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4B420141-4125-439B-A88D-8814B1BF7ABF}" xr6:coauthVersionLast="47" xr6:coauthVersionMax="47" xr10:uidLastSave="{00000000-0000-0000-0000-000000000000}"/>
  <workbookProtection workbookAlgorithmName="SHA-512" workbookHashValue="WbzH9JZ8vqqgiHYIliEUYG5+YntsOh2nq22Gic9lmI9QkkvZQQlD87GPjyTMGTxofOB91WVidbQINmUd7cZLSA==" workbookSaltValue="iWGBGZC6kYgUDUnWEFFm5A==" workbookSpinCount="100000" lockStructure="1"/>
  <bookViews>
    <workbookView xWindow="28680" yWindow="-120" windowWidth="29040" windowHeight="15840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AI40" i="2" l="1"/>
  <c r="AI41" i="2" s="1"/>
  <c r="AI42" i="2" s="1"/>
  <c r="AI43" i="2" s="1"/>
  <c r="S34" i="36" l="1"/>
  <c r="AI39" i="2" l="1"/>
  <c r="R32" i="33" l="1"/>
  <c r="S37" i="36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5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6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8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U7" i="2" l="1"/>
  <c r="AW7" i="2"/>
  <c r="AX7" i="2"/>
  <c r="BI17" i="2"/>
  <c r="C27" i="41"/>
  <c r="D27" i="41"/>
  <c r="C22" i="30"/>
  <c r="B22" i="30"/>
  <c r="AV7" i="2"/>
  <c r="AL5" i="2"/>
  <c r="B15" i="47"/>
  <c r="B15" i="46"/>
  <c r="BI18" i="2" l="1"/>
  <c r="C28" i="41"/>
  <c r="D28" i="41"/>
  <c r="B23" i="30"/>
  <c r="C23" i="30"/>
  <c r="AW8" i="2"/>
  <c r="AV8" i="2"/>
  <c r="AX8" i="2"/>
  <c r="AU8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B17" i="46"/>
  <c r="W28" i="26"/>
  <c r="AU10" i="2" l="1"/>
  <c r="BI20" i="2"/>
  <c r="C30" i="41"/>
  <c r="D30" i="41"/>
  <c r="B25" i="30"/>
  <c r="C25" i="30"/>
  <c r="AV10" i="2"/>
  <c r="AW10" i="2"/>
  <c r="AX10" i="2"/>
  <c r="B18" i="46"/>
  <c r="AL8" i="2"/>
  <c r="B18" i="47"/>
  <c r="AJ59" i="2"/>
  <c r="S16" i="36" l="1"/>
  <c r="S40" i="36" s="1"/>
  <c r="AX11" i="2"/>
  <c r="AV11" i="2"/>
  <c r="AU11" i="2"/>
  <c r="AW11" i="2"/>
  <c r="BI21" i="2"/>
  <c r="C31" i="41"/>
  <c r="D31" i="41"/>
  <c r="C26" i="30"/>
  <c r="B26" i="30"/>
  <c r="AL9" i="2"/>
  <c r="B19" i="47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B21" i="46"/>
  <c r="AX14" i="2" l="1"/>
  <c r="AU14" i="2"/>
  <c r="AW14" i="2"/>
  <c r="AV14" i="2"/>
  <c r="BI24" i="2"/>
  <c r="D34" i="41"/>
  <c r="C34" i="41"/>
  <c r="B29" i="30"/>
  <c r="C29" i="30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B23" i="46"/>
  <c r="AW16" i="2" l="1"/>
  <c r="BI26" i="2"/>
  <c r="D36" i="41"/>
  <c r="C36" i="41"/>
  <c r="B31" i="30"/>
  <c r="C31" i="30"/>
  <c r="AV16" i="2"/>
  <c r="AU16" i="2"/>
  <c r="AX16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B27" i="46"/>
  <c r="M20" i="22"/>
  <c r="M24" i="22"/>
  <c r="M23" i="22"/>
  <c r="M22" i="22"/>
  <c r="M19" i="22"/>
  <c r="M18" i="22"/>
  <c r="M17" i="22"/>
  <c r="M16" i="22"/>
  <c r="M21" i="22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M26" i="22" l="1"/>
  <c r="AX20" i="2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B37" i="46"/>
  <c r="AW30" i="2" l="1"/>
  <c r="AU30" i="2"/>
  <c r="AV30" i="2"/>
  <c r="AX30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B39" i="46"/>
  <c r="U26" i="17"/>
  <c r="U28" i="17" s="1"/>
  <c r="AU32" i="2" l="1"/>
  <c r="AW32" i="2"/>
  <c r="AX32" i="2"/>
  <c r="AV32" i="2"/>
  <c r="B40" i="46"/>
  <c r="AL30" i="2"/>
  <c r="B40" i="47"/>
  <c r="AW33" i="2" l="1"/>
  <c r="AX33" i="2"/>
  <c r="AV33" i="2"/>
  <c r="AU33" i="2"/>
  <c r="AL31" i="2"/>
  <c r="B41" i="47"/>
  <c r="B41" i="46"/>
  <c r="AU34" i="2" l="1"/>
  <c r="AX34" i="2"/>
  <c r="AV34" i="2"/>
  <c r="AW34" i="2"/>
  <c r="B42" i="46"/>
  <c r="AL32" i="2"/>
  <c r="B42" i="47"/>
  <c r="A10" i="5"/>
  <c r="AW35" i="2" l="1"/>
  <c r="AV35" i="2"/>
  <c r="AX35" i="2"/>
  <c r="AU35" i="2"/>
  <c r="AL33" i="2"/>
  <c r="B43" i="47"/>
  <c r="B43" i="46"/>
  <c r="AU36" i="2" l="1"/>
  <c r="AW36" i="2"/>
  <c r="AX36" i="2"/>
  <c r="AV36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B45" i="46"/>
  <c r="AX38" i="2" l="1"/>
  <c r="AW38" i="2"/>
  <c r="AV38" i="2"/>
  <c r="AU38" i="2"/>
  <c r="B46" i="46"/>
  <c r="AL36" i="2"/>
  <c r="B46" i="47"/>
  <c r="AV39" i="2" l="1"/>
  <c r="AU39" i="2"/>
  <c r="AW39" i="2"/>
  <c r="AX39" i="2"/>
  <c r="AL37" i="2"/>
  <c r="C42" i="12" s="1"/>
  <c r="B47" i="47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C44" i="1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AI29" i="2" l="1"/>
  <c r="AM29" i="2"/>
  <c r="A30" i="5"/>
  <c r="B34" i="39"/>
  <c r="Y26" i="2"/>
  <c r="T13" i="11" l="1"/>
  <c r="T30" i="11" s="1"/>
  <c r="AM30" i="2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<sst xmlns="http://schemas.openxmlformats.org/spreadsheetml/2006/main" count="4678" uniqueCount="788">
  <si>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</si>
  <si>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</si>
  <si>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</si>
  <si>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</si>
  <si>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</si>
  <si>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</si>
  <si>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</si>
  <si>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</si>
  <si>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</si>
  <si>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</si>
  <si>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</si>
  <si>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</si>
  <si>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</si>
  <si>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</si>
  <si>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</si>
  <si>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</si>
  <si>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</si>
  <si>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</si>
  <si>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</si>
  <si>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</si>
  <si>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</si>
  <si>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</si>
  <si>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</si>
  <si>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</si>
  <si>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</si>
  <si>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</si>
  <si>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</si>
  <si>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</si>
  <si>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</si>
  <si>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</si>
  <si>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</si>
  <si>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</si>
  <si>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</si>
  <si>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</si>
  <si>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</si>
  <si>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</si>
  <si>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</si>
  <si>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</si>
  <si>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</si>
  <si>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</si>
  <si>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</si>
  <si>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</si>
  <si>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</si>
  <si>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</si>
  <si>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</si>
  <si>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</si>
  <si>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</si>
  <si>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</si>
  <si>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</si>
  <si>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</si>
  <si>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</si>
  <si>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</si>
  <si>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</si>
  <si>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</si>
  <si>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</si>
  <si>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</si>
  <si>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</si>
  <si>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</si>
  <si>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</si>
  <si>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</si>
  <si>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</si>
  <si>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</si>
  <si>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</si>
  <si>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</si>
  <si>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</si>
  <si>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</si>
  <si>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</si>
  <si>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</si>
  <si>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</si>
  <si>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</si>
  <si>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</si>
  <si>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</si>
  <si>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</si>
  <si>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</si>
  <si>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</si>
  <si>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</si>
  <si>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</si>
  <si>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</si>
  <si>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</si>
  <si>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</si>
  <si>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</si>
  <si>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</si>
  <si>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</si>
  <si>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</si>
  <si>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</si>
  <si>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</si>
  <si>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</si>
  <si>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</si>
  <si>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</si>
  <si>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</si>
  <si>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</si>
  <si>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</si>
  <si>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</si>
  <si>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</si>
  <si>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</si>
  <si>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</si>
  <si>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</si>
  <si>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</si>
  <si>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</si>
  <si>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</si>
  <si>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</si>
  <si>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</si>
  <si>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</si>
  <si>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</si>
  <si>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</si>
  <si>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</si>
  <si>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</si>
  <si>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</si>
  <si>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</si>
  <si>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</si>
  <si>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</si>
  <si>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</si>
  <si>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</si>
  <si>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</si>
  <si>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</si>
  <si>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</si>
  <si>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</si>
  <si>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</si>
  <si>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</si>
  <si>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</si>
  <si>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</si>
  <si>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</si>
  <si>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</si>
  <si>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</si>
  <si>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</si>
  <si>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</si>
  <si>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</si>
  <si>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</si>
  <si>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</si>
  <si>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</si>
  <si>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</si>
  <si>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</si>
  <si>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</si>
  <si>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</si>
  <si>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</si>
  <si>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</si>
  <si>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</si>
  <si>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</si>
  <si>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</si>
  <si>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</si>
  <si>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</si>
  <si>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</si>
  <si>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</si>
  <si>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</si>
  <si>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</si>
  <si>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</si>
  <si>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</si>
  <si>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</si>
  <si>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</si>
  <si>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</si>
  <si>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</si>
  <si>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</si>
  <si>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</si>
  <si>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</si>
  <si>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</si>
  <si>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</si>
  <si>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</si>
  <si>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</si>
  <si>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</si>
  <si>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</si>
  <si>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</si>
  <si>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</si>
  <si>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</si>
  <si>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</si>
  <si>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</si>
  <si>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</si>
  <si>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</si>
  <si>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</si>
  <si>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</si>
  <si>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</si>
  <si>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</si>
  <si>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</si>
  <si>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</si>
  <si>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</si>
  <si>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</si>
  <si>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</si>
  <si>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</si>
  <si>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</si>
  <si>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</si>
  <si>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</si>
  <si>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</si>
  <si>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</si>
  <si>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</si>
  <si>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</si>
  <si>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</si>
  <si>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</si>
  <si>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</si>
  <si>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</si>
  <si>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</si>
  <si>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</si>
  <si>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</si>
  <si>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</si>
  <si>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</si>
  <si>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</si>
  <si>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</si>
  <si>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</si>
  <si>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</si>
  <si>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</si>
  <si>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</si>
  <si>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</si>
  <si>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</si>
  <si>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</si>
  <si>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</si>
  <si>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</si>
  <si>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</si>
  <si>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</si>
  <si>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</si>
  <si>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</si>
  <si>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</si>
  <si>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</si>
  <si>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</si>
  <si>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</si>
  <si>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</si>
  <si>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</si>
  <si>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</si>
  <si>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</si>
  <si>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</si>
  <si>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</si>
  <si>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</si>
  <si>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</si>
  <si>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</si>
  <si>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</si>
  <si>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</si>
  <si>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</si>
  <si>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</si>
  <si>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</si>
  <si>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</si>
  <si>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</si>
  <si>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</si>
  <si>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</si>
  <si>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</si>
  <si>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</si>
  <si>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</si>
  <si>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</si>
  <si>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</si>
  <si>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</si>
  <si>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</si>
  <si>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</si>
  <si>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</si>
  <si>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</si>
  <si>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</si>
  <si>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</si>
  <si>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</si>
  <si>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</si>
  <si>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</si>
  <si>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</si>
  <si>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</si>
  <si>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</si>
  <si>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</si>
  <si>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</si>
  <si>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</si>
  <si>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</si>
  <si>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</si>
  <si>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</si>
  <si>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</si>
  <si>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</si>
  <si>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</si>
  <si>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</si>
  <si>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</si>
  <si>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</si>
  <si>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</si>
  <si>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</si>
  <si>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</si>
  <si>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</si>
  <si>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</si>
  <si>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</si>
  <si>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</si>
  <si>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</si>
  <si>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</si>
  <si>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</si>
  <si>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</si>
  <si>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</si>
  <si>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</si>
  <si>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</si>
  <si>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</si>
  <si>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</si>
  <si>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</si>
  <si>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</si>
  <si>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</si>
  <si>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</si>
  <si>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</si>
  <si>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</si>
  <si>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</si>
  <si>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</si>
  <si>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</si>
  <si>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</si>
  <si>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</si>
  <si>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</si>
  <si>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</si>
  <si>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</si>
  <si>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</si>
  <si>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</si>
  <si>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</si>
  <si>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</si>
  <si>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</si>
  <si>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</si>
  <si>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</si>
  <si>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</si>
  <si>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</si>
  <si>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</si>
  <si>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</si>
  <si>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</si>
  <si>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</si>
  <si>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</si>
  <si>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</si>
  <si>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</si>
  <si>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</si>
  <si>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</si>
  <si>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</si>
  <si>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</si>
  <si>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</si>
  <si>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</si>
  <si>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</si>
  <si>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</si>
  <si>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</si>
  <si>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</si>
  <si>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</si>
  <si>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</si>
  <si>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</si>
  <si>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</si>
  <si>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</si>
  <si>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</si>
  <si>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</si>
  <si>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</si>
  <si>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</si>
  <si>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</si>
  <si>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</si>
  <si>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</si>
  <si>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</si>
  <si>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</si>
  <si>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</si>
  <si>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</si>
  <si>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</si>
  <si>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</si>
  <si>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</si>
  <si>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</si>
  <si>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</si>
  <si>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</si>
  <si>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</si>
  <si>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</si>
  <si>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</si>
  <si>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</si>
  <si>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</si>
  <si>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</si>
  <si>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</si>
  <si>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</si>
  <si>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</si>
  <si>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</si>
  <si>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</si>
  <si>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</si>
  <si>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</si>
  <si>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</si>
  <si>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</si>
  <si>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</si>
  <si>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</si>
  <si>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</si>
  <si>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</si>
  <si>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</si>
  <si>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</si>
  <si>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</si>
  <si>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</si>
  <si>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</si>
  <si>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</si>
  <si>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</si>
  <si>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</si>
  <si>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</si>
  <si>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</si>
  <si>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</si>
  <si>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</si>
  <si>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</si>
  <si>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</si>
  <si>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</si>
  <si>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</si>
  <si>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</si>
  <si>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</si>
  <si>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</si>
  <si>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</si>
  <si>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</si>
  <si>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</si>
  <si>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</si>
  <si>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</si>
  <si>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</si>
  <si>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</si>
  <si>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</si>
  <si>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</si>
  <si>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</si>
  <si>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</si>
  <si>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</si>
  <si>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</si>
  <si>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</si>
  <si>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</si>
  <si>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</si>
  <si>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</si>
  <si>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</si>
  <si>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</si>
  <si>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</si>
  <si>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</si>
  <si>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</si>
  <si>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</si>
  <si>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</si>
  <si>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</si>
  <si>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</si>
  <si>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</si>
  <si>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</si>
  <si>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</si>
  <si>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</si>
  <si>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</si>
  <si>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</si>
  <si>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</si>
  <si>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</si>
  <si>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</si>
  <si>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</si>
  <si>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</si>
  <si>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</si>
  <si>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</si>
  <si>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</si>
  <si>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</si>
  <si>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</si>
  <si>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</si>
  <si>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</si>
  <si>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</si>
  <si>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</si>
  <si>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</si>
  <si>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</si>
  <si>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</si>
  <si>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</si>
  <si>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</si>
  <si>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</si>
  <si>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</si>
  <si>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</si>
  <si>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</si>
  <si>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</si>
  <si>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</si>
  <si>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</si>
  <si>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</si>
  <si>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</si>
  <si>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</si>
  <si>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</si>
  <si>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</si>
  <si>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</si>
  <si>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</si>
  <si>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</si>
  <si>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</si>
  <si>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</si>
  <si>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</si>
  <si>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</si>
  <si>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</si>
  <si>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</si>
  <si>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</si>
  <si>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</si>
  <si>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</si>
  <si>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</si>
  <si>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</si>
  <si>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</si>
  <si>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</si>
  <si>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</si>
  <si>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</si>
  <si>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</si>
  <si>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</si>
  <si>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</si>
  <si>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</si>
  <si>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</si>
  <si>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</si>
  <si>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</si>
  <si>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</si>
  <si>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</si>
  <si>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</si>
  <si>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</si>
  <si>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</si>
  <si>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</si>
  <si>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</si>
  <si>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</si>
  <si>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</si>
  <si>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</si>
  <si>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</si>
  <si>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</si>
  <si>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</si>
  <si>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</si>
  <si>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</si>
  <si>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</si>
  <si>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</si>
  <si>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</si>
  <si>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</si>
  <si>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</si>
  <si>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</si>
  <si>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</si>
  <si>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</si>
  <si>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</si>
  <si>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</si>
  <si>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</si>
  <si>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</si>
  <si>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</si>
  <si>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</si>
  <si>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</si>
  <si>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</si>
  <si>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</si>
  <si>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</si>
  <si>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</si>
  <si>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</si>
  <si>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</si>
  <si>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</si>
  <si>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</si>
  <si>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</si>
  <si>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</si>
  <si>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</si>
  <si>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</si>
  <si>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</si>
  <si>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</si>
  <si>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</si>
  <si>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</si>
  <si>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</si>
  <si>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</si>
  <si>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</si>
  <si>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</si>
  <si>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</si>
  <si>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</si>
  <si>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</si>
  <si>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</si>
  <si>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</si>
  <si>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</si>
  <si>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</si>
  <si>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</si>
  <si>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</si>
  <si>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</si>
  <si>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</si>
  <si>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</si>
  <si>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</si>
  <si>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</si>
  <si>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</si>
  <si>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</si>
  <si>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</si>
  <si>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</si>
  <si>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</si>
  <si>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</si>
  <si>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</si>
  <si>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</si>
  <si>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</si>
  <si>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</si>
  <si>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</si>
  <si>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</si>
  <si>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</si>
  <si>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</si>
  <si>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</si>
  <si>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</si>
  <si>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</si>
  <si>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</si>
  <si>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</si>
  <si>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</si>
  <si>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</si>
  <si>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</si>
  <si>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</si>
  <si>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</si>
  <si>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</si>
  <si>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</si>
  <si>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</si>
  <si>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</si>
  <si>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</si>
  <si>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</si>
  <si>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</si>
  <si>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</si>
  <si>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</si>
  <si>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</si>
  <si>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</si>
  <si>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</si>
  <si>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</si>
  <si>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</si>
  <si>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</si>
  <si>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</si>
  <si>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</si>
  <si>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</si>
  <si>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</si>
  <si>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</si>
  <si>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</si>
  <si>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</si>
  <si>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</si>
  <si>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</si>
  <si>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</si>
  <si>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</si>
  <si>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</si>
  <si>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</si>
  <si>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</si>
  <si>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</si>
  <si>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</si>
  <si>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</si>
  <si>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</si>
  <si>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</si>
  <si>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</si>
  <si>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</si>
  <si>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</si>
  <si>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</si>
  <si>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</si>
  <si>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</si>
  <si>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</si>
  <si>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</si>
  <si>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</si>
  <si>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</si>
  <si>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</si>
  <si>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</si>
  <si>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</si>
  <si>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</si>
  <si>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</si>
  <si>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</si>
  <si>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</si>
  <si>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</si>
  <si>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</si>
  <si>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</si>
  <si>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</si>
  <si>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</si>
  <si>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</si>
  <si>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</si>
  <si>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</si>
  <si>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</si>
  <si>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</si>
  <si>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</si>
  <si>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</si>
  <si>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</si>
  <si>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</si>
  <si>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</si>
  <si>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</si>
  <si>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</si>
  <si>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</si>
  <si>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</si>
  <si>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</si>
  <si>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</si>
  <si>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</si>
  <si>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</si>
  <si>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</si>
  <si>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</si>
  <si>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</si>
  <si>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</si>
  <si>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</si>
  <si>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</si>
  <si>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</si>
  <si>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</si>
  <si>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</si>
  <si>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</si>
  <si>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</si>
  <si>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</si>
  <si>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</si>
  <si>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</si>
  <si>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</si>
  <si>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</si>
  <si>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</si>
  <si>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</si>
  <si>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</si>
  <si>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</si>
  <si>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</si>
  <si>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</si>
  <si>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</si>
  <si>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</si>
  <si>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</si>
  <si>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</si>
  <si>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</si>
  <si>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</si>
  <si>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</si>
  <si>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</si>
  <si>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</si>
  <si>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</si>
  <si>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</si>
  <si>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</si>
  <si>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</si>
  <si>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</si>
  <si>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</si>
  <si>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</si>
  <si>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</si>
  <si>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</si>
  <si>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</si>
  <si>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</si>
  <si>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</si>
  <si>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</si>
  <si>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</si>
  <si>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</si>
  <si>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</si>
  <si>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</si>
  <si>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</si>
  <si>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</si>
  <si>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</si>
  <si>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</si>
  <si>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</si>
  <si>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</si>
  <si>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</si>
  <si>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</si>
  <si>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</si>
  <si>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</si>
  <si>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</si>
  <si>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</si>
  <si>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</si>
  <si>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</si>
  <si>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</si>
  <si>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</si>
  <si>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</si>
  <si>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</si>
  <si>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</si>
  <si>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</si>
  <si>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</si>
  <si>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</si>
  <si>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</si>
  <si>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</si>
  <si>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</si>
  <si>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</si>
  <si>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</si>
  <si>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</si>
  <si>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</si>
  <si>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</si>
  <si>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</si>
  <si>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</si>
  <si>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</si>
  <si>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</si>
  <si>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</si>
  <si>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</si>
  <si>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</si>
  <si>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</si>
  <si>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</si>
  <si>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</si>
  <si>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</si>
  <si>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</si>
  <si>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</si>
  <si>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</si>
  <si>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</si>
  <si>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</si>
  <si>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</si>
  <si>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</si>
  <si>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</si>
  <si>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</si>
  <si>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</si>
  <si>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</si>
  <si>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</si>
  <si>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</si>
  <si>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</si>
  <si>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</si>
  <si>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</si>
  <si>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</si>
  <si>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</si>
  <si>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</si>
  <si>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</si>
  <si>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</si>
  <si>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</si>
  <si>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</si>
  <si>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</si>
  <si>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</si>
  <si>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</si>
  <si>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</si>
  <si>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</si>
  <si>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</si>
  <si>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</si>
  <si>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</si>
  <si>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</si>
  <si>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</si>
  <si>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</si>
  <si>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</si>
  <si>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</si>
  <si>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</si>
  <si>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</si>
  <si>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</si>
  <si>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</si>
  <si>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</si>
  <si>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</si>
  <si>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</si>
  <si>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</si>
  <si>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</si>
  <si>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</si>
  <si>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</si>
  <si>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</si>
  <si>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</si>
  <si>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</si>
  <si>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</si>
  <si>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</si>
  <si>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</si>
  <si>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</si>
  <si>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</si>
  <si>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</si>
  <si>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</si>
  <si>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</si>
  <si>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</si>
  <si>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</si>
  <si>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</si>
  <si>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</si>
  <si>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</si>
  <si>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</si>
  <si>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</si>
  <si>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3.  Loan must be U/W Approved status to lock</t>
  </si>
  <si>
    <t>2.  Lock cutoff  5:00 PM PST</t>
  </si>
  <si>
    <t>3.  Lock cutoff  5:00 PM PST</t>
  </si>
  <si>
    <t>Lock cut off at 3:00 PM PST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</si>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</sst>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19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6" fontId="0" fillId="0" borderId="0" xfId="2" applyNumberFormat="1" applyFont="1" applyAlignment="1">
      <alignment horizontal="center" vertical="center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0" fontId="168" fillId="15" borderId="34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 wrapText="1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7" fillId="15" borderId="198" xfId="14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29" fillId="0" borderId="16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57</xdr:row>
      <xdr:rowOff>47624</xdr:rowOff>
    </xdr:from>
    <xdr:to>
      <xdr:col>15</xdr:col>
      <xdr:colOff>9524</xdr:colOff>
      <xdr:row>71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48DCDE-EE93-4E91-748E-57142C37E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248524"/>
          <a:ext cx="6715125" cy="2762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58</xdr:row>
      <xdr:rowOff>9525</xdr:rowOff>
    </xdr:from>
    <xdr:to>
      <xdr:col>15</xdr:col>
      <xdr:colOff>9524</xdr:colOff>
      <xdr:row>71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E48A7A-AC2B-4E5F-E47F-7DF83FAD4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34250"/>
          <a:ext cx="6715125" cy="2676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58</xdr:row>
      <xdr:rowOff>7608</xdr:rowOff>
    </xdr:from>
    <xdr:to>
      <xdr:col>15</xdr:col>
      <xdr:colOff>0</xdr:colOff>
      <xdr:row>71</xdr:row>
      <xdr:rowOff>9189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E83132-46E8-B3A9-8713-5C576C2EE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13283"/>
          <a:ext cx="6705601" cy="26781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57</xdr:row>
      <xdr:rowOff>114301</xdr:rowOff>
    </xdr:from>
    <xdr:to>
      <xdr:col>15</xdr:col>
      <xdr:colOff>0</xdr:colOff>
      <xdr:row>71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B79C0C-6098-CF88-2292-3D134AB3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296151"/>
          <a:ext cx="6705601" cy="26860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zoomScaleNormal="130" workbookViewId="0">
      <selection activeCell="R76" sqref="R75:R7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337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671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330</v>
      </c>
      <c r="D28" s="1696"/>
      <c r="E28" s="1696"/>
      <c r="F28" s="1696"/>
      <c r="G28" s="342"/>
      <c r="H28" s="317"/>
      <c r="I28" s="1697" t="s">
        <v>677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575</v>
      </c>
      <c r="D29" s="345"/>
      <c r="E29" s="345"/>
      <c r="F29" s="115"/>
      <c r="G29" s="116" t="s">
        <v>171</v>
      </c>
      <c r="H29" s="317"/>
      <c r="I29" s="1697" t="s">
        <v>327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648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721</v>
      </c>
      <c r="D32" s="345"/>
      <c r="E32" s="345"/>
      <c r="F32" s="115"/>
      <c r="G32" s="116" t="s">
        <v>722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777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348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730"/>
      <c r="D61" s="1730"/>
      <c r="E61" s="1730"/>
      <c r="F61" s="1730"/>
      <c r="G61" s="1730"/>
      <c r="H61" s="1730"/>
      <c r="I61" s="1730"/>
      <c r="J61" s="1730"/>
      <c r="K61" s="1730"/>
      <c r="L61" s="1730"/>
      <c r="M61" s="1730"/>
      <c r="N61" s="1730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zoomScaleNormal="100" zoomScaleSheetLayoutView="90" workbookViewId="0">
      <selection activeCell="R76" sqref="R75:R76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7" width="20" style="933" customWidth="1"/>
    <col min="18" max="18" width="21" style="933" bestFit="1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4" t="s">
        <v>329</v>
      </c>
      <c r="K2" s="1784"/>
      <c r="L2" s="1785">
        <f ca="1">NOW()</f>
        <v>46329.345375115743</v>
      </c>
      <c r="M2" s="1785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784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4"/>
      <c r="M4" s="1784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4" t="s">
        <v>171</v>
      </c>
      <c r="M5" s="1784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86" t="s">
        <v>575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425" t="s">
        <v>194</v>
      </c>
      <c r="Q10" s="1426"/>
      <c r="R10" s="1427">
        <v>46329.345370370371</v>
      </c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1428"/>
      <c r="Q11" s="418"/>
      <c r="R11" s="1429"/>
    </row>
    <row r="12" spans="1:18" s="934" customFormat="1" ht="15.75" thickBot="1">
      <c r="A12" s="1142"/>
      <c r="B12" s="1163"/>
      <c r="C12" s="1755" t="s">
        <v>437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599</v>
      </c>
      <c r="G13" s="1079" t="s">
        <v>598</v>
      </c>
      <c r="H13" s="1078"/>
      <c r="I13" s="1078"/>
      <c r="K13" s="1079" t="s">
        <v>597</v>
      </c>
      <c r="L13" s="1"/>
      <c r="N13" s="1077"/>
      <c r="P13" s="1428"/>
      <c r="Q13" s="418"/>
      <c r="R13" s="1429"/>
    </row>
    <row r="14" spans="1:18" s="934" customFormat="1">
      <c r="A14" s="1127"/>
      <c r="B14" s="1161">
        <f>margins!A5</f>
        <v>6.75</v>
      </c>
      <c r="C14" s="1137">
        <v>96.173499999999976</v>
      </c>
      <c r="D14" s="1136">
        <v>96.073499999999981</v>
      </c>
      <c r="E14" s="1199">
        <v>96.073499999999981</v>
      </c>
      <c r="F14" s="1104"/>
      <c r="G14" s="1766" t="s">
        <v>94</v>
      </c>
      <c r="H14" s="1767"/>
      <c r="I14" s="1276" t="s">
        <v>6</v>
      </c>
      <c r="K14" s="1766" t="s">
        <v>596</v>
      </c>
      <c r="L14" s="1792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.75" thickBot="1">
      <c r="A15" s="1127"/>
      <c r="B15" s="1161">
        <f>margins!A6</f>
        <v>6.875</v>
      </c>
      <c r="C15" s="1118">
        <v>97.143499999999975</v>
      </c>
      <c r="D15" s="1117">
        <v>97.04349999999998</v>
      </c>
      <c r="E15" s="1116">
        <v>97.04349999999998</v>
      </c>
      <c r="F15" s="1104"/>
      <c r="G15" s="1764" t="s">
        <v>95</v>
      </c>
      <c r="H15" s="1765"/>
      <c r="I15" s="1132">
        <v>102.25</v>
      </c>
      <c r="K15" s="1793" t="s">
        <v>595</v>
      </c>
      <c r="L15" s="1794"/>
      <c r="M15" s="1135">
        <v>-0.375</v>
      </c>
      <c r="N15" s="1077"/>
      <c r="P15" s="1433" t="s">
        <v>199</v>
      </c>
      <c r="Q15" s="432">
        <v>6.875</v>
      </c>
      <c r="R15" s="1434">
        <f>IF(Q14="7/6 Arm",VLOOKUP(Q15,$B$14:$E$42,2,FALSE),IF(Q14="10/6 Arm",VLOOKUP(Q15,$B$14:$E$42,3,FALSE),VLOOKUP(Q15,$B$14:$E$43,4,FALSE)))</f>
        <v>97.04349999999998</v>
      </c>
    </row>
    <row r="16" spans="1:18" s="934" customFormat="1">
      <c r="A16" s="1127"/>
      <c r="B16" s="1161">
        <f>margins!A7</f>
        <v>7</v>
      </c>
      <c r="C16" s="1118">
        <v>98.080999999999975</v>
      </c>
      <c r="D16" s="1117">
        <v>97.98099999999998</v>
      </c>
      <c r="E16" s="1116">
        <v>97.98099999999998</v>
      </c>
      <c r="F16" s="1104"/>
      <c r="G16" s="1764" t="s">
        <v>96</v>
      </c>
      <c r="H16" s="1765"/>
      <c r="I16" s="1132">
        <v>102.25</v>
      </c>
      <c r="N16" s="1077"/>
      <c r="P16" s="1433" t="s">
        <v>352</v>
      </c>
      <c r="Q16" s="432" t="s">
        <v>191</v>
      </c>
      <c r="R16" s="1435"/>
    </row>
    <row r="17" spans="1:18" s="934" customFormat="1" ht="15.75" thickBot="1">
      <c r="A17" s="1127"/>
      <c r="B17" s="1161">
        <f>margins!A8</f>
        <v>7.125</v>
      </c>
      <c r="C17" s="1118">
        <v>99.018249999999981</v>
      </c>
      <c r="D17" s="1117">
        <v>98.918249999999972</v>
      </c>
      <c r="E17" s="1116">
        <v>98.918249999999972</v>
      </c>
      <c r="F17" s="1104"/>
      <c r="G17" s="1764" t="s">
        <v>7</v>
      </c>
      <c r="H17" s="1765"/>
      <c r="I17" s="1132">
        <v>102.25</v>
      </c>
      <c r="K17" s="1079" t="s">
        <v>593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7.25</v>
      </c>
      <c r="C18" s="1118">
        <v>99.956499999999977</v>
      </c>
      <c r="D18" s="1117">
        <v>99.856499999999983</v>
      </c>
      <c r="E18" s="1116">
        <v>99.856499999999983</v>
      </c>
      <c r="F18" s="1104"/>
      <c r="G18" s="1764" t="s">
        <v>9</v>
      </c>
      <c r="H18" s="1765"/>
      <c r="I18" s="1132">
        <v>101.75</v>
      </c>
      <c r="K18" s="1795" t="s">
        <v>638</v>
      </c>
      <c r="L18" s="1796"/>
      <c r="M18" s="1797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>
      <c r="A19" s="1127"/>
      <c r="B19" s="1161">
        <f>margins!A10</f>
        <v>7.375</v>
      </c>
      <c r="C19" s="1118">
        <v>100.89374999999998</v>
      </c>
      <c r="D19" s="1117">
        <v>100.79374999999997</v>
      </c>
      <c r="E19" s="1116">
        <v>100.79374999999997</v>
      </c>
      <c r="F19" s="1104"/>
      <c r="G19" s="1764" t="s">
        <v>11</v>
      </c>
      <c r="H19" s="1765"/>
      <c r="I19" s="1132">
        <v>101.5</v>
      </c>
      <c r="K19" s="1798"/>
      <c r="L19" s="1799"/>
      <c r="M19" s="1800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7.5</v>
      </c>
      <c r="C20" s="1118">
        <v>101.70649999999999</v>
      </c>
      <c r="D20" s="1117">
        <v>101.60649999999998</v>
      </c>
      <c r="E20" s="1116">
        <v>101.60649999999998</v>
      </c>
      <c r="F20" s="1104"/>
      <c r="G20" s="1803" t="s">
        <v>97</v>
      </c>
      <c r="H20" s="1804"/>
      <c r="I20" s="1131">
        <v>100</v>
      </c>
      <c r="K20" s="1798" t="s">
        <v>436</v>
      </c>
      <c r="L20" s="1799"/>
      <c r="M20" s="1800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>
      <c r="A21" s="1127"/>
      <c r="B21" s="1161">
        <f>margins!A12</f>
        <v>7.625</v>
      </c>
      <c r="C21" s="1118">
        <v>102.51924999999999</v>
      </c>
      <c r="D21" s="1117">
        <v>102.41924999999998</v>
      </c>
      <c r="E21" s="1116">
        <v>102.41924999999998</v>
      </c>
      <c r="F21" s="1104"/>
      <c r="G21" s="1766" t="s">
        <v>555</v>
      </c>
      <c r="H21" s="1767"/>
      <c r="I21" s="1276" t="s">
        <v>6</v>
      </c>
      <c r="K21" s="1798"/>
      <c r="L21" s="1799"/>
      <c r="M21" s="1800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7.75</v>
      </c>
      <c r="C22" s="1118">
        <v>103.23799999999997</v>
      </c>
      <c r="D22" s="1117">
        <v>103.13799999999998</v>
      </c>
      <c r="E22" s="1116">
        <v>103.13799999999998</v>
      </c>
      <c r="F22" s="1104"/>
      <c r="G22" s="1801" t="s">
        <v>115</v>
      </c>
      <c r="H22" s="1802"/>
      <c r="I22" s="1132">
        <v>99</v>
      </c>
      <c r="K22" s="1805" t="s">
        <v>734</v>
      </c>
      <c r="L22" s="1806"/>
      <c r="M22" s="1807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>
      <c r="A23" s="1080"/>
      <c r="B23" s="1161">
        <f>margins!A14</f>
        <v>7.875</v>
      </c>
      <c r="C23" s="1118">
        <v>103.86299999999999</v>
      </c>
      <c r="D23" s="1117">
        <v>103.76299999999998</v>
      </c>
      <c r="E23" s="1116">
        <v>103.76299999999998</v>
      </c>
      <c r="F23" s="1104"/>
      <c r="G23" s="1766" t="s">
        <v>279</v>
      </c>
      <c r="H23" s="1767"/>
      <c r="I23" s="1276" t="s">
        <v>6</v>
      </c>
      <c r="K23" s="1805"/>
      <c r="L23" s="1806"/>
      <c r="M23" s="1807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8</v>
      </c>
      <c r="C24" s="1118">
        <v>104.42549999999999</v>
      </c>
      <c r="D24" s="1117">
        <v>104.32549999999999</v>
      </c>
      <c r="E24" s="1116">
        <v>104.32549999999999</v>
      </c>
      <c r="F24" s="1104"/>
      <c r="G24" s="1801" t="s">
        <v>640</v>
      </c>
      <c r="H24" s="1802"/>
      <c r="I24" s="1132">
        <v>100.5</v>
      </c>
      <c r="K24" s="1805" t="s">
        <v>637</v>
      </c>
      <c r="L24" s="1806"/>
      <c r="M24" s="1807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.75" thickBot="1">
      <c r="A25" s="1080"/>
      <c r="B25" s="1161">
        <f>margins!A16</f>
        <v>8.125</v>
      </c>
      <c r="C25" s="1118">
        <v>104.89424999999999</v>
      </c>
      <c r="D25" s="1117">
        <v>104.79424999999999</v>
      </c>
      <c r="E25" s="1116">
        <v>104.79424999999999</v>
      </c>
      <c r="F25" s="1104"/>
      <c r="G25" s="1766" t="s">
        <v>298</v>
      </c>
      <c r="H25" s="1767"/>
      <c r="I25" s="1276" t="s">
        <v>6</v>
      </c>
      <c r="K25" s="1808"/>
      <c r="L25" s="1809"/>
      <c r="M25" s="1810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8.25</v>
      </c>
      <c r="C26" s="1118">
        <v>105.36299999999999</v>
      </c>
      <c r="D26" s="1117">
        <v>105.26299999999999</v>
      </c>
      <c r="E26" s="1116">
        <v>105.26299999999999</v>
      </c>
      <c r="F26" s="1104"/>
      <c r="G26" s="1801" t="s">
        <v>672</v>
      </c>
      <c r="H26" s="1802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>
      <c r="A27" s="1080"/>
      <c r="B27" s="1161">
        <f>margins!A18</f>
        <v>8.375</v>
      </c>
      <c r="C27" s="1118">
        <v>105.80049999999999</v>
      </c>
      <c r="D27" s="1117">
        <v>105.70049999999999</v>
      </c>
      <c r="E27" s="1116">
        <v>105.70049999999999</v>
      </c>
      <c r="F27" s="1104"/>
      <c r="N27" s="1077"/>
      <c r="P27" s="1433" t="s">
        <v>661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8.5</v>
      </c>
      <c r="C28" s="1118">
        <v>106.20674999999999</v>
      </c>
      <c r="D28" s="1117">
        <v>106.10674999999999</v>
      </c>
      <c r="E28" s="1116">
        <v>106.10674999999999</v>
      </c>
      <c r="F28" s="1104"/>
      <c r="G28" s="1079" t="s">
        <v>594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>
      <c r="A29" s="1080"/>
      <c r="B29" s="1161">
        <f>margins!A20</f>
        <v>8.625</v>
      </c>
      <c r="C29" s="1118">
        <v>106.61299999999999</v>
      </c>
      <c r="D29" s="1117">
        <v>106.51299999999998</v>
      </c>
      <c r="E29" s="1116">
        <v>106.51299999999998</v>
      </c>
      <c r="F29" s="1104"/>
      <c r="G29" s="1125" t="s">
        <v>239</v>
      </c>
      <c r="H29" s="1772" t="s">
        <v>592</v>
      </c>
      <c r="I29" s="1773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>
      <c r="A30" s="1080"/>
      <c r="B30" s="1161">
        <f>margins!A21</f>
        <v>8.75</v>
      </c>
      <c r="C30" s="1118">
        <v>107.01924999999999</v>
      </c>
      <c r="D30" s="1117">
        <v>106.91924999999999</v>
      </c>
      <c r="E30" s="1116">
        <v>106.91924999999999</v>
      </c>
      <c r="F30" s="1104"/>
      <c r="G30" s="1124" t="s">
        <v>210</v>
      </c>
      <c r="H30" s="1776">
        <v>4.5</v>
      </c>
      <c r="I30" s="1777"/>
      <c r="M30" s="1102"/>
      <c r="N30" s="1077"/>
      <c r="P30" s="1433" t="s">
        <v>463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>
      <c r="A31" s="1080"/>
      <c r="B31" s="1161">
        <f>margins!A22</f>
        <v>8.875</v>
      </c>
      <c r="C31" s="1118">
        <v>107.42549999999999</v>
      </c>
      <c r="D31" s="1117">
        <v>107.32549999999998</v>
      </c>
      <c r="E31" s="1116">
        <v>107.32549999999998</v>
      </c>
      <c r="F31" s="1104"/>
      <c r="G31" s="1124" t="s">
        <v>591</v>
      </c>
      <c r="H31" s="1776" t="s">
        <v>590</v>
      </c>
      <c r="I31" s="1777"/>
      <c r="L31" s="1078"/>
      <c r="M31" s="1078"/>
      <c r="N31" s="1077"/>
      <c r="P31" s="1433" t="s">
        <v>469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>
      <c r="A32" s="1080"/>
      <c r="B32" s="1161">
        <f>margins!A23</f>
        <v>9</v>
      </c>
      <c r="C32" s="1118">
        <v>107.83174999999999</v>
      </c>
      <c r="D32" s="1117">
        <v>107.73174999999999</v>
      </c>
      <c r="E32" s="1116">
        <v>107.73174999999999</v>
      </c>
      <c r="F32" s="1104"/>
      <c r="G32" s="1124" t="s">
        <v>589</v>
      </c>
      <c r="H32" s="1776" t="s">
        <v>103</v>
      </c>
      <c r="I32" s="1777"/>
      <c r="K32" s="1424"/>
      <c r="N32" s="1077"/>
      <c r="P32" s="1433" t="s">
        <v>776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.75" thickBot="1">
      <c r="A33" s="1080"/>
      <c r="B33" s="1161">
        <f>margins!A24</f>
        <v>9.125</v>
      </c>
      <c r="C33" s="1118">
        <v>108.14424999999999</v>
      </c>
      <c r="D33" s="1117">
        <v>108.04424999999999</v>
      </c>
      <c r="E33" s="1116">
        <v>108.04424999999999</v>
      </c>
      <c r="F33" s="1104"/>
      <c r="G33" s="1121" t="s">
        <v>588</v>
      </c>
      <c r="H33" s="1774" t="s">
        <v>587</v>
      </c>
      <c r="I33" s="1775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.75" thickBot="1">
      <c r="A34" s="1080"/>
      <c r="B34" s="1161">
        <f>margins!A25</f>
        <v>9.25</v>
      </c>
      <c r="C34" s="1118">
        <v>108.45674999999999</v>
      </c>
      <c r="D34" s="1117">
        <v>108.35674999999999</v>
      </c>
      <c r="E34" s="1116">
        <v>108.35674999999999</v>
      </c>
      <c r="F34" s="1104"/>
      <c r="G34" s="1079"/>
      <c r="H34"/>
      <c r="I34"/>
      <c r="J34"/>
      <c r="N34" s="1077"/>
      <c r="P34" s="1436" t="s">
        <v>668</v>
      </c>
      <c r="Q34" s="432" t="s">
        <v>191</v>
      </c>
      <c r="R34" s="1437">
        <f>_xlfn.IFNA(VLOOKUP(Q34,G36:J39,4,0), 0)</f>
        <v>0</v>
      </c>
    </row>
    <row r="35" spans="1:18" s="934" customFormat="1" ht="15.75" thickBot="1">
      <c r="A35" s="1080"/>
      <c r="B35" s="1161">
        <f>margins!A26</f>
        <v>9.375</v>
      </c>
      <c r="C35" s="1118">
        <v>108.76924999999999</v>
      </c>
      <c r="D35" s="1117">
        <v>108.66924999999999</v>
      </c>
      <c r="E35" s="1116">
        <v>108.66924999999999</v>
      </c>
      <c r="F35" s="1104"/>
      <c r="G35" s="1769" t="str">
        <f ca="1">TEXT(TODAY(), "mmmm") &amp; " Special"</f>
        <v>November Special</v>
      </c>
      <c r="H35" s="1770"/>
      <c r="I35" s="1770"/>
      <c r="J35" s="1771"/>
      <c r="N35" s="1077"/>
      <c r="P35" s="1438" t="s">
        <v>206</v>
      </c>
      <c r="Q35" s="433"/>
      <c r="R35" s="1439">
        <f>SUM(R17:R34)</f>
        <v>0</v>
      </c>
    </row>
    <row r="36" spans="1:18" s="934" customFormat="1" ht="15.75" thickBot="1">
      <c r="A36" s="1080"/>
      <c r="B36" s="1161">
        <f>margins!A27</f>
        <v>9.5</v>
      </c>
      <c r="C36" s="1118">
        <v>109.08174999999999</v>
      </c>
      <c r="D36" s="1117">
        <v>108.98174999999999</v>
      </c>
      <c r="E36" s="1116">
        <v>108.98174999999999</v>
      </c>
      <c r="F36" s="1104"/>
      <c r="G36" s="1183" t="s">
        <v>520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.75" thickBot="1">
      <c r="A37" s="1080"/>
      <c r="B37" s="1161">
        <f>margins!A28</f>
        <v>9.625</v>
      </c>
      <c r="C37" s="1118">
        <v>109.36299999999999</v>
      </c>
      <c r="D37" s="1117">
        <v>109.26299999999998</v>
      </c>
      <c r="E37" s="1116">
        <v>109.26299999999998</v>
      </c>
      <c r="F37" s="1104"/>
      <c r="G37" s="1184" t="s">
        <v>523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97.04349999999998</v>
      </c>
    </row>
    <row r="38" spans="1:18" s="934" customFormat="1" ht="15.75" thickBot="1">
      <c r="A38" s="1080"/>
      <c r="B38" s="1161">
        <f>margins!A29</f>
        <v>9.75</v>
      </c>
      <c r="C38" s="1118">
        <v>109.64424999999999</v>
      </c>
      <c r="D38" s="1117">
        <v>109.54424999999999</v>
      </c>
      <c r="E38" s="1116">
        <v>109.54424999999999</v>
      </c>
      <c r="F38" s="1104"/>
      <c r="G38" s="1183" t="s">
        <v>521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5.75" thickBot="1">
      <c r="A39" s="1080"/>
      <c r="B39" s="1161">
        <f>margins!A30</f>
        <v>9.875</v>
      </c>
      <c r="C39" s="1118">
        <v>109.92549999999999</v>
      </c>
      <c r="D39" s="1117">
        <v>109.82549999999998</v>
      </c>
      <c r="E39" s="1116">
        <v>109.82549999999998</v>
      </c>
      <c r="F39" s="1104"/>
      <c r="G39" s="1184" t="s">
        <v>522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10</v>
      </c>
      <c r="C40" s="1118">
        <v>110.20674999999999</v>
      </c>
      <c r="D40" s="1117">
        <v>110.10674999999998</v>
      </c>
      <c r="E40" s="1116">
        <v>110.10674999999998</v>
      </c>
      <c r="F40" s="1104"/>
      <c r="G40" s="1185" t="s">
        <v>509</v>
      </c>
      <c r="N40" s="1077"/>
    </row>
    <row r="41" spans="1:18" s="934" customFormat="1">
      <c r="A41" s="1080"/>
      <c r="B41" s="1161">
        <f>margins!A32</f>
        <v>10.125</v>
      </c>
      <c r="C41" s="1118">
        <v>110.45674999999999</v>
      </c>
      <c r="D41" s="1117">
        <v>110.35674999999998</v>
      </c>
      <c r="E41" s="1116">
        <v>110.35674999999998</v>
      </c>
      <c r="F41" s="1104"/>
      <c r="G41" s="1185" t="s">
        <v>510</v>
      </c>
      <c r="N41" s="1077"/>
    </row>
    <row r="42" spans="1:18" s="934" customFormat="1" ht="15.75" thickBot="1">
      <c r="A42" s="1080"/>
      <c r="B42" s="1160">
        <f>margins!A33</f>
        <v>10.25</v>
      </c>
      <c r="C42" s="1114">
        <v>110.70674999999999</v>
      </c>
      <c r="D42" s="1113">
        <v>110.60674999999998</v>
      </c>
      <c r="E42" s="1200">
        <v>110.60674999999998</v>
      </c>
      <c r="F42" s="1104"/>
      <c r="G42" s="1185" t="s">
        <v>725</v>
      </c>
      <c r="N42" s="1077"/>
    </row>
    <row r="43" spans="1:18" s="934" customFormat="1">
      <c r="A43" s="1080"/>
      <c r="B43" s="1112"/>
      <c r="C43" s="1111"/>
      <c r="D43" s="1768"/>
      <c r="E43" s="1768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5.75" thickBot="1">
      <c r="A48" s="1080"/>
      <c r="N48" s="1077"/>
    </row>
    <row r="49" spans="1:14" s="934" customFormat="1" ht="15.75" thickBot="1">
      <c r="A49" s="1080"/>
      <c r="B49" s="1079" t="s">
        <v>216</v>
      </c>
      <c r="D49" s="1081"/>
      <c r="E49" s="1"/>
      <c r="F49" s="1755" t="s">
        <v>298</v>
      </c>
      <c r="G49" s="1756"/>
      <c r="H49" s="1756"/>
      <c r="I49" s="1756"/>
      <c r="J49" s="1756"/>
      <c r="K49" s="1756"/>
      <c r="L49" s="1756"/>
      <c r="M49" s="1757"/>
      <c r="N49" s="1077"/>
    </row>
    <row r="50" spans="1:14" s="934" customFormat="1" ht="15.7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38" t="s">
        <v>109</v>
      </c>
      <c r="C51" s="1778" t="s">
        <v>111</v>
      </c>
      <c r="D51" s="1779"/>
      <c r="E51" s="1780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38"/>
      <c r="C52" s="1743" t="s">
        <v>24</v>
      </c>
      <c r="D52" s="1744"/>
      <c r="E52" s="1745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38"/>
      <c r="C53" s="1743" t="s">
        <v>25</v>
      </c>
      <c r="D53" s="1744"/>
      <c r="E53" s="1745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38"/>
      <c r="C54" s="1743" t="s">
        <v>26</v>
      </c>
      <c r="D54" s="1744"/>
      <c r="E54" s="1745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38"/>
      <c r="C55" s="1743" t="s">
        <v>27</v>
      </c>
      <c r="D55" s="1744"/>
      <c r="E55" s="1745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38"/>
      <c r="C56" s="1743" t="s">
        <v>28</v>
      </c>
      <c r="D56" s="1744"/>
      <c r="E56" s="1745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38"/>
      <c r="C57" s="1743" t="s">
        <v>80</v>
      </c>
      <c r="D57" s="1744"/>
      <c r="E57" s="1745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5.75" thickBot="1">
      <c r="A58" s="1080"/>
      <c r="B58" s="1738"/>
      <c r="C58" s="1781" t="s">
        <v>81</v>
      </c>
      <c r="D58" s="1782"/>
      <c r="E58" s="1783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60" t="s">
        <v>649</v>
      </c>
      <c r="C59" s="1750" t="s">
        <v>678</v>
      </c>
      <c r="D59" s="1751"/>
      <c r="E59" s="1752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63"/>
      <c r="C60" s="1743" t="s">
        <v>113</v>
      </c>
      <c r="D60" s="1744"/>
      <c r="E60" s="1745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63"/>
      <c r="C61" s="1743" t="s">
        <v>604</v>
      </c>
      <c r="D61" s="1744"/>
      <c r="E61" s="1745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>
        <v>-4</v>
      </c>
      <c r="M61" s="1091" t="s">
        <v>14</v>
      </c>
      <c r="N61" s="1077"/>
    </row>
    <row r="62" spans="1:14" s="934" customFormat="1">
      <c r="A62" s="1080"/>
      <c r="B62" s="1763"/>
      <c r="C62" s="1743" t="s">
        <v>603</v>
      </c>
      <c r="D62" s="1744"/>
      <c r="E62" s="1745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5.75" thickBot="1">
      <c r="A63" s="1080"/>
      <c r="B63" s="1761"/>
      <c r="C63" s="1740" t="s">
        <v>665</v>
      </c>
      <c r="D63" s="1741"/>
      <c r="E63" s="1742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5.75" thickBot="1">
      <c r="A65" s="1080"/>
      <c r="N65" s="1077"/>
    </row>
    <row r="66" spans="1:14" s="934" customFormat="1" ht="15.75" thickBot="1">
      <c r="A66" s="1080"/>
      <c r="B66" s="1079" t="s">
        <v>703</v>
      </c>
      <c r="D66" s="1081"/>
      <c r="E66" s="1"/>
      <c r="F66" s="1755" t="s">
        <v>298</v>
      </c>
      <c r="G66" s="1756"/>
      <c r="H66" s="1756"/>
      <c r="I66" s="1756"/>
      <c r="J66" s="1756"/>
      <c r="K66" s="1756"/>
      <c r="L66" s="1756"/>
      <c r="M66" s="1757"/>
      <c r="N66" s="1077"/>
    </row>
    <row r="67" spans="1:14" s="934" customFormat="1" ht="15.75" thickBot="1">
      <c r="A67" s="1080"/>
      <c r="B67" s="1758"/>
      <c r="C67" s="1759"/>
      <c r="D67" s="1759"/>
      <c r="E67" s="1759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758" t="s">
        <v>73</v>
      </c>
      <c r="D68" s="1759"/>
      <c r="E68" s="1762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60" t="s">
        <v>684</v>
      </c>
      <c r="C69" s="1750" t="s">
        <v>602</v>
      </c>
      <c r="D69" s="1751"/>
      <c r="E69" s="1752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5.75" thickBot="1">
      <c r="A70" s="1080"/>
      <c r="B70" s="1761"/>
      <c r="C70" s="1740" t="s">
        <v>601</v>
      </c>
      <c r="D70" s="1741"/>
      <c r="E70" s="1742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737" t="s">
        <v>47</v>
      </c>
      <c r="C71" s="1750" t="s">
        <v>586</v>
      </c>
      <c r="D71" s="1751"/>
      <c r="E71" s="1752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38"/>
      <c r="C72" s="1743" t="s">
        <v>585</v>
      </c>
      <c r="D72" s="1744"/>
      <c r="E72" s="1745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38"/>
      <c r="C73" s="1743" t="s">
        <v>369</v>
      </c>
      <c r="D73" s="1744"/>
      <c r="E73" s="1745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-0.5</v>
      </c>
      <c r="N73" s="1077"/>
    </row>
    <row r="74" spans="1:14" s="934" customFormat="1">
      <c r="A74" s="1080"/>
      <c r="B74" s="1738"/>
      <c r="C74" s="1743" t="s">
        <v>370</v>
      </c>
      <c r="D74" s="1744"/>
      <c r="E74" s="1745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-0.5</v>
      </c>
      <c r="N74" s="1077"/>
    </row>
    <row r="75" spans="1:14" s="934" customFormat="1">
      <c r="A75" s="1080"/>
      <c r="B75" s="1738"/>
      <c r="C75" s="1743" t="s">
        <v>371</v>
      </c>
      <c r="D75" s="1744"/>
      <c r="E75" s="1745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>
        <v>-2</v>
      </c>
      <c r="N75" s="1077"/>
    </row>
    <row r="76" spans="1:14" s="934" customFormat="1">
      <c r="A76" s="1080"/>
      <c r="B76" s="1738"/>
      <c r="C76" s="1743" t="s">
        <v>372</v>
      </c>
      <c r="D76" s="1744"/>
      <c r="E76" s="1745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>
        <v>-2</v>
      </c>
      <c r="M76" s="1091" t="s">
        <v>14</v>
      </c>
      <c r="N76" s="1077"/>
    </row>
    <row r="77" spans="1:14" s="934" customFormat="1">
      <c r="A77" s="1080"/>
      <c r="B77" s="1738"/>
      <c r="C77" s="1743" t="s">
        <v>366</v>
      </c>
      <c r="D77" s="1744"/>
      <c r="E77" s="1745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>
        <v>-2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38"/>
      <c r="C78" s="1743" t="s">
        <v>367</v>
      </c>
      <c r="D78" s="1744"/>
      <c r="E78" s="1745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-2</v>
      </c>
      <c r="K78" s="1092">
        <v>-2.5</v>
      </c>
      <c r="L78" s="1092" t="s">
        <v>14</v>
      </c>
      <c r="M78" s="1091" t="s">
        <v>14</v>
      </c>
      <c r="N78" s="1077"/>
    </row>
    <row r="79" spans="1:14" s="934" customFormat="1" ht="15.75" thickBot="1">
      <c r="A79" s="1080"/>
      <c r="B79" s="1739"/>
      <c r="C79" s="1740" t="s">
        <v>368</v>
      </c>
      <c r="D79" s="1741"/>
      <c r="E79" s="1742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746" t="s">
        <v>56</v>
      </c>
      <c r="C80" s="1750" t="s">
        <v>461</v>
      </c>
      <c r="D80" s="1751"/>
      <c r="E80" s="1752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753"/>
      <c r="C81" s="1743" t="s">
        <v>460</v>
      </c>
      <c r="D81" s="1744"/>
      <c r="E81" s="1745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54"/>
      <c r="C82" s="1754" t="s">
        <v>666</v>
      </c>
      <c r="D82" s="1811"/>
      <c r="E82" s="1812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38" t="s">
        <v>62</v>
      </c>
      <c r="C83" s="1778" t="s">
        <v>63</v>
      </c>
      <c r="D83" s="1779"/>
      <c r="E83" s="1780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38"/>
      <c r="C84" s="1743" t="s">
        <v>182</v>
      </c>
      <c r="D84" s="1744"/>
      <c r="E84" s="1745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38"/>
      <c r="C85" s="1743" t="s">
        <v>251</v>
      </c>
      <c r="D85" s="1744"/>
      <c r="E85" s="1745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5.75" thickBot="1">
      <c r="A86" s="1080"/>
      <c r="B86" s="1739"/>
      <c r="C86" s="1740" t="s">
        <v>64</v>
      </c>
      <c r="D86" s="1741"/>
      <c r="E86" s="1742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737" t="s">
        <v>65</v>
      </c>
      <c r="C87" s="1750" t="s">
        <v>135</v>
      </c>
      <c r="D87" s="1751"/>
      <c r="E87" s="1752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739"/>
      <c r="C88" s="1740" t="s">
        <v>136</v>
      </c>
      <c r="D88" s="1741"/>
      <c r="E88" s="1742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746" t="s">
        <v>95</v>
      </c>
      <c r="D89" s="1747"/>
      <c r="E89" s="1748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749" t="s">
        <v>583</v>
      </c>
      <c r="C90" s="1743" t="s">
        <v>96</v>
      </c>
      <c r="D90" s="1744"/>
      <c r="E90" s="1745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749"/>
      <c r="C91" s="1743" t="s">
        <v>7</v>
      </c>
      <c r="D91" s="1744"/>
      <c r="E91" s="1745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749"/>
      <c r="C92" s="1743" t="s">
        <v>9</v>
      </c>
      <c r="D92" s="1744"/>
      <c r="E92" s="1745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749"/>
      <c r="C93" s="1743" t="s">
        <v>11</v>
      </c>
      <c r="D93" s="1744"/>
      <c r="E93" s="1745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5.75" thickBot="1">
      <c r="A94" s="1080"/>
      <c r="B94" s="1749"/>
      <c r="C94" s="1740" t="s">
        <v>97</v>
      </c>
      <c r="D94" s="1741"/>
      <c r="E94" s="1742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645</v>
      </c>
      <c r="C95" s="1746" t="s">
        <v>95</v>
      </c>
      <c r="D95" s="1747"/>
      <c r="E95" s="1748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3" t="s">
        <v>96</v>
      </c>
      <c r="D96" s="1744"/>
      <c r="E96" s="1745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646</v>
      </c>
      <c r="C97" s="1743" t="s">
        <v>7</v>
      </c>
      <c r="D97" s="1744"/>
      <c r="E97" s="1745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3" t="s">
        <v>9</v>
      </c>
      <c r="D98" s="1744"/>
      <c r="E98" s="1745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647</v>
      </c>
      <c r="C99" s="1743" t="s">
        <v>11</v>
      </c>
      <c r="D99" s="1744"/>
      <c r="E99" s="1745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5.75" thickBot="1">
      <c r="A100" s="1080"/>
      <c r="B100" s="1087"/>
      <c r="C100" s="1781" t="s">
        <v>97</v>
      </c>
      <c r="D100" s="1782"/>
      <c r="E100" s="1783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737" t="s">
        <v>68</v>
      </c>
      <c r="C101" s="1750" t="s">
        <v>69</v>
      </c>
      <c r="D101" s="1751"/>
      <c r="E101" s="1752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38"/>
      <c r="C102" s="1743" t="s">
        <v>161</v>
      </c>
      <c r="D102" s="1744"/>
      <c r="E102" s="1745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38"/>
      <c r="C103" s="1743" t="s">
        <v>468</v>
      </c>
      <c r="D103" s="1744"/>
      <c r="E103" s="1745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5.75" thickBot="1">
      <c r="A104" s="1080"/>
      <c r="B104" s="1739"/>
      <c r="C104" s="1740" t="s">
        <v>776</v>
      </c>
      <c r="D104" s="1741"/>
      <c r="E104" s="1742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5.75" thickBot="1">
      <c r="A105" s="1080"/>
      <c r="B105" s="1087" t="s">
        <v>133</v>
      </c>
      <c r="C105" s="1754" t="s">
        <v>134</v>
      </c>
      <c r="D105" s="1811"/>
      <c r="E105" s="1812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813"/>
      <c r="D106" s="1813"/>
      <c r="E106" s="1813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5.7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J2:K2"/>
    <mergeCell ref="L2:M2"/>
    <mergeCell ref="K3:M3"/>
    <mergeCell ref="L4:M4"/>
    <mergeCell ref="L5:M5"/>
    <mergeCell ref="C62:E62"/>
    <mergeCell ref="C55:E55"/>
    <mergeCell ref="C54:E54"/>
    <mergeCell ref="C52:E52"/>
    <mergeCell ref="C58:E58"/>
    <mergeCell ref="C57:E57"/>
    <mergeCell ref="C56:E56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F66:M66"/>
    <mergeCell ref="B67:E67"/>
    <mergeCell ref="B69:B70"/>
    <mergeCell ref="C70:E70"/>
    <mergeCell ref="C68:E68"/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</mergeCells>
  <dataValidations disablePrompts="1"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zoomScaleNormal="100" workbookViewId="0">
      <selection activeCell="R76" sqref="R75:R76"/>
    </sheetView>
  </sheetViews>
  <sheetFormatPr defaultRowHeight="15"/>
  <cols>
    <col min="1" max="1" width="25" customWidth="1"/>
    <col min="2" max="2" width="24.85546875" bestFit="1" customWidth="1"/>
    <col min="3" max="6" width="18.42578125" customWidth="1"/>
    <col min="7" max="7" width="18.5703125" customWidth="1"/>
    <col min="8" max="9" width="18.42578125" customWidth="1"/>
    <col min="10" max="10" width="16.42578125" customWidth="1"/>
    <col min="11" max="11" width="2.140625" customWidth="1"/>
    <col min="12" max="12" width="24.140625" customWidth="1"/>
    <col min="13" max="13" width="19.42578125" customWidth="1"/>
    <col min="14" max="14" width="20" bestFit="1" customWidth="1"/>
  </cols>
  <sheetData>
    <row r="1" spans="1:17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6.25">
      <c r="A2" s="38"/>
      <c r="B2" s="39"/>
      <c r="C2" s="1814" t="s">
        <v>648</v>
      </c>
      <c r="D2" s="1814"/>
      <c r="E2" s="1814"/>
      <c r="F2" s="1814"/>
      <c r="G2" s="1814"/>
      <c r="H2" s="1814"/>
      <c r="I2" s="1814"/>
      <c r="J2" s="1814"/>
      <c r="N2" s="37"/>
    </row>
    <row r="3" spans="1:17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46329</v>
      </c>
      <c r="J3" s="602">
        <f t="shared" ref="J3" ca="1" si="0">TODAY()</f>
        <v>46329</v>
      </c>
      <c r="N3" s="37"/>
    </row>
    <row r="4" spans="1:17" ht="30.7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.75" thickBot="1">
      <c r="I6" s="417"/>
      <c r="K6" s="417"/>
      <c r="L6" s="417"/>
      <c r="M6" s="418"/>
      <c r="N6" s="37"/>
    </row>
    <row r="7" spans="1:17" ht="15.75" thickBot="1">
      <c r="B7" s="1815" t="s">
        <v>470</v>
      </c>
      <c r="C7" s="1816"/>
      <c r="D7" s="1817"/>
      <c r="F7" s="1818" t="s">
        <v>556</v>
      </c>
      <c r="G7" s="1818"/>
      <c r="H7" s="1670"/>
      <c r="I7" s="1670"/>
      <c r="L7" s="424" t="s">
        <v>653</v>
      </c>
      <c r="M7" s="1411"/>
      <c r="N7" s="1412">
        <v>46329.345370370371</v>
      </c>
    </row>
    <row r="8" spans="1:17" ht="15.7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.75" thickBot="1">
      <c r="A9" s="1240">
        <f>margins!J5</f>
        <v>6.75</v>
      </c>
      <c r="B9" s="819">
        <v>93.789000000000001</v>
      </c>
      <c r="C9" s="819">
        <v>93.689000000000007</v>
      </c>
      <c r="D9" s="820">
        <v>93.689000000000007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.75" thickBot="1">
      <c r="A10" s="1241">
        <f>margins!J6</f>
        <v>6.875</v>
      </c>
      <c r="B10" s="443">
        <v>94.789000000000001</v>
      </c>
      <c r="C10" s="443">
        <v>94.689000000000007</v>
      </c>
      <c r="D10" s="816">
        <v>94.689000000000007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7</v>
      </c>
      <c r="B11" s="443">
        <v>95.789000000000001</v>
      </c>
      <c r="C11" s="443">
        <v>95.689000000000007</v>
      </c>
      <c r="D11" s="816">
        <v>95.689000000000007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7.125</v>
      </c>
      <c r="B12" s="443">
        <v>96.725999999999999</v>
      </c>
      <c r="C12" s="443">
        <v>96.626000000000005</v>
      </c>
      <c r="D12" s="816">
        <v>96.626000000000005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101.626</v>
      </c>
      <c r="P12" s="64"/>
      <c r="Q12" s="64"/>
    </row>
    <row r="13" spans="1:17">
      <c r="A13" s="1241">
        <f>margins!J9</f>
        <v>7.25</v>
      </c>
      <c r="B13" s="443">
        <v>97.664000000000001</v>
      </c>
      <c r="C13" s="443">
        <v>97.564000000000007</v>
      </c>
      <c r="D13" s="816">
        <v>97.564000000000007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352</v>
      </c>
      <c r="M13" s="432" t="s">
        <v>16</v>
      </c>
      <c r="N13" s="436"/>
    </row>
    <row r="14" spans="1:17" ht="15.75" thickBot="1">
      <c r="A14" s="1241">
        <f>margins!J10</f>
        <v>7.375</v>
      </c>
      <c r="B14" s="443">
        <v>98.600999999999999</v>
      </c>
      <c r="C14" s="443">
        <v>98.501000000000005</v>
      </c>
      <c r="D14" s="816">
        <v>98.501000000000005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7.5</v>
      </c>
      <c r="B15" s="443">
        <v>99.475999999999999</v>
      </c>
      <c r="C15" s="443">
        <v>99.376000000000005</v>
      </c>
      <c r="D15" s="816">
        <v>99.376000000000005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.75" thickBot="1">
      <c r="A16" s="1241">
        <f>margins!J12</f>
        <v>7.625</v>
      </c>
      <c r="B16" s="443">
        <v>100.351</v>
      </c>
      <c r="C16" s="443">
        <v>100.251</v>
      </c>
      <c r="D16" s="816">
        <v>100.251</v>
      </c>
      <c r="E16" s="1543"/>
      <c r="F16" s="1079" t="s">
        <v>593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7.75</v>
      </c>
      <c r="B17" s="443">
        <v>101.039</v>
      </c>
      <c r="C17" s="443">
        <v>100.93900000000001</v>
      </c>
      <c r="D17" s="816">
        <v>100.93900000000001</v>
      </c>
      <c r="E17" s="1543"/>
      <c r="F17" s="1795" t="s">
        <v>638</v>
      </c>
      <c r="G17" s="1796"/>
      <c r="H17" s="1797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7.875</v>
      </c>
      <c r="B18" s="443">
        <v>101.726</v>
      </c>
      <c r="C18" s="443">
        <v>101.626</v>
      </c>
      <c r="D18" s="816">
        <v>101.626</v>
      </c>
      <c r="E18" s="1543"/>
      <c r="F18" s="1798"/>
      <c r="G18" s="1799"/>
      <c r="H18" s="1800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8</v>
      </c>
      <c r="B19" s="443">
        <v>102.38300000000001</v>
      </c>
      <c r="C19" s="443">
        <v>102.283</v>
      </c>
      <c r="D19" s="816">
        <v>102.283</v>
      </c>
      <c r="E19" s="1543"/>
      <c r="F19" s="1798" t="s">
        <v>436</v>
      </c>
      <c r="G19" s="1799"/>
      <c r="H19" s="1800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8.125</v>
      </c>
      <c r="B20" s="443">
        <v>103.00800000000001</v>
      </c>
      <c r="C20" s="443">
        <v>102.908</v>
      </c>
      <c r="D20" s="816">
        <v>102.908</v>
      </c>
      <c r="E20" s="1543"/>
      <c r="F20" s="1798"/>
      <c r="G20" s="1799"/>
      <c r="H20" s="1800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8.25</v>
      </c>
      <c r="B21" s="443">
        <v>103.602</v>
      </c>
      <c r="C21" s="443">
        <v>103.50200000000001</v>
      </c>
      <c r="D21" s="816">
        <v>103.50200000000001</v>
      </c>
      <c r="E21" s="1543"/>
      <c r="F21" s="1805" t="s">
        <v>734</v>
      </c>
      <c r="G21" s="1806"/>
      <c r="H21" s="1807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8.375</v>
      </c>
      <c r="B22" s="443">
        <v>104.13300000000001</v>
      </c>
      <c r="C22" s="443">
        <v>104.033</v>
      </c>
      <c r="D22" s="816">
        <v>104.033</v>
      </c>
      <c r="E22" s="1543"/>
      <c r="F22" s="1805"/>
      <c r="G22" s="1806"/>
      <c r="H22" s="1807"/>
      <c r="I22" s="64"/>
      <c r="J22" s="64"/>
      <c r="L22" s="428" t="s">
        <v>651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8.5</v>
      </c>
      <c r="B23" s="443">
        <v>104.63300000000001</v>
      </c>
      <c r="C23" s="443">
        <v>104.533</v>
      </c>
      <c r="D23" s="816">
        <v>104.533</v>
      </c>
      <c r="E23" s="1543"/>
      <c r="F23" s="1805" t="s">
        <v>637</v>
      </c>
      <c r="G23" s="1806"/>
      <c r="H23" s="1807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.75" thickBot="1">
      <c r="A24" s="1241">
        <f>margins!J20</f>
        <v>8.625</v>
      </c>
      <c r="B24" s="443">
        <v>105.071</v>
      </c>
      <c r="C24" s="443">
        <v>104.971</v>
      </c>
      <c r="D24" s="816">
        <v>104.971</v>
      </c>
      <c r="E24" s="1543"/>
      <c r="F24" s="1808"/>
      <c r="G24" s="1809"/>
      <c r="H24" s="1810"/>
      <c r="I24" s="64"/>
      <c r="J24" s="64"/>
      <c r="L24" s="428" t="s">
        <v>469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8.75</v>
      </c>
      <c r="B25" s="443">
        <v>105.50800000000001</v>
      </c>
      <c r="C25" s="443">
        <v>105.408</v>
      </c>
      <c r="D25" s="816">
        <v>105.408</v>
      </c>
      <c r="E25" s="1543"/>
      <c r="F25" s="1831"/>
      <c r="G25" s="1831"/>
      <c r="H25" s="1831"/>
      <c r="I25" s="64"/>
      <c r="J25" s="64"/>
      <c r="L25" s="428" t="s">
        <v>652</v>
      </c>
      <c r="M25" s="432" t="s">
        <v>191</v>
      </c>
      <c r="N25" s="436">
        <f t="shared" si="1"/>
        <v>0</v>
      </c>
    </row>
    <row r="26" spans="1:14">
      <c r="A26" s="1241">
        <f>margins!J22</f>
        <v>8.875</v>
      </c>
      <c r="B26" s="443">
        <v>105.946</v>
      </c>
      <c r="C26" s="443">
        <v>105.846</v>
      </c>
      <c r="D26" s="816">
        <v>105.846</v>
      </c>
      <c r="E26" s="1543"/>
      <c r="F26" s="1832"/>
      <c r="G26" s="1832"/>
      <c r="H26" s="1832"/>
      <c r="I26" s="64"/>
      <c r="J26" s="64"/>
      <c r="L26" s="428" t="s">
        <v>463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9</v>
      </c>
      <c r="B27" s="443">
        <v>106.38300000000001</v>
      </c>
      <c r="C27" s="443">
        <v>106.283</v>
      </c>
      <c r="D27" s="816">
        <v>106.283</v>
      </c>
      <c r="E27" s="1543"/>
      <c r="F27" s="1832"/>
      <c r="G27" s="1832"/>
      <c r="H27" s="1832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.75" thickBot="1">
      <c r="A28" s="1241">
        <f>margins!J24</f>
        <v>9.125</v>
      </c>
      <c r="B28" s="443">
        <v>106.75800000000001</v>
      </c>
      <c r="C28" s="443">
        <v>106.658</v>
      </c>
      <c r="D28" s="816">
        <v>106.658</v>
      </c>
      <c r="E28" s="1543"/>
      <c r="F28" s="1832"/>
      <c r="G28" s="1832"/>
      <c r="H28" s="1832"/>
      <c r="I28" s="64"/>
      <c r="J28" s="64"/>
      <c r="L28" s="429" t="s">
        <v>206</v>
      </c>
      <c r="M28" s="433"/>
      <c r="N28" s="437">
        <f>SUM(N14:N27)</f>
        <v>0</v>
      </c>
    </row>
    <row r="29" spans="1:14" ht="15.75" thickBot="1">
      <c r="A29" s="1241">
        <f>margins!J25</f>
        <v>9.25</v>
      </c>
      <c r="B29" s="443">
        <v>107.13300000000001</v>
      </c>
      <c r="C29" s="443">
        <v>107.033</v>
      </c>
      <c r="D29" s="816">
        <v>107.033</v>
      </c>
      <c r="E29" s="1543"/>
      <c r="H29" s="1"/>
      <c r="I29" s="64"/>
      <c r="J29" s="64"/>
      <c r="L29" s="420"/>
      <c r="M29" s="421"/>
      <c r="N29" s="430"/>
    </row>
    <row r="30" spans="1:14" ht="15.75" thickBot="1">
      <c r="A30" s="1241">
        <f>margins!J26</f>
        <v>9.375</v>
      </c>
      <c r="B30" s="443">
        <v>107.44500000000001</v>
      </c>
      <c r="C30" s="443">
        <v>107.345</v>
      </c>
      <c r="D30" s="816">
        <v>107.345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101.626</v>
      </c>
    </row>
    <row r="31" spans="1:14" ht="15.75" thickBot="1">
      <c r="A31" s="1241">
        <f>margins!J27</f>
        <v>9.5</v>
      </c>
      <c r="B31" s="443">
        <v>107.75800000000001</v>
      </c>
      <c r="C31" s="443">
        <v>107.658</v>
      </c>
      <c r="D31" s="816">
        <v>107.658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.75" thickBot="1">
      <c r="A32" s="1241">
        <f>margins!J28</f>
        <v>9.625</v>
      </c>
      <c r="B32" s="443">
        <v>108.071</v>
      </c>
      <c r="C32" s="443">
        <v>107.971</v>
      </c>
      <c r="D32" s="816">
        <v>107.971</v>
      </c>
      <c r="E32" s="1543"/>
      <c r="F32" s="399" t="s">
        <v>102</v>
      </c>
      <c r="G32" s="400">
        <v>4.5</v>
      </c>
      <c r="I32" s="64"/>
      <c r="J32" s="64"/>
      <c r="L32" s="746" t="s">
        <v>654</v>
      </c>
      <c r="M32" s="747"/>
      <c r="N32" s="748"/>
    </row>
    <row r="33" spans="1:24">
      <c r="A33" s="1241">
        <f>margins!J29</f>
        <v>9.75</v>
      </c>
      <c r="B33" s="443">
        <v>108.38300000000001</v>
      </c>
      <c r="C33" s="443">
        <v>108.283</v>
      </c>
      <c r="D33" s="816">
        <v>108.283</v>
      </c>
      <c r="E33" s="1543"/>
      <c r="F33" s="399" t="s">
        <v>253</v>
      </c>
      <c r="G33" s="401" t="s">
        <v>103</v>
      </c>
      <c r="I33" s="64"/>
      <c r="J33" s="64"/>
    </row>
    <row r="34" spans="1:24" ht="15.75" thickBot="1">
      <c r="A34" s="1241">
        <f>margins!J30</f>
        <v>9.875</v>
      </c>
      <c r="B34" s="443">
        <v>108.696</v>
      </c>
      <c r="C34" s="443">
        <v>108.596</v>
      </c>
      <c r="D34" s="816">
        <v>108.596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.75" thickBot="1">
      <c r="A35" s="1241">
        <f>margins!J31</f>
        <v>10</v>
      </c>
      <c r="B35" s="443">
        <v>108.946</v>
      </c>
      <c r="C35" s="443">
        <v>108.846</v>
      </c>
      <c r="D35" s="816">
        <v>108.846</v>
      </c>
      <c r="E35" s="1543"/>
      <c r="J35" s="64"/>
      <c r="L35" s="417"/>
      <c r="M35" s="417"/>
    </row>
    <row r="36" spans="1:24" ht="15" customHeight="1">
      <c r="A36" s="1241">
        <f>margins!J32</f>
        <v>10.125</v>
      </c>
      <c r="B36" s="443">
        <v>109.196</v>
      </c>
      <c r="C36" s="443">
        <v>109.096</v>
      </c>
      <c r="D36" s="816">
        <v>109.096</v>
      </c>
      <c r="E36" s="1543"/>
      <c r="F36" s="395" t="s">
        <v>106</v>
      </c>
      <c r="G36" s="396"/>
      <c r="H36" s="413" t="s">
        <v>659</v>
      </c>
      <c r="I36" s="414"/>
      <c r="J36" s="64"/>
      <c r="K36" s="417"/>
      <c r="M36" s="417"/>
    </row>
    <row r="37" spans="1:24" ht="15.75" thickBot="1">
      <c r="A37" s="1242">
        <f>margins!J33</f>
        <v>10.25</v>
      </c>
      <c r="B37" s="817">
        <v>109.446</v>
      </c>
      <c r="C37" s="817">
        <v>109.346</v>
      </c>
      <c r="D37" s="818">
        <v>109.346</v>
      </c>
      <c r="E37" s="1543"/>
      <c r="F37" s="404" t="s">
        <v>107</v>
      </c>
      <c r="G37" s="405">
        <v>0</v>
      </c>
      <c r="H37" s="1261" t="s">
        <v>660</v>
      </c>
      <c r="I37" s="1262"/>
      <c r="J37" s="64"/>
      <c r="K37" s="417"/>
    </row>
    <row r="38" spans="1:24" ht="15.75" thickBot="1">
      <c r="E38" s="1543"/>
      <c r="F38" s="738" t="s">
        <v>108</v>
      </c>
      <c r="G38" s="739">
        <v>-0.375</v>
      </c>
      <c r="I38" s="419"/>
    </row>
    <row r="40" spans="1:24">
      <c r="A40" s="3" t="s">
        <v>424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22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3"/>
      <c r="B42" s="408" t="s">
        <v>643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4"/>
      <c r="B43" s="409" t="s">
        <v>644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22" t="s">
        <v>649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4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5" t="s">
        <v>47</v>
      </c>
      <c r="B50" s="825" t="s">
        <v>452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6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6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6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7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6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6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7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5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7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8" t="s">
        <v>650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29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29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29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29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30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645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646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647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19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20"/>
      <c r="B74" s="1235" t="s">
        <v>468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21"/>
      <c r="B75" s="1237" t="s">
        <v>652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F19:H20"/>
    <mergeCell ref="F21:H22"/>
    <mergeCell ref="F23:H24"/>
    <mergeCell ref="F25:H26"/>
    <mergeCell ref="F27:H28"/>
    <mergeCell ref="A73:A75"/>
    <mergeCell ref="A41:A43"/>
    <mergeCell ref="A50:A54"/>
    <mergeCell ref="A56:A58"/>
    <mergeCell ref="A44:A45"/>
    <mergeCell ref="A59:A60"/>
    <mergeCell ref="A61:A66"/>
    <mergeCell ref="C2:J2"/>
    <mergeCell ref="B7:D7"/>
    <mergeCell ref="F7:G7"/>
    <mergeCell ref="H7:I7"/>
    <mergeCell ref="F17:H18"/>
  </mergeCells>
  <dataValidations disablePrompts="1"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8" width="20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4" t="s">
        <v>329</v>
      </c>
      <c r="K2" s="1784"/>
      <c r="L2" s="1785">
        <f ca="1">NOW()</f>
        <v>46329.345375115743</v>
      </c>
      <c r="M2" s="1785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784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4"/>
      <c r="M4" s="1784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4" t="s">
        <v>172</v>
      </c>
      <c r="M5" s="1784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86" t="s">
        <v>648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766" t="s">
        <v>653</v>
      </c>
      <c r="Q10" s="1836"/>
      <c r="R10" s="1767"/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418"/>
      <c r="Q11" s="418"/>
      <c r="R11" s="418"/>
    </row>
    <row r="12" spans="1:18" s="934" customFormat="1" ht="15.75" thickBot="1">
      <c r="A12" s="1142"/>
      <c r="B12" s="1163"/>
      <c r="C12" s="1755" t="s">
        <v>437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599</v>
      </c>
      <c r="G13" s="1079" t="s">
        <v>598</v>
      </c>
      <c r="H13" s="1078"/>
      <c r="I13" s="1078"/>
      <c r="K13" s="1079" t="s">
        <v>597</v>
      </c>
      <c r="L13" s="1"/>
      <c r="N13" s="1077"/>
      <c r="P13" s="418"/>
      <c r="Q13" s="418"/>
      <c r="R13" s="418"/>
    </row>
    <row r="14" spans="1:18" s="934" customFormat="1">
      <c r="A14" s="1127"/>
      <c r="B14" s="1161">
        <f>margins!J5</f>
        <v>6.75</v>
      </c>
      <c r="C14" s="1137">
        <v>93.789000000000001</v>
      </c>
      <c r="D14" s="1136">
        <v>93.689000000000007</v>
      </c>
      <c r="E14" s="1199">
        <v>93.689000000000007</v>
      </c>
      <c r="G14" s="1766" t="s">
        <v>94</v>
      </c>
      <c r="H14" s="1767"/>
      <c r="I14" s="1276" t="s">
        <v>6</v>
      </c>
      <c r="K14" s="1766" t="s">
        <v>596</v>
      </c>
      <c r="L14" s="1792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.75" thickBot="1">
      <c r="A15" s="1127"/>
      <c r="B15" s="1161">
        <f>margins!J6</f>
        <v>6.875</v>
      </c>
      <c r="C15" s="1118">
        <v>94.789000000000001</v>
      </c>
      <c r="D15" s="1117">
        <v>94.689000000000007</v>
      </c>
      <c r="E15" s="1116">
        <v>94.689000000000007</v>
      </c>
      <c r="G15" s="1764" t="s">
        <v>95</v>
      </c>
      <c r="H15" s="1765"/>
      <c r="I15" s="1132">
        <v>102</v>
      </c>
      <c r="K15" s="1793" t="s">
        <v>595</v>
      </c>
      <c r="L15" s="1794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101.626</v>
      </c>
    </row>
    <row r="16" spans="1:18" s="934" customFormat="1">
      <c r="A16" s="1127"/>
      <c r="B16" s="1161">
        <f>margins!J7</f>
        <v>7</v>
      </c>
      <c r="C16" s="1118">
        <v>95.789000000000001</v>
      </c>
      <c r="D16" s="1117">
        <v>95.689000000000007</v>
      </c>
      <c r="E16" s="1116">
        <v>95.689000000000007</v>
      </c>
      <c r="G16" s="1764" t="s">
        <v>96</v>
      </c>
      <c r="H16" s="1765"/>
      <c r="I16" s="1132">
        <v>102</v>
      </c>
      <c r="N16" s="1077"/>
      <c r="P16" s="428" t="s">
        <v>352</v>
      </c>
      <c r="Q16" s="432" t="s">
        <v>16</v>
      </c>
      <c r="R16" s="436"/>
    </row>
    <row r="17" spans="1:18" s="934" customFormat="1">
      <c r="A17" s="1127"/>
      <c r="B17" s="1161">
        <f>margins!J8</f>
        <v>7.125</v>
      </c>
      <c r="C17" s="1118">
        <v>96.725999999999999</v>
      </c>
      <c r="D17" s="1117">
        <v>96.626000000000005</v>
      </c>
      <c r="E17" s="1116">
        <v>96.626000000000005</v>
      </c>
      <c r="G17" s="1764" t="s">
        <v>7</v>
      </c>
      <c r="H17" s="1765"/>
      <c r="I17" s="1132">
        <v>102</v>
      </c>
      <c r="N17" s="1077"/>
      <c r="P17" s="428" t="s">
        <v>200</v>
      </c>
      <c r="Q17" s="432" t="s">
        <v>644</v>
      </c>
      <c r="R17" s="436">
        <f>IFERROR(INDEX($F$47:$K$48,MATCH(Q17,$C$47:$E$48,0),MATCH($Q$16,$F$46:$K$46,0),1),0)</f>
        <v>0</v>
      </c>
    </row>
    <row r="18" spans="1:18" s="934" customFormat="1" ht="15.75" thickBot="1">
      <c r="A18" s="1127"/>
      <c r="B18" s="1161">
        <f>margins!J9</f>
        <v>7.25</v>
      </c>
      <c r="C18" s="1118">
        <v>97.664000000000001</v>
      </c>
      <c r="D18" s="1117">
        <v>97.564000000000007</v>
      </c>
      <c r="E18" s="1116">
        <v>97.564000000000007</v>
      </c>
      <c r="G18" s="1764" t="s">
        <v>9</v>
      </c>
      <c r="H18" s="1765"/>
      <c r="I18" s="1132">
        <v>101.5</v>
      </c>
      <c r="K18" s="1079" t="s">
        <v>593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>
      <c r="A19" s="1127"/>
      <c r="B19" s="1161">
        <f>margins!J10</f>
        <v>7.375</v>
      </c>
      <c r="C19" s="1118">
        <v>98.600999999999999</v>
      </c>
      <c r="D19" s="1117">
        <v>98.501000000000005</v>
      </c>
      <c r="E19" s="1116">
        <v>98.501000000000005</v>
      </c>
      <c r="G19" s="1764" t="s">
        <v>11</v>
      </c>
      <c r="H19" s="1765"/>
      <c r="I19" s="1132">
        <v>99.5</v>
      </c>
      <c r="K19" s="1795" t="s">
        <v>638</v>
      </c>
      <c r="L19" s="1796"/>
      <c r="M19" s="1797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.75" thickBot="1">
      <c r="A20" s="1127"/>
      <c r="B20" s="1161">
        <f>margins!J11</f>
        <v>7.5</v>
      </c>
      <c r="C20" s="1118">
        <v>99.475999999999999</v>
      </c>
      <c r="D20" s="1117">
        <v>99.376000000000005</v>
      </c>
      <c r="E20" s="1116">
        <v>99.376000000000005</v>
      </c>
      <c r="F20" s="939"/>
      <c r="G20" s="1803" t="s">
        <v>97</v>
      </c>
      <c r="H20" s="1804"/>
      <c r="I20" s="1131">
        <v>98.5</v>
      </c>
      <c r="K20" s="1798"/>
      <c r="L20" s="1799"/>
      <c r="M20" s="1800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>
      <c r="A21" s="1127"/>
      <c r="B21" s="1161">
        <f>margins!J12</f>
        <v>7.625</v>
      </c>
      <c r="C21" s="1118">
        <v>100.351</v>
      </c>
      <c r="D21" s="1117">
        <v>100.251</v>
      </c>
      <c r="E21" s="1116">
        <v>100.251</v>
      </c>
      <c r="F21" s="939"/>
      <c r="G21"/>
      <c r="H21"/>
      <c r="I21"/>
      <c r="K21" s="1798" t="s">
        <v>436</v>
      </c>
      <c r="L21" s="1799"/>
      <c r="M21" s="1800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>
      <c r="A22" s="1127"/>
      <c r="B22" s="1161">
        <f>margins!J13</f>
        <v>7.75</v>
      </c>
      <c r="C22" s="1118">
        <v>101.039</v>
      </c>
      <c r="D22" s="1117">
        <v>100.93900000000001</v>
      </c>
      <c r="E22" s="1116">
        <v>100.93900000000001</v>
      </c>
      <c r="F22" s="1126"/>
      <c r="K22" s="1798"/>
      <c r="L22" s="1799"/>
      <c r="M22" s="1800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.75" thickBot="1">
      <c r="A23" s="1080"/>
      <c r="B23" s="1161">
        <f>margins!J14</f>
        <v>7.875</v>
      </c>
      <c r="C23" s="1118">
        <v>101.726</v>
      </c>
      <c r="D23" s="1117">
        <v>101.626</v>
      </c>
      <c r="E23" s="1116">
        <v>101.626</v>
      </c>
      <c r="F23" s="1126"/>
      <c r="G23" s="1079" t="s">
        <v>594</v>
      </c>
      <c r="I23" s="939"/>
      <c r="K23" s="1805" t="s">
        <v>636</v>
      </c>
      <c r="L23" s="1806"/>
      <c r="M23" s="1807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8</v>
      </c>
      <c r="C24" s="1118">
        <v>102.38300000000001</v>
      </c>
      <c r="D24" s="1117">
        <v>102.283</v>
      </c>
      <c r="E24" s="1116">
        <v>102.283</v>
      </c>
      <c r="F24" s="1126"/>
      <c r="G24" s="1125" t="s">
        <v>239</v>
      </c>
      <c r="H24" s="1772" t="s">
        <v>592</v>
      </c>
      <c r="I24" s="1773"/>
      <c r="K24" s="1805"/>
      <c r="L24" s="1806"/>
      <c r="M24" s="1807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>
      <c r="A25" s="1080"/>
      <c r="B25" s="1161">
        <f>margins!J16</f>
        <v>8.125</v>
      </c>
      <c r="C25" s="1118">
        <v>103.00800000000001</v>
      </c>
      <c r="D25" s="1117">
        <v>102.908</v>
      </c>
      <c r="E25" s="1116">
        <v>102.908</v>
      </c>
      <c r="G25" s="1124" t="s">
        <v>210</v>
      </c>
      <c r="H25" s="1776">
        <v>4.5</v>
      </c>
      <c r="I25" s="1777"/>
      <c r="K25" s="1805" t="s">
        <v>637</v>
      </c>
      <c r="L25" s="1806"/>
      <c r="M25" s="1807"/>
      <c r="N25" s="1077"/>
      <c r="P25" s="428" t="s">
        <v>651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8.25</v>
      </c>
      <c r="C26" s="1118">
        <v>103.602</v>
      </c>
      <c r="D26" s="1117">
        <v>103.50200000000001</v>
      </c>
      <c r="E26" s="1116">
        <v>103.50200000000001</v>
      </c>
      <c r="G26" s="1124" t="s">
        <v>591</v>
      </c>
      <c r="H26" s="1776" t="s">
        <v>590</v>
      </c>
      <c r="I26" s="1777"/>
      <c r="K26" s="1808"/>
      <c r="L26" s="1809"/>
      <c r="M26" s="1810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>
      <c r="A27" s="1080"/>
      <c r="B27" s="1161">
        <f>margins!J18</f>
        <v>8.375</v>
      </c>
      <c r="C27" s="1118">
        <v>104.13300000000001</v>
      </c>
      <c r="D27" s="1117">
        <v>104.033</v>
      </c>
      <c r="E27" s="1116">
        <v>104.033</v>
      </c>
      <c r="G27" s="1124" t="s">
        <v>589</v>
      </c>
      <c r="H27" s="1776" t="s">
        <v>103</v>
      </c>
      <c r="I27" s="1777"/>
      <c r="N27" s="1077"/>
      <c r="P27" s="428" t="s">
        <v>469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8.5</v>
      </c>
      <c r="C28" s="1118">
        <v>104.63300000000001</v>
      </c>
      <c r="D28" s="1117">
        <v>104.533</v>
      </c>
      <c r="E28" s="1116">
        <v>104.533</v>
      </c>
      <c r="G28" s="1121" t="s">
        <v>588</v>
      </c>
      <c r="H28" s="1774" t="s">
        <v>587</v>
      </c>
      <c r="I28" s="1775"/>
      <c r="N28" s="1077"/>
      <c r="P28" s="428" t="s">
        <v>652</v>
      </c>
      <c r="Q28" s="432" t="s">
        <v>191</v>
      </c>
      <c r="R28" s="436">
        <f t="shared" si="1"/>
        <v>0</v>
      </c>
    </row>
    <row r="29" spans="1:18" s="934" customFormat="1">
      <c r="A29" s="1080"/>
      <c r="B29" s="1161">
        <f>margins!J20</f>
        <v>8.625</v>
      </c>
      <c r="C29" s="1118">
        <v>105.071</v>
      </c>
      <c r="D29" s="1117">
        <v>104.971</v>
      </c>
      <c r="E29" s="1116">
        <v>104.971</v>
      </c>
      <c r="N29" s="1077"/>
      <c r="P29" s="428" t="s">
        <v>463</v>
      </c>
      <c r="Q29" s="432" t="s">
        <v>191</v>
      </c>
      <c r="R29" s="436">
        <f t="shared" si="1"/>
        <v>0</v>
      </c>
    </row>
    <row r="30" spans="1:18" s="934" customFormat="1">
      <c r="A30" s="1080"/>
      <c r="B30" s="1161">
        <f>margins!J21</f>
        <v>8.75</v>
      </c>
      <c r="C30" s="1118">
        <v>105.50800000000001</v>
      </c>
      <c r="D30" s="1117">
        <v>105.408</v>
      </c>
      <c r="E30" s="1116">
        <v>105.408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.75" thickBot="1">
      <c r="A31" s="1080"/>
      <c r="B31" s="1161">
        <f>margins!J22</f>
        <v>8.875</v>
      </c>
      <c r="C31" s="1118">
        <v>105.946</v>
      </c>
      <c r="D31" s="1117">
        <v>105.846</v>
      </c>
      <c r="E31" s="1116">
        <v>105.846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5.75" thickBot="1">
      <c r="A32" s="1080"/>
      <c r="B32" s="1161">
        <f>margins!J23</f>
        <v>9</v>
      </c>
      <c r="C32" s="1118">
        <v>106.38300000000001</v>
      </c>
      <c r="D32" s="1117">
        <v>106.283</v>
      </c>
      <c r="E32" s="1116">
        <v>106.283</v>
      </c>
      <c r="N32" s="1077"/>
      <c r="P32" s="420"/>
      <c r="Q32" s="421"/>
      <c r="R32" s="430"/>
    </row>
    <row r="33" spans="1:18" s="934" customFormat="1" ht="15.75" thickBot="1">
      <c r="A33" s="1080"/>
      <c r="B33" s="1161">
        <f>margins!J24</f>
        <v>9.125</v>
      </c>
      <c r="C33" s="1118">
        <v>106.75800000000001</v>
      </c>
      <c r="D33" s="1117">
        <v>106.658</v>
      </c>
      <c r="E33" s="1116">
        <v>106.658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101.626</v>
      </c>
    </row>
    <row r="34" spans="1:18" s="934" customFormat="1" ht="15.75" thickBot="1">
      <c r="A34" s="1080"/>
      <c r="B34" s="1161">
        <f>margins!J25</f>
        <v>9.25</v>
      </c>
      <c r="C34" s="1118">
        <v>107.13300000000001</v>
      </c>
      <c r="D34" s="1117">
        <v>107.033</v>
      </c>
      <c r="E34" s="1116">
        <v>107.033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.75" thickBot="1">
      <c r="A35" s="1080"/>
      <c r="B35" s="1161">
        <f>margins!J26</f>
        <v>9.375</v>
      </c>
      <c r="C35" s="1118">
        <v>107.44500000000001</v>
      </c>
      <c r="D35" s="1117">
        <v>107.345</v>
      </c>
      <c r="E35" s="1116">
        <v>107.345</v>
      </c>
      <c r="G35"/>
      <c r="H35"/>
      <c r="I35"/>
      <c r="J35"/>
      <c r="N35" s="1077"/>
      <c r="P35" s="746" t="s">
        <v>654</v>
      </c>
      <c r="Q35" s="747"/>
      <c r="R35" s="748"/>
    </row>
    <row r="36" spans="1:18" s="934" customFormat="1">
      <c r="A36" s="1080"/>
      <c r="B36" s="1161">
        <f>margins!J27</f>
        <v>9.5</v>
      </c>
      <c r="C36" s="1118">
        <v>107.75800000000001</v>
      </c>
      <c r="D36" s="1117">
        <v>107.658</v>
      </c>
      <c r="E36" s="1116">
        <v>107.658</v>
      </c>
      <c r="G36"/>
      <c r="H36"/>
      <c r="I36"/>
      <c r="J36"/>
      <c r="N36" s="1077"/>
      <c r="P36"/>
      <c r="Q36"/>
      <c r="R36"/>
    </row>
    <row r="37" spans="1:18" s="934" customFormat="1">
      <c r="A37" s="1080"/>
      <c r="B37" s="1161">
        <f>margins!J28</f>
        <v>9.625</v>
      </c>
      <c r="C37" s="1118">
        <v>108.071</v>
      </c>
      <c r="D37" s="1117">
        <v>107.971</v>
      </c>
      <c r="E37" s="1116">
        <v>107.971</v>
      </c>
      <c r="G37"/>
      <c r="H37"/>
      <c r="I37"/>
      <c r="J37"/>
      <c r="N37" s="1077"/>
      <c r="P37"/>
      <c r="Q37"/>
      <c r="R37"/>
    </row>
    <row r="38" spans="1:18" s="934" customFormat="1">
      <c r="A38" s="1080"/>
      <c r="B38" s="1161">
        <f>margins!J29</f>
        <v>9.75</v>
      </c>
      <c r="C38" s="1118">
        <v>108.38300000000001</v>
      </c>
      <c r="D38" s="1117">
        <v>108.283</v>
      </c>
      <c r="E38" s="1116">
        <v>108.283</v>
      </c>
      <c r="G38"/>
      <c r="H38"/>
      <c r="I38"/>
      <c r="J38"/>
      <c r="N38" s="1077"/>
      <c r="P38"/>
      <c r="Q38"/>
      <c r="R38"/>
    </row>
    <row r="39" spans="1:18" s="934" customFormat="1">
      <c r="A39" s="1080"/>
      <c r="B39" s="1161">
        <f>margins!J30</f>
        <v>9.875</v>
      </c>
      <c r="C39" s="1118">
        <v>108.696</v>
      </c>
      <c r="D39" s="1117">
        <v>108.596</v>
      </c>
      <c r="E39" s="1116">
        <v>108.596</v>
      </c>
      <c r="G39"/>
      <c r="H39"/>
      <c r="I39"/>
      <c r="J39"/>
      <c r="N39" s="1077"/>
    </row>
    <row r="40" spans="1:18" s="934" customFormat="1">
      <c r="A40" s="1080"/>
      <c r="B40" s="1161">
        <f>margins!J31</f>
        <v>10</v>
      </c>
      <c r="C40" s="1118">
        <v>108.946</v>
      </c>
      <c r="D40" s="1117">
        <v>108.846</v>
      </c>
      <c r="E40" s="1116">
        <v>108.846</v>
      </c>
      <c r="G40"/>
      <c r="H40"/>
      <c r="I40"/>
      <c r="J40"/>
      <c r="N40" s="1077"/>
    </row>
    <row r="41" spans="1:18" s="934" customFormat="1">
      <c r="A41" s="1080"/>
      <c r="B41" s="1161">
        <f>margins!J32</f>
        <v>10.125</v>
      </c>
      <c r="C41" s="1118">
        <v>109.196</v>
      </c>
      <c r="D41" s="1117">
        <v>109.096</v>
      </c>
      <c r="E41" s="1116">
        <v>109.096</v>
      </c>
      <c r="G41"/>
      <c r="H41"/>
      <c r="I41"/>
      <c r="J41"/>
      <c r="N41" s="1077"/>
    </row>
    <row r="42" spans="1:18" s="934" customFormat="1" ht="15.75" thickBot="1">
      <c r="A42" s="1080"/>
      <c r="B42" s="1160">
        <f>margins!J33</f>
        <v>10.25</v>
      </c>
      <c r="C42" s="1114">
        <v>109.446</v>
      </c>
      <c r="D42" s="1113">
        <v>109.346</v>
      </c>
      <c r="E42" s="1200">
        <v>109.346</v>
      </c>
      <c r="G42" s="1079"/>
      <c r="N42" s="1077"/>
    </row>
    <row r="43" spans="1:18" s="934" customFormat="1">
      <c r="A43" s="1080"/>
      <c r="B43" s="1112"/>
      <c r="C43" s="1111"/>
      <c r="D43" s="1768"/>
      <c r="E43" s="1768"/>
      <c r="G43"/>
      <c r="H43"/>
      <c r="I43"/>
      <c r="J43"/>
      <c r="N43" s="1077"/>
    </row>
    <row r="44" spans="1:18" s="934" customFormat="1" ht="15.7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.75" thickBot="1">
      <c r="A45" s="1080"/>
      <c r="B45" s="1079" t="s">
        <v>216</v>
      </c>
      <c r="C45" s="1079"/>
      <c r="D45" s="1079"/>
      <c r="E45" s="1"/>
      <c r="F45" s="1755" t="s">
        <v>298</v>
      </c>
      <c r="G45" s="1756"/>
      <c r="H45" s="1756"/>
      <c r="I45" s="1756"/>
      <c r="J45" s="1756"/>
      <c r="K45" s="1757"/>
      <c r="L45"/>
      <c r="M45"/>
      <c r="N45" s="1077"/>
    </row>
    <row r="46" spans="1:18" s="934" customFormat="1" ht="15.7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>
      <c r="A47" s="1080"/>
      <c r="B47" s="1737" t="s">
        <v>109</v>
      </c>
      <c r="C47" s="1750" t="s">
        <v>643</v>
      </c>
      <c r="D47" s="1751"/>
      <c r="E47" s="1752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.75" thickBot="1">
      <c r="A48" s="1080"/>
      <c r="B48" s="1739"/>
      <c r="C48" s="1740" t="s">
        <v>644</v>
      </c>
      <c r="D48" s="1741"/>
      <c r="E48" s="1742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60" t="s">
        <v>649</v>
      </c>
      <c r="C49" s="1750" t="s">
        <v>112</v>
      </c>
      <c r="D49" s="1751"/>
      <c r="E49" s="1752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.75" thickBot="1">
      <c r="A50" s="1080"/>
      <c r="B50" s="1761"/>
      <c r="C50" s="1743" t="s">
        <v>113</v>
      </c>
      <c r="D50" s="1744"/>
      <c r="E50" s="1745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>
      <c r="A51" s="1080"/>
      <c r="L51"/>
      <c r="M51"/>
      <c r="N51" s="1077"/>
    </row>
    <row r="52" spans="1:14" s="934" customFormat="1" ht="15.75" thickBot="1">
      <c r="A52" s="1080"/>
      <c r="L52"/>
      <c r="M52"/>
      <c r="N52" s="1077"/>
    </row>
    <row r="53" spans="1:14" s="934" customFormat="1" ht="15.75" thickBot="1">
      <c r="A53" s="1080"/>
      <c r="B53" s="1079" t="s">
        <v>703</v>
      </c>
      <c r="C53" s="1079"/>
      <c r="D53" s="1079"/>
      <c r="E53" s="1"/>
      <c r="F53" s="1755" t="s">
        <v>298</v>
      </c>
      <c r="G53" s="1756"/>
      <c r="H53" s="1756"/>
      <c r="I53" s="1756"/>
      <c r="J53" s="1756"/>
      <c r="K53" s="1757"/>
      <c r="L53"/>
      <c r="M53"/>
      <c r="N53" s="1077"/>
    </row>
    <row r="54" spans="1:14" s="934" customFormat="1" ht="15.75" thickBot="1">
      <c r="A54" s="1080"/>
      <c r="B54" s="1758"/>
      <c r="C54" s="1759"/>
      <c r="D54" s="1759"/>
      <c r="E54" s="1759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>
      <c r="A55" s="1080"/>
      <c r="B55" s="1737" t="s">
        <v>47</v>
      </c>
      <c r="C55" s="1750" t="s">
        <v>685</v>
      </c>
      <c r="D55" s="1751"/>
      <c r="E55" s="1752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>
      <c r="A56" s="1080"/>
      <c r="B56" s="1738"/>
      <c r="C56" s="1743" t="s">
        <v>585</v>
      </c>
      <c r="D56" s="1744"/>
      <c r="E56" s="1745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>
      <c r="A57" s="1080"/>
      <c r="B57" s="1738"/>
      <c r="C57" s="1743" t="s">
        <v>369</v>
      </c>
      <c r="D57" s="1744"/>
      <c r="E57" s="1745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>
      <c r="A58" s="1080"/>
      <c r="B58" s="1738"/>
      <c r="C58" s="1743" t="s">
        <v>370</v>
      </c>
      <c r="D58" s="1744"/>
      <c r="E58" s="1745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.75" thickBot="1">
      <c r="A59" s="1080"/>
      <c r="B59" s="1739"/>
      <c r="C59" s="1743" t="s">
        <v>371</v>
      </c>
      <c r="D59" s="1744"/>
      <c r="E59" s="1745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.75" thickBot="1">
      <c r="A60" s="1080"/>
      <c r="B60" s="1100" t="s">
        <v>56</v>
      </c>
      <c r="C60" s="1750" t="s">
        <v>59</v>
      </c>
      <c r="D60" s="1751"/>
      <c r="E60" s="1752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737" t="s">
        <v>584</v>
      </c>
      <c r="C61" s="1743" t="s">
        <v>63</v>
      </c>
      <c r="D61" s="1744"/>
      <c r="E61" s="1745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>
      <c r="A62" s="1080"/>
      <c r="B62" s="1738"/>
      <c r="C62" s="1743" t="s">
        <v>182</v>
      </c>
      <c r="D62" s="1744"/>
      <c r="E62" s="1745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.75" thickBot="1">
      <c r="A63" s="1080"/>
      <c r="B63" s="1739"/>
      <c r="C63" s="1740" t="s">
        <v>64</v>
      </c>
      <c r="D63" s="1741"/>
      <c r="E63" s="1742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>
      <c r="A64" s="1080"/>
      <c r="B64" s="1737" t="s">
        <v>65</v>
      </c>
      <c r="C64" s="1750" t="s">
        <v>135</v>
      </c>
      <c r="D64" s="1751"/>
      <c r="E64" s="1752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739"/>
      <c r="C65" s="1740" t="s">
        <v>136</v>
      </c>
      <c r="D65" s="1741"/>
      <c r="E65" s="1742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60" t="s">
        <v>583</v>
      </c>
      <c r="C66" s="1746" t="s">
        <v>95</v>
      </c>
      <c r="D66" s="1747"/>
      <c r="E66" s="1748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63"/>
      <c r="C67" s="1743" t="s">
        <v>96</v>
      </c>
      <c r="D67" s="1744"/>
      <c r="E67" s="1745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>
      <c r="A68" s="1080"/>
      <c r="B68" s="1763"/>
      <c r="C68" s="1743" t="s">
        <v>7</v>
      </c>
      <c r="D68" s="1744"/>
      <c r="E68" s="1745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>
      <c r="A69" s="1080"/>
      <c r="B69" s="1763"/>
      <c r="C69" s="1743" t="s">
        <v>9</v>
      </c>
      <c r="D69" s="1744"/>
      <c r="E69" s="1745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>
      <c r="A70" s="1080"/>
      <c r="B70" s="1763"/>
      <c r="C70" s="1743" t="s">
        <v>11</v>
      </c>
      <c r="D70" s="1744"/>
      <c r="E70" s="1745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.75" thickBot="1">
      <c r="A71" s="1080"/>
      <c r="B71" s="1761"/>
      <c r="C71" s="1740" t="s">
        <v>97</v>
      </c>
      <c r="D71" s="1741"/>
      <c r="E71" s="1742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>
      <c r="A72" s="1080"/>
      <c r="B72" s="1270" t="s">
        <v>645</v>
      </c>
      <c r="C72" s="1746" t="s">
        <v>95</v>
      </c>
      <c r="D72" s="1747"/>
      <c r="E72" s="1748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>
      <c r="A73" s="1080"/>
      <c r="B73" s="1271" t="s">
        <v>225</v>
      </c>
      <c r="C73" s="1743" t="s">
        <v>96</v>
      </c>
      <c r="D73" s="1744"/>
      <c r="E73" s="1745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>
      <c r="A74" s="1080"/>
      <c r="B74" s="1271" t="s">
        <v>646</v>
      </c>
      <c r="C74" s="1743" t="s">
        <v>7</v>
      </c>
      <c r="D74" s="1744"/>
      <c r="E74" s="1745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>
      <c r="A75" s="1080"/>
      <c r="B75" s="1271" t="s">
        <v>204</v>
      </c>
      <c r="C75" s="1743" t="s">
        <v>9</v>
      </c>
      <c r="D75" s="1744"/>
      <c r="E75" s="1745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>
      <c r="A76" s="1080"/>
      <c r="B76" s="1271" t="s">
        <v>647</v>
      </c>
      <c r="C76" s="1743" t="s">
        <v>11</v>
      </c>
      <c r="D76" s="1744"/>
      <c r="E76" s="1745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.75" thickBot="1">
      <c r="A77" s="1080"/>
      <c r="B77" s="1087"/>
      <c r="C77" s="1781" t="s">
        <v>97</v>
      </c>
      <c r="D77" s="1782"/>
      <c r="E77" s="1783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>
      <c r="A78" s="1080"/>
      <c r="B78" s="1737" t="s">
        <v>68</v>
      </c>
      <c r="C78" s="1750" t="s">
        <v>69</v>
      </c>
      <c r="D78" s="1751"/>
      <c r="E78" s="1752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>
      <c r="A79" s="1080"/>
      <c r="B79" s="1738"/>
      <c r="C79" s="1743" t="s">
        <v>468</v>
      </c>
      <c r="D79" s="1744"/>
      <c r="E79" s="1745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.75" thickBot="1">
      <c r="A80" s="1080"/>
      <c r="B80" s="1739"/>
      <c r="C80" s="1740" t="s">
        <v>652</v>
      </c>
      <c r="D80" s="1741"/>
      <c r="E80" s="1742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.75" thickBot="1">
      <c r="A81" s="1080"/>
      <c r="B81" s="1087" t="s">
        <v>133</v>
      </c>
      <c r="C81" s="1754" t="s">
        <v>134</v>
      </c>
      <c r="D81" s="1811"/>
      <c r="E81" s="1812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3" t="s">
        <v>181</v>
      </c>
      <c r="C113" s="1833"/>
      <c r="D113" s="1833"/>
      <c r="E113" s="1833"/>
      <c r="F113" s="1833"/>
      <c r="G113" s="1833"/>
      <c r="H113" s="1833"/>
      <c r="I113" s="1833"/>
      <c r="J113" s="1833"/>
      <c r="K113" s="1833"/>
      <c r="L113" s="1833"/>
      <c r="M113" s="1833"/>
      <c r="N113" s="941"/>
    </row>
    <row r="114" spans="1:14" s="934" customFormat="1">
      <c r="A114" s="940"/>
      <c r="B114" s="1834"/>
      <c r="C114" s="1834"/>
      <c r="D114" s="1834"/>
      <c r="E114" s="1834"/>
      <c r="F114" s="1834"/>
      <c r="G114" s="1834"/>
      <c r="H114" s="1834"/>
      <c r="I114" s="1834"/>
      <c r="J114" s="1834"/>
      <c r="K114" s="1834"/>
      <c r="L114" s="1834"/>
      <c r="M114" s="1834"/>
      <c r="N114" s="938"/>
    </row>
    <row r="115" spans="1:14" s="934" customFormat="1">
      <c r="A115" s="940"/>
      <c r="B115" s="1834"/>
      <c r="C115" s="1834"/>
      <c r="D115" s="1834"/>
      <c r="E115" s="1834"/>
      <c r="F115" s="1834"/>
      <c r="G115" s="1834"/>
      <c r="H115" s="1834"/>
      <c r="I115" s="1834"/>
      <c r="J115" s="1834"/>
      <c r="K115" s="1834"/>
      <c r="L115" s="1834"/>
      <c r="M115" s="1834"/>
      <c r="N115" s="938"/>
    </row>
    <row r="116" spans="1:14" ht="15.75" thickBot="1">
      <c r="A116" s="937"/>
      <c r="B116" s="1835"/>
      <c r="C116" s="1835"/>
      <c r="D116" s="1835"/>
      <c r="E116" s="1835"/>
      <c r="F116" s="1835"/>
      <c r="G116" s="1835"/>
      <c r="H116" s="1835"/>
      <c r="I116" s="1835"/>
      <c r="J116" s="1835"/>
      <c r="K116" s="1835"/>
      <c r="L116" s="1835"/>
      <c r="M116" s="1835"/>
      <c r="N116" s="936"/>
    </row>
  </sheetData>
  <mergeCells count="69">
    <mergeCell ref="J2:K2"/>
    <mergeCell ref="L2:M2"/>
    <mergeCell ref="K3:M3"/>
    <mergeCell ref="L4:M4"/>
    <mergeCell ref="L5:M5"/>
    <mergeCell ref="P10:R10"/>
    <mergeCell ref="C12:E12"/>
    <mergeCell ref="G14:H14"/>
    <mergeCell ref="K14:L14"/>
    <mergeCell ref="G15:H15"/>
    <mergeCell ref="K15:L15"/>
    <mergeCell ref="A10:N11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C62:E62"/>
    <mergeCell ref="C63:E63"/>
    <mergeCell ref="C55:E55"/>
    <mergeCell ref="C56:E56"/>
    <mergeCell ref="C57:E57"/>
    <mergeCell ref="C58:E58"/>
    <mergeCell ref="C59:E59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zoomScaleNormal="130" workbookViewId="0">
      <selection activeCell="C22" sqref="C22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338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783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332</v>
      </c>
      <c r="D28" s="1696"/>
      <c r="E28" s="1696"/>
      <c r="F28" s="1696"/>
      <c r="G28" s="342"/>
      <c r="H28" s="317"/>
      <c r="I28" s="1697" t="s">
        <v>677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697" t="s">
        <v>384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700" t="s">
        <v>383</v>
      </c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777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745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4" workbookViewId="0">
      <selection activeCell="C22" sqref="C22"/>
    </sheetView>
  </sheetViews>
  <sheetFormatPr defaultRowHeight="15"/>
  <cols>
    <col min="1" max="11" width="16.42578125" customWidth="1"/>
    <col min="12" max="12" width="17" customWidth="1"/>
    <col min="13" max="13" width="21" customWidth="1"/>
    <col min="14" max="14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6.25">
      <c r="A2" s="38"/>
      <c r="B2" s="39"/>
      <c r="C2" s="1845" t="s">
        <v>254</v>
      </c>
      <c r="D2" s="1845"/>
      <c r="E2" s="1845"/>
      <c r="F2" s="1845"/>
      <c r="G2" s="1845"/>
      <c r="H2" s="1845"/>
      <c r="I2" s="1846"/>
      <c r="J2" s="91"/>
      <c r="K2" s="1249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.75" thickBot="1"/>
    <row r="7" spans="1:14" ht="15.75" thickBot="1">
      <c r="A7" s="1847" t="s">
        <v>140</v>
      </c>
      <c r="B7" s="1848"/>
      <c r="C7" s="1848"/>
      <c r="D7" s="1849"/>
      <c r="E7" s="66"/>
      <c r="G7" s="1850" t="s">
        <v>2</v>
      </c>
      <c r="H7" s="1851"/>
      <c r="L7" s="578" t="s">
        <v>317</v>
      </c>
      <c r="M7" s="578"/>
      <c r="N7" s="1412">
        <v>46329.345370370371</v>
      </c>
    </row>
    <row r="8" spans="1:14" ht="15.75" thickBot="1">
      <c r="G8" s="67" t="s">
        <v>8</v>
      </c>
      <c r="H8" s="17">
        <v>0</v>
      </c>
      <c r="L8" s="418"/>
      <c r="M8" s="418"/>
      <c r="N8" s="418"/>
    </row>
    <row r="9" spans="1:14" ht="15.7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.75" thickBot="1">
      <c r="A10" s="104">
        <f>margins!Y5</f>
        <v>8</v>
      </c>
      <c r="B10" s="94">
        <v>94.108000000000004</v>
      </c>
      <c r="C10" s="94">
        <v>93.558000000000007</v>
      </c>
      <c r="D10" s="105">
        <v>93.058000000000007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8.125</v>
      </c>
      <c r="B11" s="95">
        <v>94.77000000000001</v>
      </c>
      <c r="C11" s="95">
        <v>94.22</v>
      </c>
      <c r="D11" s="107">
        <v>93.72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8.25</v>
      </c>
      <c r="B12" s="94">
        <v>95.432000000000002</v>
      </c>
      <c r="C12" s="94">
        <v>94.882000000000005</v>
      </c>
      <c r="D12" s="105">
        <v>94.382000000000005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98.353999999999999</v>
      </c>
    </row>
    <row r="13" spans="1:14">
      <c r="A13" s="106">
        <f>margins!Y8</f>
        <v>8.375</v>
      </c>
      <c r="B13" s="95">
        <v>96.094000000000008</v>
      </c>
      <c r="C13" s="95">
        <v>95.544000000000011</v>
      </c>
      <c r="D13" s="107">
        <v>95.044000000000011</v>
      </c>
      <c r="E13" s="55"/>
      <c r="G13" s="56" t="s">
        <v>96</v>
      </c>
      <c r="H13" s="111">
        <v>101</v>
      </c>
      <c r="L13" s="581" t="s">
        <v>352</v>
      </c>
      <c r="M13" s="582" t="s">
        <v>19</v>
      </c>
      <c r="N13" s="436"/>
    </row>
    <row r="14" spans="1:14">
      <c r="A14" s="104">
        <f>margins!Y9</f>
        <v>8.5</v>
      </c>
      <c r="B14" s="94">
        <v>96.756</v>
      </c>
      <c r="C14" s="94">
        <v>96.206000000000003</v>
      </c>
      <c r="D14" s="105">
        <v>95.706000000000003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8.625</v>
      </c>
      <c r="B15" s="95">
        <v>97.418000000000006</v>
      </c>
      <c r="C15" s="95">
        <v>96.868000000000009</v>
      </c>
      <c r="D15" s="107">
        <v>96.368000000000009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8.75</v>
      </c>
      <c r="B16" s="94">
        <v>98.080000000000013</v>
      </c>
      <c r="C16" s="94">
        <v>97.53</v>
      </c>
      <c r="D16" s="105">
        <v>97.03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.75" thickBot="1">
      <c r="A17" s="106">
        <f>margins!Y12</f>
        <v>8.875</v>
      </c>
      <c r="B17" s="95">
        <v>98.742000000000004</v>
      </c>
      <c r="C17" s="95">
        <v>98.192000000000007</v>
      </c>
      <c r="D17" s="107">
        <v>97.692000000000007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9</v>
      </c>
      <c r="B18" s="94">
        <v>99.404000000000011</v>
      </c>
      <c r="C18" s="94">
        <v>98.853999999999999</v>
      </c>
      <c r="D18" s="105">
        <v>98.353999999999999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9.125</v>
      </c>
      <c r="B19" s="95">
        <v>100.066</v>
      </c>
      <c r="C19" s="95">
        <v>99.516000000000005</v>
      </c>
      <c r="D19" s="107">
        <v>99.016000000000005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9.25</v>
      </c>
      <c r="B20" s="94">
        <v>100.65300000000001</v>
      </c>
      <c r="C20" s="94">
        <v>100.10300000000001</v>
      </c>
      <c r="D20" s="105">
        <v>99.603000000000009</v>
      </c>
      <c r="E20" s="55"/>
      <c r="G20" s="22" t="s">
        <v>728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9.375</v>
      </c>
      <c r="B21" s="95">
        <v>101.24000000000001</v>
      </c>
      <c r="C21" s="95">
        <v>100.69000000000001</v>
      </c>
      <c r="D21" s="107">
        <v>100.19000000000001</v>
      </c>
      <c r="E21" s="55"/>
      <c r="G21" s="22" t="s">
        <v>729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9.5</v>
      </c>
      <c r="B22" s="94">
        <v>101.82700000000001</v>
      </c>
      <c r="C22" s="94">
        <v>101.277</v>
      </c>
      <c r="D22" s="105">
        <v>100.777</v>
      </c>
      <c r="E22" s="55"/>
      <c r="G22" s="22" t="s">
        <v>730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9.625</v>
      </c>
      <c r="B23" s="95">
        <v>102.414</v>
      </c>
      <c r="C23" s="95">
        <v>101.864</v>
      </c>
      <c r="D23" s="107">
        <v>101.364</v>
      </c>
      <c r="E23" s="55"/>
      <c r="G23" s="22" t="s">
        <v>735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9.75</v>
      </c>
      <c r="B24" s="94">
        <v>102.93900000000001</v>
      </c>
      <c r="C24" s="94">
        <v>102.38900000000001</v>
      </c>
      <c r="D24" s="105">
        <v>101.88900000000001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9.875</v>
      </c>
      <c r="B25" s="95">
        <v>103.464</v>
      </c>
      <c r="C25" s="95">
        <v>102.914</v>
      </c>
      <c r="D25" s="107">
        <v>102.414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.75" thickBot="1">
      <c r="A26" s="104">
        <f>margins!Y21</f>
        <v>10</v>
      </c>
      <c r="B26" s="94">
        <v>103.989</v>
      </c>
      <c r="C26" s="94">
        <v>103.43900000000001</v>
      </c>
      <c r="D26" s="105">
        <v>102.93900000000001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.75" thickBot="1">
      <c r="A27" s="106">
        <f>margins!Y22</f>
        <v>10.125</v>
      </c>
      <c r="B27" s="95">
        <v>104.51400000000001</v>
      </c>
      <c r="C27" s="95">
        <v>103.964</v>
      </c>
      <c r="D27" s="107">
        <v>103.464</v>
      </c>
      <c r="E27" s="55"/>
      <c r="G27" s="1832"/>
      <c r="H27" s="1832"/>
      <c r="I27" s="1832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98.353999999999999</v>
      </c>
    </row>
    <row r="28" spans="1:14" ht="15.75" thickBot="1">
      <c r="A28" s="104">
        <f>margins!Y23</f>
        <v>10.25</v>
      </c>
      <c r="B28" s="94">
        <v>105.039</v>
      </c>
      <c r="C28" s="94">
        <v>104.489</v>
      </c>
      <c r="D28" s="105">
        <v>103.989</v>
      </c>
      <c r="E28" s="55"/>
      <c r="G28" s="1832"/>
      <c r="H28" s="1832"/>
      <c r="I28" s="1832"/>
      <c r="J28" s="1"/>
      <c r="K28" s="1"/>
      <c r="L28" s="417"/>
      <c r="M28" s="417"/>
      <c r="N28" s="417"/>
    </row>
    <row r="29" spans="1:14" ht="15.75" thickBot="1">
      <c r="A29" s="106">
        <f>margins!Y24</f>
        <v>10.375</v>
      </c>
      <c r="B29" s="95">
        <v>105.56400000000001</v>
      </c>
      <c r="C29" s="95">
        <v>105.01400000000001</v>
      </c>
      <c r="D29" s="107">
        <v>104.51400000000001</v>
      </c>
      <c r="E29" s="55"/>
      <c r="G29" s="1832"/>
      <c r="H29" s="1832"/>
      <c r="I29" s="1832"/>
      <c r="J29" s="1"/>
      <c r="K29" s="1"/>
      <c r="L29" s="746" t="s">
        <v>444</v>
      </c>
      <c r="M29" s="744"/>
      <c r="N29" s="745"/>
    </row>
    <row r="30" spans="1:14" ht="15.75" thickBot="1">
      <c r="A30" s="104">
        <f>margins!Y25</f>
        <v>10.5</v>
      </c>
      <c r="B30" s="94">
        <v>106.089</v>
      </c>
      <c r="C30" s="94">
        <v>105.539</v>
      </c>
      <c r="D30" s="105">
        <v>105.039</v>
      </c>
      <c r="E30" s="55"/>
      <c r="G30" s="1832"/>
      <c r="H30" s="1832"/>
      <c r="I30" s="1832"/>
      <c r="J30" s="1"/>
      <c r="K30" s="1"/>
    </row>
    <row r="31" spans="1:14">
      <c r="A31" s="106">
        <f>margins!Y26</f>
        <v>10.625</v>
      </c>
      <c r="B31" s="95">
        <v>106.614</v>
      </c>
      <c r="C31" s="95">
        <v>106.06400000000001</v>
      </c>
      <c r="D31" s="107">
        <v>105.56400000000001</v>
      </c>
      <c r="E31" s="55"/>
      <c r="J31" s="1"/>
      <c r="K31" s="1"/>
      <c r="L31" s="1852" t="s">
        <v>142</v>
      </c>
      <c r="M31" s="1853"/>
      <c r="N31" s="1854"/>
    </row>
    <row r="32" spans="1:14">
      <c r="A32" s="104">
        <f>margins!Y27</f>
        <v>10.75</v>
      </c>
      <c r="B32" s="94">
        <v>107.13900000000001</v>
      </c>
      <c r="C32" s="94">
        <v>106.589</v>
      </c>
      <c r="D32" s="105">
        <v>106.089</v>
      </c>
      <c r="E32" s="55"/>
      <c r="J32" s="1"/>
      <c r="K32" s="1"/>
      <c r="L32" s="68" t="s">
        <v>143</v>
      </c>
      <c r="M32" s="1841" t="s">
        <v>144</v>
      </c>
      <c r="N32" s="1842"/>
    </row>
    <row r="33" spans="1:14" ht="15.75" thickBot="1">
      <c r="A33" s="106">
        <f>margins!Y28</f>
        <v>10.875</v>
      </c>
      <c r="B33" s="95">
        <v>107.664</v>
      </c>
      <c r="C33" s="95">
        <v>107.114</v>
      </c>
      <c r="D33" s="107">
        <v>106.614</v>
      </c>
      <c r="E33" s="55"/>
      <c r="G33" s="1"/>
      <c r="H33" s="1"/>
      <c r="I33" s="1"/>
      <c r="J33" s="1"/>
      <c r="K33" s="1"/>
      <c r="L33" s="68" t="s">
        <v>145</v>
      </c>
      <c r="M33" s="1841" t="s">
        <v>723</v>
      </c>
      <c r="N33" s="1842"/>
    </row>
    <row r="34" spans="1:14">
      <c r="A34" s="104">
        <f>margins!Y29</f>
        <v>11</v>
      </c>
      <c r="B34" s="94">
        <v>108.18900000000001</v>
      </c>
      <c r="C34" s="94">
        <v>107.63900000000001</v>
      </c>
      <c r="D34" s="105">
        <v>107.13900000000001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41" t="s">
        <v>147</v>
      </c>
      <c r="N34" s="1842"/>
    </row>
    <row r="35" spans="1:14">
      <c r="A35" s="106">
        <f>margins!Y30</f>
        <v>11.125</v>
      </c>
      <c r="B35" s="95">
        <v>108.65100000000001</v>
      </c>
      <c r="C35" s="95">
        <v>108.101</v>
      </c>
      <c r="D35" s="107">
        <v>107.601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41" t="s">
        <v>149</v>
      </c>
      <c r="N35" s="1842"/>
    </row>
    <row r="36" spans="1:14">
      <c r="A36" s="104">
        <f>margins!Y31</f>
        <v>11.25</v>
      </c>
      <c r="B36" s="94">
        <v>109.051</v>
      </c>
      <c r="C36" s="94">
        <v>108.501</v>
      </c>
      <c r="D36" s="105">
        <v>108.001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41" t="s">
        <v>151</v>
      </c>
      <c r="N36" s="1842"/>
    </row>
    <row r="37" spans="1:14" ht="15.75" thickBot="1">
      <c r="A37" s="106">
        <f>margins!Y32</f>
        <v>11.375</v>
      </c>
      <c r="B37" s="95">
        <v>109.45100000000001</v>
      </c>
      <c r="C37" s="95">
        <v>108.90100000000001</v>
      </c>
      <c r="D37" s="107">
        <v>108.40100000000001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43" t="s">
        <v>153</v>
      </c>
      <c r="N37" s="1844"/>
    </row>
    <row r="38" spans="1:14" ht="15.75" thickBot="1">
      <c r="A38" s="108">
        <f>margins!Y33</f>
        <v>11.5</v>
      </c>
      <c r="B38" s="109">
        <v>109.851</v>
      </c>
      <c r="C38" s="109">
        <v>109.301</v>
      </c>
      <c r="D38" s="110">
        <v>108.801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424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38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39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39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39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39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39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40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5.5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5" t="s">
        <v>47</v>
      </c>
      <c r="B53" s="98" t="s">
        <v>442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6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6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6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6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6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7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557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.7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6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.75" thickBot="1">
      <c r="A70" s="1826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C2:I2"/>
    <mergeCell ref="A7:D7"/>
    <mergeCell ref="G7:H7"/>
    <mergeCell ref="L31:N31"/>
    <mergeCell ref="M32:N32"/>
    <mergeCell ref="G27:I28"/>
    <mergeCell ref="G29:I30"/>
    <mergeCell ref="A69:A70"/>
    <mergeCell ref="A41:A47"/>
    <mergeCell ref="A53:A59"/>
    <mergeCell ref="M33:N33"/>
    <mergeCell ref="M34:N34"/>
    <mergeCell ref="M35:N35"/>
    <mergeCell ref="M36:N36"/>
    <mergeCell ref="M37:N37"/>
  </mergeCells>
  <conditionalFormatting sqref="D3:D4">
    <cfRule type="cellIs" dxfId="120" priority="1" operator="equal">
      <formula>"N/A"</formula>
    </cfRule>
  </conditionalFormatting>
  <dataValidations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40625" defaultRowHeight="15"/>
  <cols>
    <col min="1" max="1" width="3.5703125" style="935" customWidth="1"/>
    <col min="2" max="2" width="18.140625" style="934" customWidth="1"/>
    <col min="3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618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317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 s="1755" t="s">
        <v>437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599</v>
      </c>
      <c r="G13" s="1079" t="s">
        <v>598</v>
      </c>
      <c r="H13" s="1078"/>
      <c r="I13" s="939"/>
      <c r="J13" s="1079" t="s">
        <v>597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margins!Y5</f>
        <v>8</v>
      </c>
      <c r="C14" s="1319">
        <v>94.108000000000004</v>
      </c>
      <c r="D14" s="1317">
        <v>93.558000000000007</v>
      </c>
      <c r="E14" s="1321">
        <v>93.058000000000007</v>
      </c>
      <c r="G14" s="1110" t="s">
        <v>94</v>
      </c>
      <c r="H14" s="1304" t="s">
        <v>6</v>
      </c>
      <c r="I14" s="939"/>
      <c r="J14" s="1357" t="s">
        <v>609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.75" thickBot="1">
      <c r="A15" s="1127"/>
      <c r="B15" s="1161">
        <f>margins!Y6</f>
        <v>8.125</v>
      </c>
      <c r="C15" s="1319">
        <v>94.77000000000001</v>
      </c>
      <c r="D15" s="1317">
        <v>94.22</v>
      </c>
      <c r="E15" s="1321">
        <v>93.72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98.353999999999999</v>
      </c>
    </row>
    <row r="16" spans="1:17" s="934" customFormat="1">
      <c r="A16" s="1127"/>
      <c r="B16" s="1161">
        <f>margins!Y7</f>
        <v>8.25</v>
      </c>
      <c r="C16" s="1319">
        <v>95.432000000000002</v>
      </c>
      <c r="D16" s="1317">
        <v>94.882000000000005</v>
      </c>
      <c r="E16" s="1321">
        <v>94.382000000000005</v>
      </c>
      <c r="G16" s="1296" t="s">
        <v>96</v>
      </c>
      <c r="H16" s="1132">
        <v>101</v>
      </c>
      <c r="I16" s="939"/>
      <c r="M16" s="938"/>
      <c r="O16" s="581" t="s">
        <v>352</v>
      </c>
      <c r="P16" s="582" t="s">
        <v>19</v>
      </c>
      <c r="Q16" s="436"/>
    </row>
    <row r="17" spans="1:17" s="934" customFormat="1" ht="15.75" thickBot="1">
      <c r="A17" s="1127"/>
      <c r="B17" s="1161">
        <f>margins!Y8</f>
        <v>8.375</v>
      </c>
      <c r="C17" s="1319">
        <v>96.094000000000008</v>
      </c>
      <c r="D17" s="1317">
        <v>95.544000000000011</v>
      </c>
      <c r="E17" s="1321">
        <v>95.044000000000011</v>
      </c>
      <c r="G17" s="1296" t="s">
        <v>7</v>
      </c>
      <c r="H17" s="1132">
        <v>101</v>
      </c>
      <c r="I17" s="939"/>
      <c r="J17" s="1079" t="s">
        <v>593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8.5</v>
      </c>
      <c r="C18" s="1319">
        <v>96.756</v>
      </c>
      <c r="D18" s="1317">
        <v>96.206000000000003</v>
      </c>
      <c r="E18" s="1321">
        <v>95.706000000000003</v>
      </c>
      <c r="G18" s="1296" t="s">
        <v>9</v>
      </c>
      <c r="H18" s="1132">
        <v>101</v>
      </c>
      <c r="I18" s="939"/>
      <c r="J18" s="1867" t="s">
        <v>141</v>
      </c>
      <c r="K18" s="1868"/>
      <c r="L18" s="1869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>
      <c r="A19" s="1127"/>
      <c r="B19" s="1161">
        <f>margins!Y10</f>
        <v>8.625</v>
      </c>
      <c r="C19" s="1319">
        <v>97.418000000000006</v>
      </c>
      <c r="D19" s="1317">
        <v>96.868000000000009</v>
      </c>
      <c r="E19" s="1321">
        <v>96.368000000000009</v>
      </c>
      <c r="G19" s="1296" t="s">
        <v>11</v>
      </c>
      <c r="H19" s="1132">
        <v>99.275000000000006</v>
      </c>
      <c r="I19" s="939"/>
      <c r="J19" s="1855"/>
      <c r="K19" s="1856"/>
      <c r="L19" s="1857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.75" thickBot="1">
      <c r="A20" s="1127"/>
      <c r="B20" s="1161">
        <f>margins!Y11</f>
        <v>8.75</v>
      </c>
      <c r="C20" s="1319">
        <v>98.080000000000013</v>
      </c>
      <c r="D20" s="1317">
        <v>97.53</v>
      </c>
      <c r="E20" s="1321">
        <v>97.03</v>
      </c>
      <c r="F20" s="939"/>
      <c r="G20" s="1297" t="s">
        <v>97</v>
      </c>
      <c r="H20" s="1131">
        <v>98.275000000000006</v>
      </c>
      <c r="I20" s="939"/>
      <c r="J20" s="1855" t="s">
        <v>686</v>
      </c>
      <c r="K20" s="1856"/>
      <c r="L20" s="1857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>
      <c r="A21" s="1127"/>
      <c r="B21" s="1161">
        <f>margins!Y12</f>
        <v>8.875</v>
      </c>
      <c r="C21" s="1319">
        <v>98.742000000000004</v>
      </c>
      <c r="D21" s="1317">
        <v>98.192000000000007</v>
      </c>
      <c r="E21" s="1321">
        <v>97.692000000000007</v>
      </c>
      <c r="F21" s="939"/>
      <c r="G21" s="1128"/>
      <c r="H21" s="1082"/>
      <c r="I21" s="939"/>
      <c r="J21" s="1855"/>
      <c r="K21" s="1856"/>
      <c r="L21" s="1857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>
      <c r="A22" s="1127"/>
      <c r="B22" s="1161">
        <f>margins!Y13</f>
        <v>9</v>
      </c>
      <c r="C22" s="1319">
        <v>99.404000000000011</v>
      </c>
      <c r="D22" s="1317">
        <v>98.853999999999999</v>
      </c>
      <c r="E22" s="1321">
        <v>98.353999999999999</v>
      </c>
      <c r="F22" s="1126"/>
      <c r="G22" s="1078"/>
      <c r="I22" s="1079"/>
      <c r="J22" s="1855" t="s">
        <v>687</v>
      </c>
      <c r="K22" s="1856"/>
      <c r="L22" s="1857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.75" thickBot="1">
      <c r="A23" s="1080"/>
      <c r="B23" s="1161">
        <f>margins!Y14</f>
        <v>9.125</v>
      </c>
      <c r="C23" s="1319">
        <v>100.066</v>
      </c>
      <c r="D23" s="1317">
        <v>99.516000000000005</v>
      </c>
      <c r="E23" s="1321">
        <v>99.016000000000005</v>
      </c>
      <c r="F23" s="1126"/>
      <c r="G23" s="1079" t="s">
        <v>594</v>
      </c>
      <c r="H23" s="939"/>
      <c r="I23"/>
      <c r="J23" s="1855"/>
      <c r="K23" s="1856"/>
      <c r="L23" s="1857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9.25</v>
      </c>
      <c r="C24" s="1319">
        <v>100.65300000000001</v>
      </c>
      <c r="D24" s="1317">
        <v>100.10300000000001</v>
      </c>
      <c r="E24" s="1321">
        <v>99.603000000000009</v>
      </c>
      <c r="F24" s="1126"/>
      <c r="G24" s="1125" t="s">
        <v>239</v>
      </c>
      <c r="H24" s="1305" t="s">
        <v>592</v>
      </c>
      <c r="I24"/>
      <c r="J24" s="1855" t="s">
        <v>215</v>
      </c>
      <c r="K24" s="1856"/>
      <c r="L24" s="1857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.75" thickBot="1">
      <c r="A25" s="1080"/>
      <c r="B25" s="1161">
        <f>margins!Y16</f>
        <v>9.375</v>
      </c>
      <c r="C25" s="1319">
        <v>101.24000000000001</v>
      </c>
      <c r="D25" s="1317">
        <v>100.69000000000001</v>
      </c>
      <c r="E25" s="1321">
        <v>100.19000000000001</v>
      </c>
      <c r="G25" s="1124" t="s">
        <v>210</v>
      </c>
      <c r="H25" s="1301">
        <v>6.5</v>
      </c>
      <c r="I25"/>
      <c r="J25" s="1858"/>
      <c r="K25" s="1859"/>
      <c r="L25" s="1860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9.5</v>
      </c>
      <c r="C26" s="1319">
        <v>101.82700000000001</v>
      </c>
      <c r="D26" s="1317">
        <v>101.277</v>
      </c>
      <c r="E26" s="1321">
        <v>100.777</v>
      </c>
      <c r="G26" s="1124" t="s">
        <v>591</v>
      </c>
      <c r="H26" s="1301" t="s">
        <v>590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>
      <c r="A27" s="1080"/>
      <c r="B27" s="1161">
        <f>margins!Y18</f>
        <v>9.625</v>
      </c>
      <c r="C27" s="1319">
        <v>102.414</v>
      </c>
      <c r="D27" s="1317">
        <v>101.864</v>
      </c>
      <c r="E27" s="1321">
        <v>101.364</v>
      </c>
      <c r="G27" s="1124" t="s">
        <v>589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9.75</v>
      </c>
      <c r="C28" s="1319">
        <v>102.93900000000001</v>
      </c>
      <c r="D28" s="1317">
        <v>102.38900000000001</v>
      </c>
      <c r="E28" s="1321">
        <v>101.88900000000001</v>
      </c>
      <c r="G28" s="1121" t="s">
        <v>588</v>
      </c>
      <c r="H28" s="1303" t="s">
        <v>587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.75" thickBot="1">
      <c r="A29" s="1080"/>
      <c r="B29" s="1161">
        <f>margins!Y20</f>
        <v>9.875</v>
      </c>
      <c r="C29" s="1319">
        <v>103.464</v>
      </c>
      <c r="D29" s="1317">
        <v>102.914</v>
      </c>
      <c r="E29" s="1321">
        <v>102.414</v>
      </c>
      <c r="I29"/>
      <c r="J29" s="1354" t="s">
        <v>143</v>
      </c>
      <c r="K29" s="1861" t="s">
        <v>144</v>
      </c>
      <c r="L29" s="1862"/>
      <c r="M29" s="1314"/>
      <c r="O29" s="420"/>
      <c r="P29" s="421"/>
      <c r="Q29" s="430"/>
    </row>
    <row r="30" spans="1:17" s="934" customFormat="1" ht="15.75" thickBot="1">
      <c r="A30" s="1080"/>
      <c r="B30" s="1161">
        <f>margins!Y21</f>
        <v>10</v>
      </c>
      <c r="C30" s="1319">
        <v>103.989</v>
      </c>
      <c r="D30" s="1317">
        <v>103.43900000000001</v>
      </c>
      <c r="E30" s="1321">
        <v>102.93900000000001</v>
      </c>
      <c r="G30" s="1079"/>
      <c r="H30" s="1078"/>
      <c r="J30" s="1355" t="s">
        <v>145</v>
      </c>
      <c r="K30" s="1865" t="s">
        <v>639</v>
      </c>
      <c r="L30" s="1866"/>
      <c r="M30" s="1310"/>
      <c r="O30" s="422" t="s">
        <v>207</v>
      </c>
      <c r="P30" s="423"/>
      <c r="Q30" s="438">
        <f>IF(ISNUMBER(MATCH("NA", Q17:Q27, 0)), "NA", MIN(Q28+Q15,VLOOKUP($P$24,$G$15:$H$20,2,FALSE)))</f>
        <v>98.353999999999999</v>
      </c>
    </row>
    <row r="31" spans="1:17" s="934" customFormat="1" ht="15.75" thickBot="1">
      <c r="A31" s="1080"/>
      <c r="B31" s="1161">
        <f>margins!Y22</f>
        <v>10.125</v>
      </c>
      <c r="C31" s="1319">
        <v>104.51400000000001</v>
      </c>
      <c r="D31" s="1317">
        <v>103.964</v>
      </c>
      <c r="E31" s="1321">
        <v>103.464</v>
      </c>
      <c r="G31" s="1079"/>
      <c r="H31" s="1078"/>
      <c r="J31" s="1355" t="s">
        <v>146</v>
      </c>
      <c r="K31" s="1865" t="s">
        <v>147</v>
      </c>
      <c r="L31" s="1866"/>
      <c r="M31" s="1310"/>
      <c r="O31" s="417"/>
      <c r="P31" s="417"/>
      <c r="Q31" s="417"/>
    </row>
    <row r="32" spans="1:17" s="934" customFormat="1" ht="15.75" thickBot="1">
      <c r="A32" s="1080"/>
      <c r="B32" s="1161">
        <f>margins!Y23</f>
        <v>10.25</v>
      </c>
      <c r="C32" s="1319">
        <v>105.039</v>
      </c>
      <c r="D32" s="1317">
        <v>104.489</v>
      </c>
      <c r="E32" s="1321">
        <v>103.989</v>
      </c>
      <c r="J32" s="1355" t="s">
        <v>148</v>
      </c>
      <c r="K32" s="1865" t="s">
        <v>149</v>
      </c>
      <c r="L32" s="1866"/>
      <c r="M32" s="938"/>
      <c r="O32" s="746" t="s">
        <v>444</v>
      </c>
      <c r="P32" s="744"/>
      <c r="Q32" s="745"/>
    </row>
    <row r="33" spans="1:13" s="934" customFormat="1">
      <c r="A33" s="1080"/>
      <c r="B33" s="1161">
        <f>margins!Y24</f>
        <v>10.375</v>
      </c>
      <c r="C33" s="1319">
        <v>105.56400000000001</v>
      </c>
      <c r="D33" s="1317">
        <v>105.01400000000001</v>
      </c>
      <c r="E33" s="1321">
        <v>104.51400000000001</v>
      </c>
      <c r="J33" s="1355" t="s">
        <v>150</v>
      </c>
      <c r="K33" s="1865" t="s">
        <v>151</v>
      </c>
      <c r="L33" s="1866"/>
      <c r="M33" s="938"/>
    </row>
    <row r="34" spans="1:13" s="934" customFormat="1" ht="15.75" thickBot="1">
      <c r="A34" s="1080"/>
      <c r="B34" s="1161">
        <f>margins!Y25</f>
        <v>10.5</v>
      </c>
      <c r="C34" s="1319">
        <v>106.089</v>
      </c>
      <c r="D34" s="1317">
        <v>105.539</v>
      </c>
      <c r="E34" s="1321">
        <v>105.039</v>
      </c>
      <c r="J34" s="1356" t="s">
        <v>152</v>
      </c>
      <c r="K34" s="1863" t="s">
        <v>153</v>
      </c>
      <c r="L34" s="1864"/>
      <c r="M34" s="938"/>
    </row>
    <row r="35" spans="1:13" s="934" customFormat="1">
      <c r="A35" s="1080"/>
      <c r="B35" s="1161">
        <f>margins!Y26</f>
        <v>10.625</v>
      </c>
      <c r="C35" s="1319">
        <v>106.614</v>
      </c>
      <c r="D35" s="1317">
        <v>106.06400000000001</v>
      </c>
      <c r="E35" s="1321">
        <v>105.56400000000001</v>
      </c>
      <c r="M35" s="938"/>
    </row>
    <row r="36" spans="1:13" s="934" customFormat="1">
      <c r="A36" s="1080"/>
      <c r="B36" s="1161">
        <f>margins!Y27</f>
        <v>10.75</v>
      </c>
      <c r="C36" s="1319">
        <v>107.13900000000001</v>
      </c>
      <c r="D36" s="1317">
        <v>106.589</v>
      </c>
      <c r="E36" s="1321">
        <v>106.089</v>
      </c>
      <c r="M36" s="938"/>
    </row>
    <row r="37" spans="1:13" s="934" customFormat="1">
      <c r="A37" s="1080"/>
      <c r="B37" s="1161">
        <f>margins!Y28</f>
        <v>10.875</v>
      </c>
      <c r="C37" s="1319">
        <v>107.664</v>
      </c>
      <c r="D37" s="1317">
        <v>107.114</v>
      </c>
      <c r="E37" s="1321">
        <v>106.614</v>
      </c>
      <c r="M37" s="938"/>
    </row>
    <row r="38" spans="1:13" s="934" customFormat="1">
      <c r="A38" s="1080"/>
      <c r="B38" s="1161">
        <f>margins!Y29</f>
        <v>11</v>
      </c>
      <c r="C38" s="1319">
        <v>108.18900000000001</v>
      </c>
      <c r="D38" s="1317">
        <v>107.63900000000001</v>
      </c>
      <c r="E38" s="1321">
        <v>107.13900000000001</v>
      </c>
      <c r="M38" s="938"/>
    </row>
    <row r="39" spans="1:13" s="934" customFormat="1">
      <c r="A39" s="1080"/>
      <c r="B39" s="1161">
        <f>margins!Y30</f>
        <v>11.125</v>
      </c>
      <c r="C39" s="1319">
        <v>108.65100000000001</v>
      </c>
      <c r="D39" s="1317">
        <v>108.101</v>
      </c>
      <c r="E39" s="1321">
        <v>107.601</v>
      </c>
      <c r="M39" s="938"/>
    </row>
    <row r="40" spans="1:13" s="934" customFormat="1">
      <c r="A40" s="1080"/>
      <c r="B40" s="1161">
        <f>margins!Y31</f>
        <v>11.25</v>
      </c>
      <c r="C40" s="1319">
        <v>109.051</v>
      </c>
      <c r="D40" s="1317">
        <v>108.501</v>
      </c>
      <c r="E40" s="1321">
        <v>108.001</v>
      </c>
      <c r="M40" s="938"/>
    </row>
    <row r="41" spans="1:13" s="934" customFormat="1">
      <c r="A41" s="1080"/>
      <c r="B41" s="1161">
        <f>margins!Y32</f>
        <v>11.375</v>
      </c>
      <c r="C41" s="1319">
        <v>109.45100000000001</v>
      </c>
      <c r="D41" s="1317">
        <v>108.90100000000001</v>
      </c>
      <c r="E41" s="1321">
        <v>108.40100000000001</v>
      </c>
      <c r="M41" s="938"/>
    </row>
    <row r="42" spans="1:13" s="934" customFormat="1">
      <c r="A42" s="1080"/>
      <c r="B42" s="1161">
        <f>margins!Y33</f>
        <v>11.5</v>
      </c>
      <c r="C42" s="1319">
        <v>109.851</v>
      </c>
      <c r="D42" s="1317">
        <v>109.301</v>
      </c>
      <c r="E42" s="1321">
        <v>108.801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5.75" thickBot="1">
      <c r="A44" s="1080"/>
      <c r="G44" s="1079"/>
      <c r="H44" s="1078"/>
      <c r="M44" s="938"/>
    </row>
    <row r="45" spans="1:13" s="934" customFormat="1" ht="15.75" thickBot="1">
      <c r="A45" s="1080"/>
      <c r="B45" s="1873" t="s">
        <v>216</v>
      </c>
      <c r="C45" s="1873"/>
      <c r="D45" s="1873"/>
      <c r="E45" s="1755" t="s">
        <v>298</v>
      </c>
      <c r="F45" s="1756"/>
      <c r="G45" s="1756"/>
      <c r="H45" s="1756"/>
      <c r="I45" s="1756"/>
      <c r="J45" s="1757"/>
      <c r="M45" s="938"/>
    </row>
    <row r="46" spans="1:13" s="934" customFormat="1" ht="15.7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38" t="s">
        <v>156</v>
      </c>
      <c r="C47" s="1753" t="s">
        <v>111</v>
      </c>
      <c r="D47" s="1874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38"/>
      <c r="C48" s="1753" t="s">
        <v>24</v>
      </c>
      <c r="D48" s="1874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38"/>
      <c r="C49" s="1753" t="s">
        <v>25</v>
      </c>
      <c r="D49" s="1874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5.75" thickBot="1">
      <c r="A50" s="1080"/>
      <c r="B50" s="1739"/>
      <c r="C50" s="1754" t="s">
        <v>26</v>
      </c>
      <c r="D50" s="1812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.7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5.75" thickBot="1">
      <c r="A52" s="1080"/>
      <c r="B52" s="1873" t="s">
        <v>703</v>
      </c>
      <c r="C52" s="1873"/>
      <c r="D52" s="1873"/>
      <c r="E52" s="1755" t="s">
        <v>298</v>
      </c>
      <c r="F52" s="1756"/>
      <c r="G52" s="1756"/>
      <c r="H52" s="1756"/>
      <c r="I52" s="1756"/>
      <c r="J52" s="1757"/>
      <c r="K52" s="1126"/>
      <c r="L52" s="1126"/>
      <c r="M52" s="1308"/>
    </row>
    <row r="53" spans="1:13" s="934" customFormat="1" ht="15.75" thickBot="1">
      <c r="A53" s="1080"/>
      <c r="B53" s="1758"/>
      <c r="C53" s="1759"/>
      <c r="D53" s="1759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5.75" thickBot="1">
      <c r="A54" s="1080"/>
      <c r="B54" s="1099" t="s">
        <v>71</v>
      </c>
      <c r="C54" s="1758" t="s">
        <v>72</v>
      </c>
      <c r="D54" s="1762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737" t="s">
        <v>47</v>
      </c>
      <c r="C55" s="1750" t="s">
        <v>442</v>
      </c>
      <c r="D55" s="1752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38"/>
      <c r="C56" s="1743" t="s">
        <v>127</v>
      </c>
      <c r="D56" s="1745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38"/>
      <c r="C57" s="1743" t="s">
        <v>128</v>
      </c>
      <c r="D57" s="1745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38"/>
      <c r="C58" s="1743" t="s">
        <v>129</v>
      </c>
      <c r="D58" s="1745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38"/>
      <c r="C59" s="1743" t="s">
        <v>130</v>
      </c>
      <c r="D59" s="1745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38"/>
      <c r="C60" s="1743" t="s">
        <v>131</v>
      </c>
      <c r="D60" s="1745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5.75" thickBot="1">
      <c r="A61" s="1080"/>
      <c r="B61" s="1739"/>
      <c r="C61" s="1740" t="s">
        <v>132</v>
      </c>
      <c r="D61" s="1742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5.75" thickBot="1">
      <c r="A62" s="1080"/>
      <c r="B62" s="1270" t="s">
        <v>56</v>
      </c>
      <c r="C62" s="1758" t="s">
        <v>557</v>
      </c>
      <c r="D62" s="1762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5.75" thickBot="1">
      <c r="A63" s="1080"/>
      <c r="B63" s="1099" t="s">
        <v>62</v>
      </c>
      <c r="C63" s="1758" t="s">
        <v>158</v>
      </c>
      <c r="D63" s="1762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5.75" thickBot="1">
      <c r="A64" s="1080"/>
      <c r="B64" s="1099" t="s">
        <v>65</v>
      </c>
      <c r="C64" s="1758" t="s">
        <v>617</v>
      </c>
      <c r="D64" s="1762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60" t="s">
        <v>583</v>
      </c>
      <c r="C65" s="1751" t="s">
        <v>95</v>
      </c>
      <c r="D65" s="1752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63"/>
      <c r="C66" s="1744" t="s">
        <v>96</v>
      </c>
      <c r="D66" s="1745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63"/>
      <c r="C67" s="1744" t="s">
        <v>7</v>
      </c>
      <c r="D67" s="1745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63"/>
      <c r="C68" s="1744" t="s">
        <v>9</v>
      </c>
      <c r="D68" s="1745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63"/>
      <c r="C69" s="1744" t="s">
        <v>11</v>
      </c>
      <c r="D69" s="1745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5.75" thickBot="1">
      <c r="A70" s="1080"/>
      <c r="B70" s="1761"/>
      <c r="C70" s="1741" t="s">
        <v>97</v>
      </c>
      <c r="D70" s="1742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5.75" thickBot="1">
      <c r="A71" s="1080"/>
      <c r="B71" s="1737" t="s">
        <v>68</v>
      </c>
      <c r="C71" s="1758" t="s">
        <v>69</v>
      </c>
      <c r="D71" s="1762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5.75" thickBot="1">
      <c r="A72" s="1080"/>
      <c r="B72" s="1739"/>
      <c r="C72" s="1758" t="s">
        <v>161</v>
      </c>
      <c r="D72" s="1762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582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5.75" thickBot="1">
      <c r="A120" s="1147"/>
      <c r="M120" s="938"/>
    </row>
    <row r="121" spans="1:13" s="934" customFormat="1" ht="15" customHeight="1">
      <c r="A121" s="943"/>
      <c r="B121" s="1833" t="s">
        <v>181</v>
      </c>
      <c r="C121" s="1833"/>
      <c r="D121" s="1833"/>
      <c r="E121" s="1833"/>
      <c r="F121" s="1833"/>
      <c r="G121" s="1833"/>
      <c r="H121" s="1833"/>
      <c r="I121" s="1833"/>
      <c r="J121" s="1833"/>
      <c r="K121" s="1833"/>
      <c r="L121" s="1833"/>
      <c r="M121" s="1870"/>
    </row>
    <row r="122" spans="1:13" s="934" customFormat="1">
      <c r="A122" s="940"/>
      <c r="B122" s="1834"/>
      <c r="C122" s="1834"/>
      <c r="D122" s="1834"/>
      <c r="E122" s="1834"/>
      <c r="F122" s="1834"/>
      <c r="G122" s="1834"/>
      <c r="H122" s="1834"/>
      <c r="I122" s="1834"/>
      <c r="J122" s="1834"/>
      <c r="K122" s="1834"/>
      <c r="L122" s="1834"/>
      <c r="M122" s="1871"/>
    </row>
    <row r="123" spans="1:13" s="934" customFormat="1">
      <c r="A123" s="940"/>
      <c r="B123" s="1834"/>
      <c r="C123" s="1834"/>
      <c r="D123" s="1834"/>
      <c r="E123" s="1834"/>
      <c r="F123" s="1834"/>
      <c r="G123" s="1834"/>
      <c r="H123" s="1834"/>
      <c r="I123" s="1834"/>
      <c r="J123" s="1834"/>
      <c r="K123" s="1834"/>
      <c r="L123" s="1834"/>
      <c r="M123" s="1871"/>
    </row>
    <row r="124" spans="1:13" s="934" customFormat="1" ht="15.75" thickBot="1">
      <c r="A124" s="937"/>
      <c r="B124" s="1835"/>
      <c r="C124" s="1835"/>
      <c r="D124" s="1835"/>
      <c r="E124" s="1835"/>
      <c r="F124" s="1835"/>
      <c r="G124" s="1835"/>
      <c r="H124" s="1835"/>
      <c r="I124" s="1835"/>
      <c r="J124" s="1835"/>
      <c r="K124" s="1835"/>
      <c r="L124" s="1835"/>
      <c r="M124" s="1872"/>
    </row>
  </sheetData>
  <mergeCells count="48"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view="pageLayout" topLeftCell="A38" zoomScaleNormal="130" workbookViewId="0">
      <selection activeCell="B76" sqref="B76:O7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339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671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340</v>
      </c>
      <c r="D28" s="1696"/>
      <c r="E28" s="1696"/>
      <c r="F28" s="1696"/>
      <c r="G28" s="342"/>
      <c r="H28" s="317"/>
      <c r="I28" s="1697" t="s">
        <v>677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719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777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467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353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730"/>
      <c r="D61" s="1730"/>
      <c r="E61" s="1730"/>
      <c r="F61" s="1730"/>
      <c r="G61" s="1730"/>
      <c r="H61" s="1730"/>
      <c r="I61" s="1730"/>
      <c r="J61" s="1730"/>
      <c r="K61" s="1730"/>
      <c r="L61" s="1730"/>
      <c r="M61" s="1730"/>
      <c r="N61" s="1730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6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C10:F10"/>
    <mergeCell ref="A2:N3"/>
    <mergeCell ref="C6:F6"/>
    <mergeCell ref="C7:F7"/>
    <mergeCell ref="C8:F8"/>
    <mergeCell ref="F9:G9"/>
    <mergeCell ref="H9:K9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2"/>
  <sheetViews>
    <sheetView topLeftCell="A50" zoomScaleNormal="100" zoomScaleSheetLayoutView="100" workbookViewId="0">
      <selection activeCell="B76" sqref="B76:O77"/>
    </sheetView>
  </sheetViews>
  <sheetFormatPr defaultColWidth="9.140625" defaultRowHeight="15"/>
  <cols>
    <col min="1" max="1" width="3.5703125" style="935" customWidth="1"/>
    <col min="2" max="2" width="21.140625" style="934" customWidth="1"/>
    <col min="3" max="4" width="13.5703125" style="934" customWidth="1"/>
    <col min="5" max="5" width="13.85546875" style="934" customWidth="1"/>
    <col min="6" max="6" width="12.140625" style="934" customWidth="1"/>
    <col min="7" max="7" width="15.85546875" style="934" customWidth="1"/>
    <col min="8" max="9" width="13.5703125" style="934" customWidth="1"/>
    <col min="10" max="10" width="15.140625" style="934" customWidth="1"/>
    <col min="11" max="11" width="11.42578125" style="934" customWidth="1"/>
    <col min="12" max="14" width="13.5703125" style="934" customWidth="1"/>
    <col min="15" max="15" width="3.140625" customWidth="1"/>
    <col min="16" max="16" width="5.42578125" style="933" customWidth="1"/>
    <col min="17" max="17" width="21.140625" style="933" customWidth="1"/>
    <col min="18" max="18" width="20" style="933" customWidth="1"/>
    <col min="19" max="19" width="23.42578125" style="933" customWidth="1"/>
    <col min="20" max="16384" width="9.140625" style="933"/>
  </cols>
  <sheetData>
    <row r="1" spans="1:19" s="934" customFormat="1" ht="15.7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904" t="s">
        <v>329</v>
      </c>
      <c r="L2" s="1904"/>
      <c r="M2" s="1898">
        <f ca="1">NOW()</f>
        <v>46329.345375115743</v>
      </c>
      <c r="N2" s="1898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84" t="s">
        <v>600</v>
      </c>
      <c r="N3" s="1784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.7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86" t="s">
        <v>614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7"/>
      <c r="O10" s="1788"/>
      <c r="Q10" s="1449" t="s">
        <v>315</v>
      </c>
      <c r="R10" s="1450"/>
      <c r="S10" s="1427">
        <v>46329.345370370371</v>
      </c>
    </row>
    <row r="11" spans="1:19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0"/>
      <c r="O11" s="1791"/>
      <c r="Q11" s="1451"/>
      <c r="R11" s="1"/>
      <c r="S11" s="1452"/>
    </row>
    <row r="12" spans="1:19" s="934" customFormat="1" ht="15.7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.75" thickBot="1">
      <c r="A13" s="1080"/>
      <c r="B13" s="1896" t="s">
        <v>211</v>
      </c>
      <c r="C13" s="1895" t="s">
        <v>612</v>
      </c>
      <c r="D13" s="1770"/>
      <c r="E13" s="1771"/>
      <c r="G13" s="1769" t="s">
        <v>211</v>
      </c>
      <c r="H13" s="1895" t="s">
        <v>611</v>
      </c>
      <c r="I13" s="1770"/>
      <c r="J13" s="1771"/>
      <c r="K13"/>
      <c r="L13" s="1079" t="s">
        <v>613</v>
      </c>
      <c r="M13" s="1"/>
      <c r="N13" s="1"/>
      <c r="O13" s="1325"/>
      <c r="Q13" s="1451"/>
      <c r="R13" s="1"/>
      <c r="S13" s="1452"/>
    </row>
    <row r="14" spans="1:19" s="934" customFormat="1" ht="15.75" thickBot="1">
      <c r="A14" s="1080"/>
      <c r="B14" s="1897"/>
      <c r="C14" s="1182" t="s">
        <v>13</v>
      </c>
      <c r="D14" s="1051" t="s">
        <v>87</v>
      </c>
      <c r="E14" s="1181" t="s">
        <v>610</v>
      </c>
      <c r="G14" s="1894"/>
      <c r="H14" s="1180" t="s">
        <v>13</v>
      </c>
      <c r="I14" s="1179" t="s">
        <v>87</v>
      </c>
      <c r="J14" s="1178" t="s">
        <v>610</v>
      </c>
      <c r="K14"/>
      <c r="L14" s="1766" t="s">
        <v>6</v>
      </c>
      <c r="M14" s="1767"/>
      <c r="N14" s="1133">
        <v>102</v>
      </c>
      <c r="O14" s="1325"/>
      <c r="Q14" s="1455" t="s">
        <v>198</v>
      </c>
      <c r="R14" s="431" t="s">
        <v>610</v>
      </c>
      <c r="S14" s="1432"/>
    </row>
    <row r="15" spans="1:19" s="934" customFormat="1">
      <c r="A15" s="1080"/>
      <c r="B15" s="1174">
        <f>margins!S5</f>
        <v>6.75</v>
      </c>
      <c r="C15" s="1177">
        <v>95.558000000000007</v>
      </c>
      <c r="D15" s="1176">
        <v>95.707999999999998</v>
      </c>
      <c r="E15" s="1175">
        <v>95.707999999999998</v>
      </c>
      <c r="F15" s="1528"/>
      <c r="G15" s="1174">
        <f>B15</f>
        <v>6.75</v>
      </c>
      <c r="H15" s="1177">
        <v>95.558000000000007</v>
      </c>
      <c r="I15" s="1176">
        <v>95.707999999999998</v>
      </c>
      <c r="J15" s="1175">
        <v>95.707999999999998</v>
      </c>
      <c r="K15" s="64"/>
      <c r="L15" s="1902" t="s">
        <v>641</v>
      </c>
      <c r="M15" s="1903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6.875</v>
      </c>
      <c r="C16" s="1177">
        <v>96.620999999999995</v>
      </c>
      <c r="D16" s="1176">
        <v>96.771000000000001</v>
      </c>
      <c r="E16" s="1175">
        <v>96.771000000000001</v>
      </c>
      <c r="F16" s="1528"/>
      <c r="G16" s="1119">
        <f>B16</f>
        <v>6.875</v>
      </c>
      <c r="H16" s="1177">
        <v>96.620999999999995</v>
      </c>
      <c r="I16" s="1176">
        <v>96.771000000000001</v>
      </c>
      <c r="J16" s="1175">
        <v>96.771000000000001</v>
      </c>
      <c r="K16" s="64"/>
      <c r="L16" s="1902" t="s">
        <v>609</v>
      </c>
      <c r="M16" s="1903"/>
      <c r="N16" s="1129">
        <v>0</v>
      </c>
      <c r="O16" s="1325"/>
      <c r="Q16" s="1456" t="s">
        <v>199</v>
      </c>
      <c r="R16" s="432">
        <v>7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97.832999999999998</v>
      </c>
    </row>
    <row r="17" spans="1:19" s="934" customFormat="1" ht="15.75" thickBot="1">
      <c r="A17" s="1080"/>
      <c r="B17" s="1119">
        <f>margins!S7</f>
        <v>7</v>
      </c>
      <c r="C17" s="1177">
        <v>97.683000000000007</v>
      </c>
      <c r="D17" s="1176">
        <v>97.832999999999998</v>
      </c>
      <c r="E17" s="1175">
        <v>97.832999999999998</v>
      </c>
      <c r="F17" s="1528"/>
      <c r="G17" s="1119">
        <f t="shared" ref="G17:G39" si="0">B17</f>
        <v>7</v>
      </c>
      <c r="H17" s="1177">
        <v>97.683000000000007</v>
      </c>
      <c r="I17" s="1176">
        <v>97.832999999999998</v>
      </c>
      <c r="J17" s="1175">
        <v>97.832999999999998</v>
      </c>
      <c r="K17" s="64"/>
      <c r="L17" s="1793" t="s">
        <v>596</v>
      </c>
      <c r="M17" s="1901"/>
      <c r="N17" s="1135">
        <v>-0.375</v>
      </c>
      <c r="O17" s="1325"/>
      <c r="Q17" s="1433" t="s">
        <v>352</v>
      </c>
      <c r="R17" s="432" t="s">
        <v>191</v>
      </c>
      <c r="S17" s="1435"/>
    </row>
    <row r="18" spans="1:19" s="934" customFormat="1">
      <c r="A18" s="1080"/>
      <c r="B18" s="1119">
        <f>margins!S8</f>
        <v>7.125</v>
      </c>
      <c r="C18" s="1177">
        <v>98.558000000000007</v>
      </c>
      <c r="D18" s="1176">
        <v>98.707999999999998</v>
      </c>
      <c r="E18" s="1175">
        <v>98.707999999999998</v>
      </c>
      <c r="F18" s="1528"/>
      <c r="G18" s="1119">
        <f t="shared" si="0"/>
        <v>7.125</v>
      </c>
      <c r="H18" s="1177">
        <v>98.558000000000007</v>
      </c>
      <c r="I18" s="1176">
        <v>98.707999999999998</v>
      </c>
      <c r="J18" s="1175">
        <v>98.707999999999998</v>
      </c>
      <c r="K18" s="64"/>
      <c r="O18" s="1325"/>
      <c r="Q18" s="1456" t="s">
        <v>200</v>
      </c>
      <c r="R18" s="432" t="s">
        <v>191</v>
      </c>
      <c r="S18" s="1435"/>
    </row>
    <row r="19" spans="1:19" s="934" customFormat="1" ht="15.75" thickBot="1">
      <c r="A19" s="1080"/>
      <c r="B19" s="1119">
        <f>margins!S9</f>
        <v>7.25</v>
      </c>
      <c r="C19" s="1177">
        <v>99.433000000000007</v>
      </c>
      <c r="D19" s="1176">
        <v>99.582999999999998</v>
      </c>
      <c r="E19" s="1175">
        <v>99.582999999999998</v>
      </c>
      <c r="F19" s="1528"/>
      <c r="G19" s="1119">
        <f t="shared" si="0"/>
        <v>7.25</v>
      </c>
      <c r="H19" s="1177">
        <v>99.433000000000007</v>
      </c>
      <c r="I19" s="1176">
        <v>99.582999999999998</v>
      </c>
      <c r="J19" s="1175">
        <v>99.582999999999998</v>
      </c>
      <c r="K19" s="64"/>
      <c r="L19" s="1079" t="s">
        <v>594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7.375</v>
      </c>
      <c r="C20" s="1177">
        <v>100.121</v>
      </c>
      <c r="D20" s="1176">
        <v>100.271</v>
      </c>
      <c r="E20" s="1175">
        <v>100.271</v>
      </c>
      <c r="F20" s="1528"/>
      <c r="G20" s="1119">
        <f t="shared" si="0"/>
        <v>7.375</v>
      </c>
      <c r="H20" s="1177">
        <v>100.121</v>
      </c>
      <c r="I20" s="1176">
        <v>100.271</v>
      </c>
      <c r="J20" s="1175">
        <v>100.271</v>
      </c>
      <c r="K20" s="64"/>
      <c r="L20" s="1134" t="s">
        <v>239</v>
      </c>
      <c r="M20" s="1772" t="s">
        <v>592</v>
      </c>
      <c r="N20" s="1773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7.5</v>
      </c>
      <c r="C21" s="1177">
        <v>100.80800000000001</v>
      </c>
      <c r="D21" s="1176">
        <v>100.958</v>
      </c>
      <c r="E21" s="1175">
        <v>100.958</v>
      </c>
      <c r="F21" s="1528"/>
      <c r="G21" s="1119">
        <f t="shared" si="0"/>
        <v>7.5</v>
      </c>
      <c r="H21" s="1177">
        <v>100.80800000000001</v>
      </c>
      <c r="I21" s="1176">
        <v>100.958</v>
      </c>
      <c r="J21" s="1175">
        <v>100.958</v>
      </c>
      <c r="K21" s="64"/>
      <c r="L21" s="1130" t="s">
        <v>210</v>
      </c>
      <c r="M21" s="1776">
        <v>5</v>
      </c>
      <c r="N21" s="1777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7.625</v>
      </c>
      <c r="C22" s="1177">
        <v>101.402</v>
      </c>
      <c r="D22" s="1176">
        <v>101.55200000000001</v>
      </c>
      <c r="E22" s="1175">
        <v>101.55200000000001</v>
      </c>
      <c r="F22" s="1528"/>
      <c r="G22" s="1119">
        <f t="shared" si="0"/>
        <v>7.625</v>
      </c>
      <c r="H22" s="1177">
        <v>101.402</v>
      </c>
      <c r="I22" s="1176">
        <v>101.55200000000001</v>
      </c>
      <c r="J22" s="1175">
        <v>101.55200000000001</v>
      </c>
      <c r="K22" s="64"/>
      <c r="L22" s="1130" t="s">
        <v>591</v>
      </c>
      <c r="M22" s="1776" t="s">
        <v>590</v>
      </c>
      <c r="N22" s="1777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7.75</v>
      </c>
      <c r="C23" s="1177">
        <v>101.902</v>
      </c>
      <c r="D23" s="1176">
        <v>102.05200000000001</v>
      </c>
      <c r="E23" s="1175">
        <v>102.05200000000001</v>
      </c>
      <c r="F23" s="1528"/>
      <c r="G23" s="1119">
        <f t="shared" si="0"/>
        <v>7.75</v>
      </c>
      <c r="H23" s="1177">
        <v>101.902</v>
      </c>
      <c r="I23" s="1176">
        <v>102.05200000000001</v>
      </c>
      <c r="J23" s="1175">
        <v>102.05200000000001</v>
      </c>
      <c r="K23" s="64"/>
      <c r="L23" s="1350" t="s">
        <v>589</v>
      </c>
      <c r="M23" s="1899" t="s">
        <v>235</v>
      </c>
      <c r="N23" s="1900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7.875</v>
      </c>
      <c r="C24" s="1177">
        <v>102.37</v>
      </c>
      <c r="D24" s="1176">
        <v>102.52</v>
      </c>
      <c r="E24" s="1175">
        <v>102.52</v>
      </c>
      <c r="F24" s="1528"/>
      <c r="G24" s="1119">
        <f t="shared" si="0"/>
        <v>7.875</v>
      </c>
      <c r="H24" s="1177">
        <v>102.37</v>
      </c>
      <c r="I24" s="1176">
        <v>102.52</v>
      </c>
      <c r="J24" s="1175">
        <v>102.52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8</v>
      </c>
      <c r="C25" s="1177">
        <v>102.839</v>
      </c>
      <c r="D25" s="1176">
        <v>102.989</v>
      </c>
      <c r="E25" s="1175">
        <v>102.989</v>
      </c>
      <c r="F25" s="1528"/>
      <c r="G25" s="1119">
        <f t="shared" si="0"/>
        <v>8</v>
      </c>
      <c r="H25" s="1177">
        <v>102.839</v>
      </c>
      <c r="I25" s="1176">
        <v>102.989</v>
      </c>
      <c r="J25" s="1175">
        <v>102.989</v>
      </c>
      <c r="K25" s="64"/>
      <c r="L25" s="1079" t="s">
        <v>608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.75" thickBot="1">
      <c r="A26" s="1080"/>
      <c r="B26" s="1119">
        <f>margins!S16</f>
        <v>8.125</v>
      </c>
      <c r="C26" s="1177">
        <v>103.277</v>
      </c>
      <c r="D26" s="1176">
        <v>103.42700000000001</v>
      </c>
      <c r="E26" s="1175">
        <v>103.42700000000001</v>
      </c>
      <c r="F26" s="1528"/>
      <c r="G26" s="1119">
        <f t="shared" si="0"/>
        <v>8.125</v>
      </c>
      <c r="H26" s="1177">
        <v>103.277</v>
      </c>
      <c r="I26" s="1176">
        <v>103.42700000000001</v>
      </c>
      <c r="J26" s="1175">
        <v>103.42700000000001</v>
      </c>
      <c r="K26" s="64"/>
      <c r="L26" s="1273" t="s">
        <v>94</v>
      </c>
      <c r="M26" s="1416" t="s">
        <v>607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8.25</v>
      </c>
      <c r="C27" s="1177">
        <v>103.68300000000001</v>
      </c>
      <c r="D27" s="1176">
        <v>103.833</v>
      </c>
      <c r="E27" s="1175">
        <v>103.833</v>
      </c>
      <c r="F27" s="1528"/>
      <c r="G27" s="1119">
        <f t="shared" si="0"/>
        <v>8.25</v>
      </c>
      <c r="H27" s="1177">
        <v>103.714</v>
      </c>
      <c r="I27" s="1176">
        <v>103.864</v>
      </c>
      <c r="J27" s="1175">
        <v>103.864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8.375</v>
      </c>
      <c r="C28" s="1177">
        <v>104.027</v>
      </c>
      <c r="D28" s="1176">
        <v>104.17700000000001</v>
      </c>
      <c r="E28" s="1175">
        <v>104.17700000000001</v>
      </c>
      <c r="F28" s="1528"/>
      <c r="G28" s="1119">
        <f t="shared" si="0"/>
        <v>8.375</v>
      </c>
      <c r="H28" s="1177">
        <v>104.089</v>
      </c>
      <c r="I28" s="1176">
        <v>104.239</v>
      </c>
      <c r="J28" s="1175">
        <v>104.239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8.5</v>
      </c>
      <c r="C29" s="1177">
        <v>104.34</v>
      </c>
      <c r="D29" s="1176">
        <v>104.49</v>
      </c>
      <c r="E29" s="1175">
        <v>104.49</v>
      </c>
      <c r="F29" s="1528"/>
      <c r="G29" s="1119">
        <f t="shared" si="0"/>
        <v>8.5</v>
      </c>
      <c r="H29" s="1177">
        <v>104.464</v>
      </c>
      <c r="I29" s="1176">
        <v>104.614</v>
      </c>
      <c r="J29" s="1175">
        <v>104.614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8.625</v>
      </c>
      <c r="C30" s="1177">
        <v>104.621</v>
      </c>
      <c r="D30" s="1176">
        <v>104.771</v>
      </c>
      <c r="E30" s="1175">
        <v>104.771</v>
      </c>
      <c r="F30" s="1528"/>
      <c r="G30" s="1119">
        <f t="shared" si="0"/>
        <v>8.625</v>
      </c>
      <c r="H30" s="1177">
        <v>104.80800000000001</v>
      </c>
      <c r="I30" s="1176">
        <v>104.958</v>
      </c>
      <c r="J30" s="1175">
        <v>104.958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8.75</v>
      </c>
      <c r="C31" s="1177">
        <v>104.90300000000001</v>
      </c>
      <c r="D31" s="1176">
        <v>105.053</v>
      </c>
      <c r="E31" s="1175">
        <v>105.053</v>
      </c>
      <c r="F31" s="1528"/>
      <c r="G31" s="1119">
        <f t="shared" si="0"/>
        <v>8.75</v>
      </c>
      <c r="H31" s="1177">
        <v>105.121</v>
      </c>
      <c r="I31" s="1176">
        <v>105.271</v>
      </c>
      <c r="J31" s="1175">
        <v>105.271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.75" thickBot="1">
      <c r="A32" s="1080"/>
      <c r="B32" s="1119">
        <f>margins!S22</f>
        <v>8.875</v>
      </c>
      <c r="C32" s="1177">
        <v>105.15300000000001</v>
      </c>
      <c r="D32" s="1176">
        <v>105.303</v>
      </c>
      <c r="E32" s="1175">
        <v>105.303</v>
      </c>
      <c r="F32" s="1528"/>
      <c r="G32" s="1119">
        <f t="shared" si="0"/>
        <v>8.875</v>
      </c>
      <c r="H32" s="1177">
        <v>105.371</v>
      </c>
      <c r="I32" s="1176">
        <v>105.521</v>
      </c>
      <c r="J32" s="1175">
        <v>105.521</v>
      </c>
      <c r="K32" s="64"/>
      <c r="L32" s="1087" t="s">
        <v>606</v>
      </c>
      <c r="M32" s="1415">
        <v>-1</v>
      </c>
      <c r="N32" s="1131">
        <v>100</v>
      </c>
      <c r="O32" s="1325"/>
      <c r="Q32" s="1456" t="s">
        <v>351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9</v>
      </c>
      <c r="C33" s="1177">
        <v>105.40300000000001</v>
      </c>
      <c r="D33" s="1176">
        <v>105.553</v>
      </c>
      <c r="E33" s="1175">
        <v>105.553</v>
      </c>
      <c r="F33" s="1528"/>
      <c r="G33" s="1119">
        <f t="shared" si="0"/>
        <v>9</v>
      </c>
      <c r="H33" s="1177">
        <v>105.621</v>
      </c>
      <c r="I33" s="1176">
        <v>105.771</v>
      </c>
      <c r="J33" s="1175">
        <v>105.771</v>
      </c>
      <c r="K33" s="64"/>
      <c r="L33" s="1799" t="s">
        <v>731</v>
      </c>
      <c r="M33" s="1799"/>
      <c r="N33" s="1799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9.125</v>
      </c>
      <c r="C34" s="1177">
        <v>105.65300000000001</v>
      </c>
      <c r="D34" s="1176">
        <v>105.803</v>
      </c>
      <c r="E34" s="1175">
        <v>105.803</v>
      </c>
      <c r="F34" s="1528"/>
      <c r="G34" s="1119">
        <f t="shared" si="0"/>
        <v>9.125</v>
      </c>
      <c r="H34" s="1177">
        <v>105.871</v>
      </c>
      <c r="I34" s="1176">
        <v>106.021</v>
      </c>
      <c r="J34" s="1175">
        <v>106.021</v>
      </c>
      <c r="K34" s="64"/>
      <c r="L34" s="1799"/>
      <c r="M34" s="1799"/>
      <c r="N34" s="1799"/>
      <c r="O34" s="1325"/>
      <c r="Q34" s="1456" t="s">
        <v>778</v>
      </c>
      <c r="R34" s="432" t="s">
        <v>191</v>
      </c>
      <c r="S34" s="1435">
        <f>IF(R34="Choose a Selection",0,INDEX($E$85:$M$116,MATCH(R34,$C$85:$C$116,0),MATCH($R$17,$E$84:$M$84,0),1))</f>
        <v>0</v>
      </c>
    </row>
    <row r="35" spans="1:19" s="934" customFormat="1" ht="15" customHeight="1">
      <c r="A35" s="1080"/>
      <c r="B35" s="1119">
        <f>margins!S25</f>
        <v>9.25</v>
      </c>
      <c r="C35" s="1177">
        <v>105.90300000000001</v>
      </c>
      <c r="D35" s="1176">
        <v>106.053</v>
      </c>
      <c r="E35" s="1175">
        <v>106.053</v>
      </c>
      <c r="F35" s="1528"/>
      <c r="G35" s="1119">
        <f t="shared" si="0"/>
        <v>9.25</v>
      </c>
      <c r="H35" s="1177">
        <v>106.121</v>
      </c>
      <c r="I35" s="1176">
        <v>106.271</v>
      </c>
      <c r="J35" s="1175">
        <v>106.271</v>
      </c>
      <c r="K35" s="64"/>
      <c r="L35" s="1856" t="s">
        <v>732</v>
      </c>
      <c r="M35" s="1856"/>
      <c r="N35" s="1856"/>
      <c r="O35" s="1325"/>
      <c r="Q35" s="1456" t="s">
        <v>632</v>
      </c>
      <c r="R35" s="432" t="s">
        <v>191</v>
      </c>
      <c r="S35" s="1435">
        <f>IF(R35="Choose a Selection",0,(INDEX($E$85:$M$116,MATCH(R35,$C$85:$C$116,0),MATCH($R$17,$E$84:$M$84,0),1)))</f>
        <v>0</v>
      </c>
    </row>
    <row r="36" spans="1:19" s="934" customFormat="1">
      <c r="A36" s="1080"/>
      <c r="B36" s="1119">
        <f>margins!S26</f>
        <v>9.375</v>
      </c>
      <c r="C36" s="1177">
        <v>106.15300000000001</v>
      </c>
      <c r="D36" s="1176">
        <v>106.303</v>
      </c>
      <c r="E36" s="1175">
        <v>106.303</v>
      </c>
      <c r="F36" s="1528"/>
      <c r="G36" s="1119">
        <f t="shared" si="0"/>
        <v>9.375</v>
      </c>
      <c r="H36" s="1177">
        <v>106.371</v>
      </c>
      <c r="I36" s="1176">
        <v>106.521</v>
      </c>
      <c r="J36" s="1175">
        <v>106.521</v>
      </c>
      <c r="K36" s="64"/>
      <c r="L36" s="1856"/>
      <c r="M36" s="1856"/>
      <c r="N36" s="1856"/>
      <c r="O36" s="1325"/>
      <c r="Q36" s="1456" t="s">
        <v>205</v>
      </c>
      <c r="R36" s="582" t="s">
        <v>191</v>
      </c>
      <c r="S36" s="1435">
        <f>IF(R36=15,0, IF(R36=30, N17, 0))</f>
        <v>0</v>
      </c>
    </row>
    <row r="37" spans="1:19" s="934" customFormat="1" ht="15.75" customHeight="1">
      <c r="A37" s="1080"/>
      <c r="B37" s="1119">
        <f>margins!S27</f>
        <v>9.5</v>
      </c>
      <c r="C37" s="1177">
        <v>106.372</v>
      </c>
      <c r="D37" s="1176">
        <v>106.52200000000001</v>
      </c>
      <c r="E37" s="1175">
        <v>106.52200000000001</v>
      </c>
      <c r="F37" s="1528"/>
      <c r="G37" s="1119">
        <f t="shared" si="0"/>
        <v>9.5</v>
      </c>
      <c r="H37" s="1177">
        <v>106.621</v>
      </c>
      <c r="I37" s="1176">
        <v>106.771</v>
      </c>
      <c r="J37" s="1175">
        <v>106.771</v>
      </c>
      <c r="K37" s="64"/>
      <c r="L37" s="1856" t="s">
        <v>733</v>
      </c>
      <c r="M37" s="1856"/>
      <c r="N37" s="1856"/>
      <c r="O37" s="1325"/>
      <c r="Q37" s="1436" t="s">
        <v>668</v>
      </c>
      <c r="R37" s="432" t="s">
        <v>191</v>
      </c>
      <c r="S37" s="1435">
        <f>IF(R37="All NQHEM Products",0.25,IF(OR(R37="*Bank Statement w/ CLTV ≤ 80 &amp; Loan Amt ≤ 1.25MM", R37="*Full Doc w/ CLTV ≤ 80 &amp; Loan Amt ≤ 1.25MM"),0.5,0))</f>
        <v>0</v>
      </c>
    </row>
    <row r="38" spans="1:19" s="934" customFormat="1" ht="15.75" thickBot="1">
      <c r="A38" s="1080"/>
      <c r="B38" s="1119">
        <f>margins!S28</f>
        <v>9.625</v>
      </c>
      <c r="C38" s="1177">
        <v>106.59100000000001</v>
      </c>
      <c r="D38" s="1176">
        <v>106.741</v>
      </c>
      <c r="E38" s="1175">
        <v>106.741</v>
      </c>
      <c r="F38" s="1528"/>
      <c r="G38" s="1119">
        <f t="shared" si="0"/>
        <v>9.625</v>
      </c>
      <c r="H38" s="1177">
        <v>106.84</v>
      </c>
      <c r="I38" s="1176">
        <v>106.99</v>
      </c>
      <c r="J38" s="1175">
        <v>106.99</v>
      </c>
      <c r="K38" s="64"/>
      <c r="L38" s="1856"/>
      <c r="M38" s="1856"/>
      <c r="N38" s="1856"/>
      <c r="O38" s="1325"/>
      <c r="Q38" s="1457" t="s">
        <v>206</v>
      </c>
      <c r="R38" s="433"/>
      <c r="S38" s="1458">
        <f>SUM(S19:S37)</f>
        <v>0</v>
      </c>
    </row>
    <row r="39" spans="1:19" s="934" customFormat="1" ht="15.75" customHeight="1" thickBot="1">
      <c r="A39" s="1080"/>
      <c r="B39" s="1115">
        <f>margins!S29</f>
        <v>9.75</v>
      </c>
      <c r="C39" s="1267">
        <v>106.81</v>
      </c>
      <c r="D39" s="1272">
        <v>106.96000000000001</v>
      </c>
      <c r="E39" s="1120">
        <v>106.96000000000001</v>
      </c>
      <c r="F39" s="1528"/>
      <c r="G39" s="1119">
        <f t="shared" si="0"/>
        <v>9.75</v>
      </c>
      <c r="H39" s="1267">
        <v>107.059</v>
      </c>
      <c r="I39" s="1272">
        <v>107.209</v>
      </c>
      <c r="J39" s="1120">
        <v>107.209</v>
      </c>
      <c r="K39" s="64"/>
      <c r="L39" s="1856" t="s">
        <v>736</v>
      </c>
      <c r="M39" s="1856"/>
      <c r="N39" s="1856"/>
      <c r="O39" s="1325"/>
      <c r="Q39" s="1440"/>
      <c r="R39" s="421"/>
      <c r="S39" s="1441"/>
    </row>
    <row r="40" spans="1:19" s="934" customFormat="1" ht="15.7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 s="64"/>
      <c r="L40" s="1856"/>
      <c r="M40" s="1856"/>
      <c r="N40" s="1856"/>
      <c r="O40" s="1325"/>
      <c r="Q40" s="1442" t="s">
        <v>207</v>
      </c>
      <c r="R40" s="423"/>
      <c r="S40" s="1443">
        <f>IF(ISNUMBER(MATCH("NA", S19:S37, 0)), "NA", IF(R28="Investor",MIN(S38+S16,VLOOKUP(R32,$L$27:$N$32,3,FALSE)),MIN(S38+S16,N14)))</f>
        <v>97.832999999999998</v>
      </c>
    </row>
    <row r="41" spans="1:19" s="934" customFormat="1" ht="15" customHeight="1" thickBot="1">
      <c r="A41" s="1080"/>
      <c r="B41" s="1766" t="str">
        <f ca="1">TEXT(TODAY(), "mmmm") &amp; " Special"</f>
        <v>November Special</v>
      </c>
      <c r="C41" s="1836"/>
      <c r="D41" s="1836"/>
      <c r="E41" s="1767"/>
      <c r="F41" s="939"/>
      <c r="G41" s="1766" t="str">
        <f ca="1">TEXT(TODAY(), "mmmm") &amp; " Special"</f>
        <v>November Special</v>
      </c>
      <c r="H41" s="1836"/>
      <c r="I41" s="1836"/>
      <c r="J41" s="1767"/>
      <c r="K41" s="64"/>
      <c r="L41" s="1522"/>
      <c r="M41" s="1522"/>
      <c r="N41" s="1522"/>
      <c r="O41" s="1325"/>
      <c r="Q41" s="1459"/>
      <c r="S41" s="1460"/>
    </row>
    <row r="42" spans="1:19" s="934" customFormat="1">
      <c r="A42" s="1080"/>
      <c r="B42" s="1491" t="s">
        <v>724</v>
      </c>
      <c r="C42" s="1490"/>
      <c r="D42" s="1489"/>
      <c r="E42" s="1492">
        <v>0.25</v>
      </c>
      <c r="F42" s="939"/>
      <c r="G42" s="1491" t="s">
        <v>724</v>
      </c>
      <c r="H42" s="1490"/>
      <c r="I42" s="1489"/>
      <c r="J42" s="1492">
        <v>0.25</v>
      </c>
      <c r="K42" s="64"/>
      <c r="L42" s="1522"/>
      <c r="M42" s="1522"/>
      <c r="N42" s="1522"/>
      <c r="O42" s="1325"/>
      <c r="Q42" s="1446" t="s">
        <v>445</v>
      </c>
      <c r="R42" s="1447"/>
      <c r="S42" s="1448"/>
    </row>
    <row r="43" spans="1:19" s="934" customFormat="1" ht="15" customHeight="1" thickBot="1">
      <c r="A43" s="1080"/>
      <c r="B43" s="1497" t="s">
        <v>774</v>
      </c>
      <c r="C43" s="1498"/>
      <c r="D43" s="1499"/>
      <c r="E43" s="1500">
        <v>0.25</v>
      </c>
      <c r="G43" s="1608" t="s">
        <v>773</v>
      </c>
      <c r="H43" s="1498"/>
      <c r="I43" s="1499"/>
      <c r="J43" s="1500">
        <v>0.25</v>
      </c>
      <c r="K43" s="64"/>
      <c r="L43" s="1522"/>
      <c r="M43" s="1522"/>
      <c r="N43" s="1522"/>
      <c r="O43" s="1325"/>
    </row>
    <row r="44" spans="1:19" s="934" customFormat="1">
      <c r="A44" s="1080"/>
      <c r="B44" s="1501" t="s">
        <v>775</v>
      </c>
      <c r="C44" s="1501"/>
      <c r="D44" s="1502"/>
      <c r="E44" s="1502"/>
      <c r="G44" s="1501" t="s">
        <v>775</v>
      </c>
      <c r="H44" s="1501"/>
      <c r="I44" s="1502"/>
      <c r="J44" s="1502"/>
      <c r="K44" s="6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726</v>
      </c>
      <c r="C45" s="1503"/>
      <c r="D45" s="1503"/>
      <c r="E45" s="1503"/>
      <c r="G45" s="1216" t="s">
        <v>726</v>
      </c>
      <c r="H45" s="1503"/>
      <c r="I45" s="1503"/>
      <c r="J45" s="1503"/>
      <c r="K45" s="64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.75" thickBot="1">
      <c r="A52" s="1080"/>
      <c r="E52" s="1421"/>
      <c r="F52" s="1421"/>
      <c r="G52" s="1421"/>
      <c r="H52" s="1421"/>
      <c r="O52" s="1325"/>
    </row>
    <row r="53" spans="1:34" s="934" customFormat="1" ht="15.75" thickBot="1">
      <c r="A53" s="1080"/>
      <c r="B53" s="1079" t="s">
        <v>704</v>
      </c>
      <c r="D53" s="1081"/>
      <c r="E53" s="1755" t="s">
        <v>298</v>
      </c>
      <c r="F53" s="1756"/>
      <c r="G53" s="1756"/>
      <c r="H53" s="1756"/>
      <c r="I53" s="1756"/>
      <c r="J53" s="1756"/>
      <c r="K53" s="1756"/>
      <c r="L53" s="1756"/>
      <c r="M53" s="1757"/>
      <c r="N53"/>
      <c r="O53" s="1325"/>
    </row>
    <row r="54" spans="1:34" s="934" customFormat="1" ht="15.7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38" t="s">
        <v>190</v>
      </c>
      <c r="C55" s="1779" t="s">
        <v>37</v>
      </c>
      <c r="D55" s="1779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38"/>
      <c r="C56" s="1744" t="s">
        <v>36</v>
      </c>
      <c r="D56" s="1744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38"/>
      <c r="C57" s="1744" t="s">
        <v>24</v>
      </c>
      <c r="D57" s="1744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38"/>
      <c r="C58" s="1744" t="s">
        <v>25</v>
      </c>
      <c r="D58" s="1744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38"/>
      <c r="C59" s="1744" t="s">
        <v>26</v>
      </c>
      <c r="D59" s="1744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38"/>
      <c r="C60" s="1744" t="s">
        <v>27</v>
      </c>
      <c r="D60" s="1744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38"/>
      <c r="C61" s="1744" t="s">
        <v>28</v>
      </c>
      <c r="D61" s="1744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38"/>
      <c r="C62" s="1744" t="s">
        <v>80</v>
      </c>
      <c r="D62" s="1744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739"/>
      <c r="C63" s="1744" t="s">
        <v>81</v>
      </c>
      <c r="D63" s="1744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.75" thickBot="1">
      <c r="A64" s="1080"/>
      <c r="B64" s="1758" t="s">
        <v>720</v>
      </c>
      <c r="C64" s="1759"/>
      <c r="D64" s="1762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.75" thickBot="1">
      <c r="A65" s="1080"/>
      <c r="N65"/>
      <c r="O65" s="1325"/>
    </row>
    <row r="66" spans="1:15" s="934" customFormat="1" ht="15.75" thickBot="1">
      <c r="A66" s="1080"/>
      <c r="B66" s="1079" t="s">
        <v>705</v>
      </c>
      <c r="D66" s="1081"/>
      <c r="E66" s="1755" t="s">
        <v>298</v>
      </c>
      <c r="F66" s="1756"/>
      <c r="G66" s="1756"/>
      <c r="H66" s="1756"/>
      <c r="I66" s="1756"/>
      <c r="J66" s="1756"/>
      <c r="K66" s="1756"/>
      <c r="L66" s="1756"/>
      <c r="M66" s="1757"/>
      <c r="N66"/>
      <c r="O66" s="1325"/>
    </row>
    <row r="67" spans="1:15" s="934" customFormat="1" ht="15.75" thickBot="1">
      <c r="A67" s="1080"/>
      <c r="B67" s="1284"/>
      <c r="C67" s="1759"/>
      <c r="D67" s="1762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79" t="s">
        <v>37</v>
      </c>
      <c r="D68" s="1780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4" t="s">
        <v>36</v>
      </c>
      <c r="D69" s="1745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2.5">
      <c r="A70" s="1080"/>
      <c r="B70" s="1289" t="s">
        <v>38</v>
      </c>
      <c r="C70" s="1744" t="s">
        <v>24</v>
      </c>
      <c r="D70" s="1745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2.5">
      <c r="A71" s="1080"/>
      <c r="B71" s="1289" t="s">
        <v>679</v>
      </c>
      <c r="C71" s="1744" t="s">
        <v>25</v>
      </c>
      <c r="D71" s="1745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4" t="s">
        <v>26</v>
      </c>
      <c r="D72" s="1745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4" t="s">
        <v>27</v>
      </c>
      <c r="D73" s="1745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82" t="s">
        <v>28</v>
      </c>
      <c r="D74" s="1783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4" t="s">
        <v>80</v>
      </c>
      <c r="D75" s="1744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.75" thickBot="1">
      <c r="A76" s="1080"/>
      <c r="B76" s="1279"/>
      <c r="C76" s="1744" t="s">
        <v>81</v>
      </c>
      <c r="D76" s="1744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60" t="s">
        <v>682</v>
      </c>
      <c r="C77" s="1751" t="s">
        <v>43</v>
      </c>
      <c r="D77" s="1752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63"/>
      <c r="C78" s="1744" t="s">
        <v>44</v>
      </c>
      <c r="D78" s="1745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63"/>
      <c r="C79" s="1744" t="s">
        <v>615</v>
      </c>
      <c r="D79" s="1745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63"/>
      <c r="C80" s="1744" t="s">
        <v>680</v>
      </c>
      <c r="D80" s="1745"/>
      <c r="E80" s="1093">
        <v>-1</v>
      </c>
      <c r="F80" s="1092">
        <v>-1</v>
      </c>
      <c r="G80" s="1092">
        <v>-1</v>
      </c>
      <c r="H80" s="1092">
        <v>-1</v>
      </c>
      <c r="I80" s="1092">
        <v>-1</v>
      </c>
      <c r="J80" s="1092">
        <v>-1.125</v>
      </c>
      <c r="K80" s="1092">
        <v>-1.5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61"/>
      <c r="C81" s="1878" t="s">
        <v>681</v>
      </c>
      <c r="D81" s="1879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.75" thickBot="1">
      <c r="A82" s="1080"/>
      <c r="N82"/>
      <c r="O82" s="1325"/>
    </row>
    <row r="83" spans="1:15" s="934" customFormat="1" ht="15.75" thickBot="1">
      <c r="A83" s="1080"/>
      <c r="B83" s="1079" t="s">
        <v>703</v>
      </c>
      <c r="D83" s="1081"/>
      <c r="E83" s="1755" t="s">
        <v>298</v>
      </c>
      <c r="F83" s="1756"/>
      <c r="G83" s="1756"/>
      <c r="H83" s="1756"/>
      <c r="I83" s="1756"/>
      <c r="J83" s="1756"/>
      <c r="K83" s="1756"/>
      <c r="L83" s="1756"/>
      <c r="M83" s="1757"/>
      <c r="N83"/>
      <c r="O83" s="1325"/>
    </row>
    <row r="84" spans="1:15" s="934" customFormat="1" ht="15.7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737" t="s">
        <v>71</v>
      </c>
      <c r="C85" s="1881" t="s">
        <v>72</v>
      </c>
      <c r="D85" s="1882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38"/>
      <c r="C86" s="1883" t="s">
        <v>73</v>
      </c>
      <c r="D86" s="1884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.75" thickBot="1">
      <c r="A87" s="1080"/>
      <c r="B87" s="1738"/>
      <c r="C87" s="1883" t="s">
        <v>74</v>
      </c>
      <c r="D87" s="1884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60" t="s">
        <v>684</v>
      </c>
      <c r="C88" s="1881" t="s">
        <v>76</v>
      </c>
      <c r="D88" s="1882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63"/>
      <c r="C89" s="1883" t="s">
        <v>78</v>
      </c>
      <c r="D89" s="1884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.75" thickBot="1">
      <c r="A90" s="1080"/>
      <c r="B90" s="1761"/>
      <c r="C90" s="1880" t="s">
        <v>79</v>
      </c>
      <c r="D90" s="1877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737" t="s">
        <v>45</v>
      </c>
      <c r="C91" s="1881" t="s">
        <v>46</v>
      </c>
      <c r="D91" s="1882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.75" thickBot="1">
      <c r="A92" s="1080"/>
      <c r="B92" s="1739"/>
      <c r="C92" s="1880" t="s">
        <v>683</v>
      </c>
      <c r="D92" s="1877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737" t="s">
        <v>47</v>
      </c>
      <c r="C93" s="1887" t="s">
        <v>452</v>
      </c>
      <c r="D93" s="1888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38"/>
      <c r="C94" s="1885" t="s">
        <v>126</v>
      </c>
      <c r="D94" s="1886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38"/>
      <c r="C95" s="1885" t="s">
        <v>48</v>
      </c>
      <c r="D95" s="1886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38"/>
      <c r="C96" s="1885" t="s">
        <v>49</v>
      </c>
      <c r="D96" s="1886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38"/>
      <c r="C97" s="1885" t="s">
        <v>50</v>
      </c>
      <c r="D97" s="1886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38"/>
      <c r="C98" s="1885" t="s">
        <v>51</v>
      </c>
      <c r="D98" s="1886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38"/>
      <c r="C99" s="1885" t="s">
        <v>52</v>
      </c>
      <c r="D99" s="1886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38"/>
      <c r="C100" s="1885" t="s">
        <v>53</v>
      </c>
      <c r="D100" s="1886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38"/>
      <c r="C101" s="1885" t="s">
        <v>54</v>
      </c>
      <c r="D101" s="1886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.75" thickBot="1">
      <c r="A102" s="1080"/>
      <c r="B102" s="1739"/>
      <c r="C102" s="1892" t="s">
        <v>55</v>
      </c>
      <c r="D102" s="1893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737" t="s">
        <v>56</v>
      </c>
      <c r="C103" s="1887" t="s">
        <v>57</v>
      </c>
      <c r="D103" s="1888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38"/>
      <c r="C104" s="1885" t="s">
        <v>58</v>
      </c>
      <c r="D104" s="1886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.75" thickBot="1">
      <c r="A105" s="1080"/>
      <c r="B105" s="1739"/>
      <c r="C105" s="1892" t="s">
        <v>59</v>
      </c>
      <c r="D105" s="1893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737" t="s">
        <v>60</v>
      </c>
      <c r="C106" s="1887" t="s">
        <v>29</v>
      </c>
      <c r="D106" s="1888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.75" thickBot="1">
      <c r="A107" s="1080"/>
      <c r="B107" s="1739"/>
      <c r="C107" s="1892" t="s">
        <v>61</v>
      </c>
      <c r="D107" s="1893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737" t="s">
        <v>62</v>
      </c>
      <c r="C108" s="1887" t="s">
        <v>63</v>
      </c>
      <c r="D108" s="1888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38"/>
      <c r="C109" s="1885" t="s">
        <v>182</v>
      </c>
      <c r="D109" s="1886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.75" thickBot="1">
      <c r="A110" s="1080"/>
      <c r="B110" s="1739"/>
      <c r="C110" s="1892" t="s">
        <v>64</v>
      </c>
      <c r="D110" s="1893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.75" thickBot="1">
      <c r="A111" s="1080"/>
      <c r="B111" s="1270" t="s">
        <v>65</v>
      </c>
      <c r="C111" s="1881" t="s">
        <v>202</v>
      </c>
      <c r="D111" s="1882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737" t="s">
        <v>136</v>
      </c>
      <c r="C112" s="1887" t="s">
        <v>66</v>
      </c>
      <c r="D112" s="1888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.75" thickBot="1">
      <c r="A113" s="1080"/>
      <c r="B113" s="1739"/>
      <c r="C113" s="1892" t="s">
        <v>67</v>
      </c>
      <c r="D113" s="1893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.75" thickBot="1">
      <c r="A114" s="1080"/>
      <c r="B114" s="1737" t="s">
        <v>68</v>
      </c>
      <c r="C114" s="1891" t="s">
        <v>69</v>
      </c>
      <c r="D114" s="1890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.75" thickBot="1">
      <c r="A115" s="1080"/>
      <c r="B115" s="1875"/>
      <c r="C115" s="1876" t="s">
        <v>778</v>
      </c>
      <c r="D115" s="1877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.75" thickBot="1">
      <c r="A116" s="1080"/>
      <c r="B116" s="1190" t="s">
        <v>133</v>
      </c>
      <c r="C116" s="1889" t="s">
        <v>464</v>
      </c>
      <c r="D116" s="1890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9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9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9" s="934" customFormat="1" ht="15.7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  <row r="132" spans="1:19">
      <c r="Q132" s="934"/>
      <c r="R132" s="934"/>
      <c r="S132" s="934"/>
    </row>
  </sheetData>
  <mergeCells count="93"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  <mergeCell ref="G13:G14"/>
    <mergeCell ref="H13:J13"/>
    <mergeCell ref="A10:O11"/>
    <mergeCell ref="L14:M14"/>
    <mergeCell ref="B13:B14"/>
    <mergeCell ref="C13:E13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C116:D116"/>
    <mergeCell ref="C114:D114"/>
    <mergeCell ref="C113:D113"/>
    <mergeCell ref="C112:D112"/>
    <mergeCell ref="C111:D111"/>
    <mergeCell ref="C99:D99"/>
    <mergeCell ref="C98:D98"/>
    <mergeCell ref="C95:D95"/>
    <mergeCell ref="C94:D94"/>
    <mergeCell ref="C93:D93"/>
    <mergeCell ref="C97:D97"/>
    <mergeCell ref="C96:D96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</mergeCells>
  <dataValidations disablePrompts="1" count="4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  <dataValidation type="list" allowBlank="1" showInputMessage="1" showErrorMessage="1" sqref="R34" xr:uid="{425DDF66-859D-464A-96B4-10F1AEFAC8AA}">
      <formula1>"Choose a Selection,First Time Investor (FTI)"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R36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R35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44" zoomScaleNormal="130" workbookViewId="0">
      <selection activeCell="F79" sqref="F79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341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671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350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335</v>
      </c>
      <c r="D28" s="1696"/>
      <c r="E28" s="1696"/>
      <c r="F28" s="1696"/>
      <c r="G28" s="342"/>
      <c r="H28" s="317"/>
      <c r="I28" s="1697"/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361</v>
      </c>
      <c r="D29" s="345"/>
      <c r="E29" s="345"/>
      <c r="F29" s="115"/>
      <c r="G29" s="116" t="s">
        <v>171</v>
      </c>
      <c r="H29" s="317"/>
      <c r="I29" s="1697" t="s">
        <v>349</v>
      </c>
      <c r="J29" s="1700"/>
      <c r="K29" s="1700"/>
      <c r="L29" s="1700"/>
      <c r="M29" s="1700"/>
      <c r="N29" s="1700"/>
      <c r="O29" s="1907"/>
      <c r="P29" s="318"/>
      <c r="Q29" s="440"/>
    </row>
    <row r="30" spans="1:17" ht="9.9499999999999993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60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4" t="s">
        <v>360</v>
      </c>
      <c r="G40" s="1704"/>
      <c r="H40" s="1704"/>
      <c r="I40" s="1704"/>
      <c r="J40" s="1704"/>
      <c r="K40" s="1704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718" t="s">
        <v>777</v>
      </c>
      <c r="F46" s="1719"/>
      <c r="G46" s="1719"/>
      <c r="H46" s="1719"/>
      <c r="I46" s="1719"/>
      <c r="J46" s="1719"/>
      <c r="K46" s="1719"/>
      <c r="L46" s="1720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>
      <c r="A50" s="316"/>
      <c r="B50" s="1908" t="s">
        <v>364</v>
      </c>
      <c r="C50" s="1909"/>
      <c r="D50" s="1909"/>
      <c r="E50" s="1909"/>
      <c r="F50" s="1909"/>
      <c r="G50" s="1909"/>
      <c r="H50" s="1909"/>
      <c r="I50" s="1909"/>
      <c r="J50" s="1909"/>
      <c r="K50" s="1909"/>
      <c r="L50" s="1909"/>
      <c r="M50" s="1909"/>
      <c r="N50" s="1909"/>
      <c r="O50" s="1910"/>
      <c r="P50" s="318"/>
    </row>
    <row r="51" spans="1:16">
      <c r="A51" s="316"/>
      <c r="B51" s="1908"/>
      <c r="C51" s="1909"/>
      <c r="D51" s="1909"/>
      <c r="E51" s="1909"/>
      <c r="F51" s="1909"/>
      <c r="G51" s="1909"/>
      <c r="H51" s="1909"/>
      <c r="I51" s="1909"/>
      <c r="J51" s="1909"/>
      <c r="K51" s="1909"/>
      <c r="L51" s="1909"/>
      <c r="M51" s="1909"/>
      <c r="N51" s="1909"/>
      <c r="O51" s="1910"/>
      <c r="P51" s="318"/>
    </row>
    <row r="52" spans="1:16" ht="9.9499999999999993" customHeight="1">
      <c r="A52" s="316"/>
      <c r="B52" s="1908"/>
      <c r="C52" s="1909"/>
      <c r="D52" s="1909"/>
      <c r="E52" s="1909"/>
      <c r="F52" s="1909"/>
      <c r="G52" s="1909"/>
      <c r="H52" s="1909"/>
      <c r="I52" s="1909"/>
      <c r="J52" s="1909"/>
      <c r="K52" s="1909"/>
      <c r="L52" s="1909"/>
      <c r="M52" s="1909"/>
      <c r="N52" s="1909"/>
      <c r="O52" s="1910"/>
      <c r="P52" s="318"/>
    </row>
    <row r="53" spans="1:16" ht="9.9499999999999993" customHeight="1">
      <c r="A53" s="343"/>
      <c r="B53" s="1908"/>
      <c r="C53" s="1909"/>
      <c r="D53" s="1909"/>
      <c r="E53" s="1909"/>
      <c r="F53" s="1909"/>
      <c r="G53" s="1909"/>
      <c r="H53" s="1909"/>
      <c r="I53" s="1909"/>
      <c r="J53" s="1909"/>
      <c r="K53" s="1909"/>
      <c r="L53" s="1909"/>
      <c r="M53" s="1909"/>
      <c r="N53" s="1909"/>
      <c r="O53" s="1910"/>
      <c r="P53" s="344"/>
    </row>
    <row r="54" spans="1:16" ht="9.9499999999999993" customHeight="1">
      <c r="A54" s="343"/>
      <c r="B54" s="1908"/>
      <c r="C54" s="1909"/>
      <c r="D54" s="1909"/>
      <c r="E54" s="1909"/>
      <c r="F54" s="1909"/>
      <c r="G54" s="1909"/>
      <c r="H54" s="1909"/>
      <c r="I54" s="1909"/>
      <c r="J54" s="1909"/>
      <c r="K54" s="1909"/>
      <c r="L54" s="1909"/>
      <c r="M54" s="1909"/>
      <c r="N54" s="1909"/>
      <c r="O54" s="1910"/>
      <c r="P54" s="344"/>
    </row>
    <row r="55" spans="1:16" ht="9.9499999999999993" customHeight="1">
      <c r="A55" s="343"/>
      <c r="B55" s="1908"/>
      <c r="C55" s="1909"/>
      <c r="D55" s="1909"/>
      <c r="E55" s="1909"/>
      <c r="F55" s="1909"/>
      <c r="G55" s="1909"/>
      <c r="H55" s="1909"/>
      <c r="I55" s="1909"/>
      <c r="J55" s="1909"/>
      <c r="K55" s="1909"/>
      <c r="L55" s="1909"/>
      <c r="M55" s="1909"/>
      <c r="N55" s="1909"/>
      <c r="O55" s="1910"/>
      <c r="P55" s="344"/>
    </row>
    <row r="56" spans="1:16" ht="9.9499999999999993" customHeight="1">
      <c r="A56" s="343"/>
      <c r="B56" s="1911"/>
      <c r="C56" s="1912"/>
      <c r="D56" s="1912"/>
      <c r="E56" s="1912"/>
      <c r="F56" s="1912"/>
      <c r="G56" s="1912"/>
      <c r="H56" s="1912"/>
      <c r="I56" s="1912"/>
      <c r="J56" s="1912"/>
      <c r="K56" s="1912"/>
      <c r="L56" s="1912"/>
      <c r="M56" s="1912"/>
      <c r="N56" s="1912"/>
      <c r="O56" s="1913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7"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zoomScaleNormal="100" workbookViewId="0">
      <selection activeCell="F79" sqref="F79"/>
    </sheetView>
  </sheetViews>
  <sheetFormatPr defaultRowHeight="15"/>
  <cols>
    <col min="1" max="2" width="3.5703125" style="1" customWidth="1"/>
    <col min="3" max="5" width="14.42578125" style="1" customWidth="1"/>
    <col min="6" max="6" width="1.5703125" style="1" customWidth="1"/>
    <col min="7" max="7" width="24.5703125" style="1" customWidth="1"/>
    <col min="8" max="8" width="23.85546875" style="1" customWidth="1"/>
    <col min="9" max="12" width="10.42578125" style="1" customWidth="1"/>
    <col min="13" max="16" width="10.42578125" customWidth="1"/>
    <col min="17" max="17" width="9.140625" style="1" customWidth="1"/>
    <col min="18" max="18" width="9.140625" style="1"/>
    <col min="19" max="21" width="21.85546875" style="1" customWidth="1"/>
    <col min="22" max="234" width="9.140625" style="1"/>
    <col min="235" max="236" width="3.5703125" style="1" customWidth="1"/>
    <col min="237" max="240" width="12.5703125" style="1" customWidth="1"/>
    <col min="241" max="241" width="3.5703125" style="1" customWidth="1"/>
    <col min="242" max="242" width="42.85546875" style="1" bestFit="1" customWidth="1"/>
    <col min="243" max="244" width="11.42578125" style="1" customWidth="1"/>
    <col min="245" max="245" width="12.5703125" style="1" customWidth="1"/>
    <col min="246" max="246" width="13.42578125" style="1" customWidth="1"/>
    <col min="247" max="247" width="31.42578125" style="1" bestFit="1" customWidth="1"/>
    <col min="248" max="249" width="11.85546875" style="1" customWidth="1"/>
    <col min="250" max="250" width="8.5703125" style="1" bestFit="1" customWidth="1"/>
    <col min="251" max="251" width="9.42578125" style="1" bestFit="1" customWidth="1"/>
    <col min="252" max="258" width="11.85546875" style="1" customWidth="1"/>
    <col min="259" max="259" width="5.5703125" style="1" customWidth="1"/>
    <col min="260" max="260" width="3.5703125" style="1" customWidth="1"/>
    <col min="261" max="490" width="9.140625" style="1"/>
    <col min="491" max="492" width="3.5703125" style="1" customWidth="1"/>
    <col min="493" max="496" width="12.5703125" style="1" customWidth="1"/>
    <col min="497" max="497" width="3.5703125" style="1" customWidth="1"/>
    <col min="498" max="498" width="42.85546875" style="1" bestFit="1" customWidth="1"/>
    <col min="499" max="500" width="11.42578125" style="1" customWidth="1"/>
    <col min="501" max="501" width="12.5703125" style="1" customWidth="1"/>
    <col min="502" max="502" width="13.42578125" style="1" customWidth="1"/>
    <col min="503" max="503" width="31.42578125" style="1" bestFit="1" customWidth="1"/>
    <col min="504" max="505" width="11.85546875" style="1" customWidth="1"/>
    <col min="506" max="506" width="8.5703125" style="1" bestFit="1" customWidth="1"/>
    <col min="507" max="507" width="9.42578125" style="1" bestFit="1" customWidth="1"/>
    <col min="508" max="514" width="11.85546875" style="1" customWidth="1"/>
    <col min="515" max="515" width="5.5703125" style="1" customWidth="1"/>
    <col min="516" max="516" width="3.5703125" style="1" customWidth="1"/>
    <col min="517" max="746" width="9.140625" style="1"/>
    <col min="747" max="748" width="3.5703125" style="1" customWidth="1"/>
    <col min="749" max="752" width="12.5703125" style="1" customWidth="1"/>
    <col min="753" max="753" width="3.5703125" style="1" customWidth="1"/>
    <col min="754" max="754" width="42.85546875" style="1" bestFit="1" customWidth="1"/>
    <col min="755" max="756" width="11.42578125" style="1" customWidth="1"/>
    <col min="757" max="757" width="12.5703125" style="1" customWidth="1"/>
    <col min="758" max="758" width="13.42578125" style="1" customWidth="1"/>
    <col min="759" max="759" width="31.42578125" style="1" bestFit="1" customWidth="1"/>
    <col min="760" max="761" width="11.85546875" style="1" customWidth="1"/>
    <col min="762" max="762" width="8.5703125" style="1" bestFit="1" customWidth="1"/>
    <col min="763" max="763" width="9.42578125" style="1" bestFit="1" customWidth="1"/>
    <col min="764" max="770" width="11.85546875" style="1" customWidth="1"/>
    <col min="771" max="771" width="5.5703125" style="1" customWidth="1"/>
    <col min="772" max="772" width="3.5703125" style="1" customWidth="1"/>
    <col min="773" max="1002" width="9.140625" style="1"/>
    <col min="1003" max="1004" width="3.5703125" style="1" customWidth="1"/>
    <col min="1005" max="1008" width="12.5703125" style="1" customWidth="1"/>
    <col min="1009" max="1009" width="3.5703125" style="1" customWidth="1"/>
    <col min="1010" max="1010" width="42.85546875" style="1" bestFit="1" customWidth="1"/>
    <col min="1011" max="1012" width="11.42578125" style="1" customWidth="1"/>
    <col min="1013" max="1013" width="12.5703125" style="1" customWidth="1"/>
    <col min="1014" max="1014" width="13.42578125" style="1" customWidth="1"/>
    <col min="1015" max="1015" width="31.42578125" style="1" bestFit="1" customWidth="1"/>
    <col min="1016" max="1017" width="11.85546875" style="1" customWidth="1"/>
    <col min="1018" max="1018" width="8.5703125" style="1" bestFit="1" customWidth="1"/>
    <col min="1019" max="1019" width="9.42578125" style="1" bestFit="1" customWidth="1"/>
    <col min="1020" max="1026" width="11.85546875" style="1" customWidth="1"/>
    <col min="1027" max="1027" width="5.5703125" style="1" customWidth="1"/>
    <col min="1028" max="1028" width="3.5703125" style="1" customWidth="1"/>
    <col min="1029" max="1258" width="9.140625" style="1"/>
    <col min="1259" max="1260" width="3.5703125" style="1" customWidth="1"/>
    <col min="1261" max="1264" width="12.5703125" style="1" customWidth="1"/>
    <col min="1265" max="1265" width="3.5703125" style="1" customWidth="1"/>
    <col min="1266" max="1266" width="42.85546875" style="1" bestFit="1" customWidth="1"/>
    <col min="1267" max="1268" width="11.42578125" style="1" customWidth="1"/>
    <col min="1269" max="1269" width="12.5703125" style="1" customWidth="1"/>
    <col min="1270" max="1270" width="13.42578125" style="1" customWidth="1"/>
    <col min="1271" max="1271" width="31.42578125" style="1" bestFit="1" customWidth="1"/>
    <col min="1272" max="1273" width="11.85546875" style="1" customWidth="1"/>
    <col min="1274" max="1274" width="8.5703125" style="1" bestFit="1" customWidth="1"/>
    <col min="1275" max="1275" width="9.42578125" style="1" bestFit="1" customWidth="1"/>
    <col min="1276" max="1282" width="11.85546875" style="1" customWidth="1"/>
    <col min="1283" max="1283" width="5.5703125" style="1" customWidth="1"/>
    <col min="1284" max="1284" width="3.5703125" style="1" customWidth="1"/>
    <col min="1285" max="1514" width="9.140625" style="1"/>
    <col min="1515" max="1516" width="3.5703125" style="1" customWidth="1"/>
    <col min="1517" max="1520" width="12.5703125" style="1" customWidth="1"/>
    <col min="1521" max="1521" width="3.5703125" style="1" customWidth="1"/>
    <col min="1522" max="1522" width="42.85546875" style="1" bestFit="1" customWidth="1"/>
    <col min="1523" max="1524" width="11.42578125" style="1" customWidth="1"/>
    <col min="1525" max="1525" width="12.5703125" style="1" customWidth="1"/>
    <col min="1526" max="1526" width="13.42578125" style="1" customWidth="1"/>
    <col min="1527" max="1527" width="31.42578125" style="1" bestFit="1" customWidth="1"/>
    <col min="1528" max="1529" width="11.85546875" style="1" customWidth="1"/>
    <col min="1530" max="1530" width="8.5703125" style="1" bestFit="1" customWidth="1"/>
    <col min="1531" max="1531" width="9.42578125" style="1" bestFit="1" customWidth="1"/>
    <col min="1532" max="1538" width="11.85546875" style="1" customWidth="1"/>
    <col min="1539" max="1539" width="5.5703125" style="1" customWidth="1"/>
    <col min="1540" max="1540" width="3.5703125" style="1" customWidth="1"/>
    <col min="1541" max="1770" width="9.140625" style="1"/>
    <col min="1771" max="1772" width="3.5703125" style="1" customWidth="1"/>
    <col min="1773" max="1776" width="12.5703125" style="1" customWidth="1"/>
    <col min="1777" max="1777" width="3.5703125" style="1" customWidth="1"/>
    <col min="1778" max="1778" width="42.85546875" style="1" bestFit="1" customWidth="1"/>
    <col min="1779" max="1780" width="11.42578125" style="1" customWidth="1"/>
    <col min="1781" max="1781" width="12.5703125" style="1" customWidth="1"/>
    <col min="1782" max="1782" width="13.42578125" style="1" customWidth="1"/>
    <col min="1783" max="1783" width="31.42578125" style="1" bestFit="1" customWidth="1"/>
    <col min="1784" max="1785" width="11.85546875" style="1" customWidth="1"/>
    <col min="1786" max="1786" width="8.5703125" style="1" bestFit="1" customWidth="1"/>
    <col min="1787" max="1787" width="9.42578125" style="1" bestFit="1" customWidth="1"/>
    <col min="1788" max="1794" width="11.85546875" style="1" customWidth="1"/>
    <col min="1795" max="1795" width="5.5703125" style="1" customWidth="1"/>
    <col min="1796" max="1796" width="3.5703125" style="1" customWidth="1"/>
    <col min="1797" max="2026" width="9.140625" style="1"/>
    <col min="2027" max="2028" width="3.5703125" style="1" customWidth="1"/>
    <col min="2029" max="2032" width="12.5703125" style="1" customWidth="1"/>
    <col min="2033" max="2033" width="3.5703125" style="1" customWidth="1"/>
    <col min="2034" max="2034" width="42.85546875" style="1" bestFit="1" customWidth="1"/>
    <col min="2035" max="2036" width="11.42578125" style="1" customWidth="1"/>
    <col min="2037" max="2037" width="12.5703125" style="1" customWidth="1"/>
    <col min="2038" max="2038" width="13.42578125" style="1" customWidth="1"/>
    <col min="2039" max="2039" width="31.42578125" style="1" bestFit="1" customWidth="1"/>
    <col min="2040" max="2041" width="11.85546875" style="1" customWidth="1"/>
    <col min="2042" max="2042" width="8.5703125" style="1" bestFit="1" customWidth="1"/>
    <col min="2043" max="2043" width="9.42578125" style="1" bestFit="1" customWidth="1"/>
    <col min="2044" max="2050" width="11.85546875" style="1" customWidth="1"/>
    <col min="2051" max="2051" width="5.5703125" style="1" customWidth="1"/>
    <col min="2052" max="2052" width="3.5703125" style="1" customWidth="1"/>
    <col min="2053" max="2282" width="9.140625" style="1"/>
    <col min="2283" max="2284" width="3.5703125" style="1" customWidth="1"/>
    <col min="2285" max="2288" width="12.5703125" style="1" customWidth="1"/>
    <col min="2289" max="2289" width="3.5703125" style="1" customWidth="1"/>
    <col min="2290" max="2290" width="42.85546875" style="1" bestFit="1" customWidth="1"/>
    <col min="2291" max="2292" width="11.42578125" style="1" customWidth="1"/>
    <col min="2293" max="2293" width="12.5703125" style="1" customWidth="1"/>
    <col min="2294" max="2294" width="13.42578125" style="1" customWidth="1"/>
    <col min="2295" max="2295" width="31.42578125" style="1" bestFit="1" customWidth="1"/>
    <col min="2296" max="2297" width="11.85546875" style="1" customWidth="1"/>
    <col min="2298" max="2298" width="8.5703125" style="1" bestFit="1" customWidth="1"/>
    <col min="2299" max="2299" width="9.42578125" style="1" bestFit="1" customWidth="1"/>
    <col min="2300" max="2306" width="11.85546875" style="1" customWidth="1"/>
    <col min="2307" max="2307" width="5.5703125" style="1" customWidth="1"/>
    <col min="2308" max="2308" width="3.5703125" style="1" customWidth="1"/>
    <col min="2309" max="2538" width="9.140625" style="1"/>
    <col min="2539" max="2540" width="3.5703125" style="1" customWidth="1"/>
    <col min="2541" max="2544" width="12.5703125" style="1" customWidth="1"/>
    <col min="2545" max="2545" width="3.5703125" style="1" customWidth="1"/>
    <col min="2546" max="2546" width="42.85546875" style="1" bestFit="1" customWidth="1"/>
    <col min="2547" max="2548" width="11.42578125" style="1" customWidth="1"/>
    <col min="2549" max="2549" width="12.5703125" style="1" customWidth="1"/>
    <col min="2550" max="2550" width="13.42578125" style="1" customWidth="1"/>
    <col min="2551" max="2551" width="31.42578125" style="1" bestFit="1" customWidth="1"/>
    <col min="2552" max="2553" width="11.85546875" style="1" customWidth="1"/>
    <col min="2554" max="2554" width="8.5703125" style="1" bestFit="1" customWidth="1"/>
    <col min="2555" max="2555" width="9.42578125" style="1" bestFit="1" customWidth="1"/>
    <col min="2556" max="2562" width="11.85546875" style="1" customWidth="1"/>
    <col min="2563" max="2563" width="5.5703125" style="1" customWidth="1"/>
    <col min="2564" max="2564" width="3.5703125" style="1" customWidth="1"/>
    <col min="2565" max="2794" width="9.140625" style="1"/>
    <col min="2795" max="2796" width="3.5703125" style="1" customWidth="1"/>
    <col min="2797" max="2800" width="12.5703125" style="1" customWidth="1"/>
    <col min="2801" max="2801" width="3.5703125" style="1" customWidth="1"/>
    <col min="2802" max="2802" width="42.85546875" style="1" bestFit="1" customWidth="1"/>
    <col min="2803" max="2804" width="11.42578125" style="1" customWidth="1"/>
    <col min="2805" max="2805" width="12.5703125" style="1" customWidth="1"/>
    <col min="2806" max="2806" width="13.42578125" style="1" customWidth="1"/>
    <col min="2807" max="2807" width="31.42578125" style="1" bestFit="1" customWidth="1"/>
    <col min="2808" max="2809" width="11.85546875" style="1" customWidth="1"/>
    <col min="2810" max="2810" width="8.5703125" style="1" bestFit="1" customWidth="1"/>
    <col min="2811" max="2811" width="9.42578125" style="1" bestFit="1" customWidth="1"/>
    <col min="2812" max="2818" width="11.85546875" style="1" customWidth="1"/>
    <col min="2819" max="2819" width="5.5703125" style="1" customWidth="1"/>
    <col min="2820" max="2820" width="3.5703125" style="1" customWidth="1"/>
    <col min="2821" max="3050" width="9.140625" style="1"/>
    <col min="3051" max="3052" width="3.5703125" style="1" customWidth="1"/>
    <col min="3053" max="3056" width="12.5703125" style="1" customWidth="1"/>
    <col min="3057" max="3057" width="3.5703125" style="1" customWidth="1"/>
    <col min="3058" max="3058" width="42.85546875" style="1" bestFit="1" customWidth="1"/>
    <col min="3059" max="3060" width="11.42578125" style="1" customWidth="1"/>
    <col min="3061" max="3061" width="12.5703125" style="1" customWidth="1"/>
    <col min="3062" max="3062" width="13.42578125" style="1" customWidth="1"/>
    <col min="3063" max="3063" width="31.42578125" style="1" bestFit="1" customWidth="1"/>
    <col min="3064" max="3065" width="11.85546875" style="1" customWidth="1"/>
    <col min="3066" max="3066" width="8.5703125" style="1" bestFit="1" customWidth="1"/>
    <col min="3067" max="3067" width="9.42578125" style="1" bestFit="1" customWidth="1"/>
    <col min="3068" max="3074" width="11.85546875" style="1" customWidth="1"/>
    <col min="3075" max="3075" width="5.5703125" style="1" customWidth="1"/>
    <col min="3076" max="3076" width="3.5703125" style="1" customWidth="1"/>
    <col min="3077" max="3306" width="9.140625" style="1"/>
    <col min="3307" max="3308" width="3.5703125" style="1" customWidth="1"/>
    <col min="3309" max="3312" width="12.5703125" style="1" customWidth="1"/>
    <col min="3313" max="3313" width="3.5703125" style="1" customWidth="1"/>
    <col min="3314" max="3314" width="42.85546875" style="1" bestFit="1" customWidth="1"/>
    <col min="3315" max="3316" width="11.42578125" style="1" customWidth="1"/>
    <col min="3317" max="3317" width="12.5703125" style="1" customWidth="1"/>
    <col min="3318" max="3318" width="13.42578125" style="1" customWidth="1"/>
    <col min="3319" max="3319" width="31.42578125" style="1" bestFit="1" customWidth="1"/>
    <col min="3320" max="3321" width="11.85546875" style="1" customWidth="1"/>
    <col min="3322" max="3322" width="8.5703125" style="1" bestFit="1" customWidth="1"/>
    <col min="3323" max="3323" width="9.42578125" style="1" bestFit="1" customWidth="1"/>
    <col min="3324" max="3330" width="11.85546875" style="1" customWidth="1"/>
    <col min="3331" max="3331" width="5.5703125" style="1" customWidth="1"/>
    <col min="3332" max="3332" width="3.5703125" style="1" customWidth="1"/>
    <col min="3333" max="3562" width="9.140625" style="1"/>
    <col min="3563" max="3564" width="3.5703125" style="1" customWidth="1"/>
    <col min="3565" max="3568" width="12.5703125" style="1" customWidth="1"/>
    <col min="3569" max="3569" width="3.5703125" style="1" customWidth="1"/>
    <col min="3570" max="3570" width="42.85546875" style="1" bestFit="1" customWidth="1"/>
    <col min="3571" max="3572" width="11.42578125" style="1" customWidth="1"/>
    <col min="3573" max="3573" width="12.5703125" style="1" customWidth="1"/>
    <col min="3574" max="3574" width="13.42578125" style="1" customWidth="1"/>
    <col min="3575" max="3575" width="31.42578125" style="1" bestFit="1" customWidth="1"/>
    <col min="3576" max="3577" width="11.85546875" style="1" customWidth="1"/>
    <col min="3578" max="3578" width="8.5703125" style="1" bestFit="1" customWidth="1"/>
    <col min="3579" max="3579" width="9.42578125" style="1" bestFit="1" customWidth="1"/>
    <col min="3580" max="3586" width="11.85546875" style="1" customWidth="1"/>
    <col min="3587" max="3587" width="5.5703125" style="1" customWidth="1"/>
    <col min="3588" max="3588" width="3.5703125" style="1" customWidth="1"/>
    <col min="3589" max="3818" width="9.140625" style="1"/>
    <col min="3819" max="3820" width="3.5703125" style="1" customWidth="1"/>
    <col min="3821" max="3824" width="12.5703125" style="1" customWidth="1"/>
    <col min="3825" max="3825" width="3.5703125" style="1" customWidth="1"/>
    <col min="3826" max="3826" width="42.85546875" style="1" bestFit="1" customWidth="1"/>
    <col min="3827" max="3828" width="11.42578125" style="1" customWidth="1"/>
    <col min="3829" max="3829" width="12.5703125" style="1" customWidth="1"/>
    <col min="3830" max="3830" width="13.42578125" style="1" customWidth="1"/>
    <col min="3831" max="3831" width="31.42578125" style="1" bestFit="1" customWidth="1"/>
    <col min="3832" max="3833" width="11.85546875" style="1" customWidth="1"/>
    <col min="3834" max="3834" width="8.5703125" style="1" bestFit="1" customWidth="1"/>
    <col min="3835" max="3835" width="9.42578125" style="1" bestFit="1" customWidth="1"/>
    <col min="3836" max="3842" width="11.85546875" style="1" customWidth="1"/>
    <col min="3843" max="3843" width="5.5703125" style="1" customWidth="1"/>
    <col min="3844" max="3844" width="3.5703125" style="1" customWidth="1"/>
    <col min="3845" max="4074" width="9.140625" style="1"/>
    <col min="4075" max="4076" width="3.5703125" style="1" customWidth="1"/>
    <col min="4077" max="4080" width="12.5703125" style="1" customWidth="1"/>
    <col min="4081" max="4081" width="3.5703125" style="1" customWidth="1"/>
    <col min="4082" max="4082" width="42.85546875" style="1" bestFit="1" customWidth="1"/>
    <col min="4083" max="4084" width="11.42578125" style="1" customWidth="1"/>
    <col min="4085" max="4085" width="12.5703125" style="1" customWidth="1"/>
    <col min="4086" max="4086" width="13.42578125" style="1" customWidth="1"/>
    <col min="4087" max="4087" width="31.42578125" style="1" bestFit="1" customWidth="1"/>
    <col min="4088" max="4089" width="11.85546875" style="1" customWidth="1"/>
    <col min="4090" max="4090" width="8.5703125" style="1" bestFit="1" customWidth="1"/>
    <col min="4091" max="4091" width="9.42578125" style="1" bestFit="1" customWidth="1"/>
    <col min="4092" max="4098" width="11.85546875" style="1" customWidth="1"/>
    <col min="4099" max="4099" width="5.5703125" style="1" customWidth="1"/>
    <col min="4100" max="4100" width="3.5703125" style="1" customWidth="1"/>
    <col min="4101" max="4330" width="9.140625" style="1"/>
    <col min="4331" max="4332" width="3.5703125" style="1" customWidth="1"/>
    <col min="4333" max="4336" width="12.5703125" style="1" customWidth="1"/>
    <col min="4337" max="4337" width="3.5703125" style="1" customWidth="1"/>
    <col min="4338" max="4338" width="42.85546875" style="1" bestFit="1" customWidth="1"/>
    <col min="4339" max="4340" width="11.42578125" style="1" customWidth="1"/>
    <col min="4341" max="4341" width="12.5703125" style="1" customWidth="1"/>
    <col min="4342" max="4342" width="13.42578125" style="1" customWidth="1"/>
    <col min="4343" max="4343" width="31.42578125" style="1" bestFit="1" customWidth="1"/>
    <col min="4344" max="4345" width="11.85546875" style="1" customWidth="1"/>
    <col min="4346" max="4346" width="8.5703125" style="1" bestFit="1" customWidth="1"/>
    <col min="4347" max="4347" width="9.42578125" style="1" bestFit="1" customWidth="1"/>
    <col min="4348" max="4354" width="11.85546875" style="1" customWidth="1"/>
    <col min="4355" max="4355" width="5.5703125" style="1" customWidth="1"/>
    <col min="4356" max="4356" width="3.5703125" style="1" customWidth="1"/>
    <col min="4357" max="4586" width="9.140625" style="1"/>
    <col min="4587" max="4588" width="3.5703125" style="1" customWidth="1"/>
    <col min="4589" max="4592" width="12.5703125" style="1" customWidth="1"/>
    <col min="4593" max="4593" width="3.5703125" style="1" customWidth="1"/>
    <col min="4594" max="4594" width="42.85546875" style="1" bestFit="1" customWidth="1"/>
    <col min="4595" max="4596" width="11.42578125" style="1" customWidth="1"/>
    <col min="4597" max="4597" width="12.5703125" style="1" customWidth="1"/>
    <col min="4598" max="4598" width="13.42578125" style="1" customWidth="1"/>
    <col min="4599" max="4599" width="31.42578125" style="1" bestFit="1" customWidth="1"/>
    <col min="4600" max="4601" width="11.85546875" style="1" customWidth="1"/>
    <col min="4602" max="4602" width="8.5703125" style="1" bestFit="1" customWidth="1"/>
    <col min="4603" max="4603" width="9.42578125" style="1" bestFit="1" customWidth="1"/>
    <col min="4604" max="4610" width="11.85546875" style="1" customWidth="1"/>
    <col min="4611" max="4611" width="5.5703125" style="1" customWidth="1"/>
    <col min="4612" max="4612" width="3.5703125" style="1" customWidth="1"/>
    <col min="4613" max="4842" width="9.140625" style="1"/>
    <col min="4843" max="4844" width="3.5703125" style="1" customWidth="1"/>
    <col min="4845" max="4848" width="12.5703125" style="1" customWidth="1"/>
    <col min="4849" max="4849" width="3.5703125" style="1" customWidth="1"/>
    <col min="4850" max="4850" width="42.85546875" style="1" bestFit="1" customWidth="1"/>
    <col min="4851" max="4852" width="11.42578125" style="1" customWidth="1"/>
    <col min="4853" max="4853" width="12.5703125" style="1" customWidth="1"/>
    <col min="4854" max="4854" width="13.42578125" style="1" customWidth="1"/>
    <col min="4855" max="4855" width="31.42578125" style="1" bestFit="1" customWidth="1"/>
    <col min="4856" max="4857" width="11.85546875" style="1" customWidth="1"/>
    <col min="4858" max="4858" width="8.5703125" style="1" bestFit="1" customWidth="1"/>
    <col min="4859" max="4859" width="9.42578125" style="1" bestFit="1" customWidth="1"/>
    <col min="4860" max="4866" width="11.85546875" style="1" customWidth="1"/>
    <col min="4867" max="4867" width="5.5703125" style="1" customWidth="1"/>
    <col min="4868" max="4868" width="3.5703125" style="1" customWidth="1"/>
    <col min="4869" max="5098" width="9.140625" style="1"/>
    <col min="5099" max="5100" width="3.5703125" style="1" customWidth="1"/>
    <col min="5101" max="5104" width="12.5703125" style="1" customWidth="1"/>
    <col min="5105" max="5105" width="3.5703125" style="1" customWidth="1"/>
    <col min="5106" max="5106" width="42.85546875" style="1" bestFit="1" customWidth="1"/>
    <col min="5107" max="5108" width="11.42578125" style="1" customWidth="1"/>
    <col min="5109" max="5109" width="12.5703125" style="1" customWidth="1"/>
    <col min="5110" max="5110" width="13.42578125" style="1" customWidth="1"/>
    <col min="5111" max="5111" width="31.42578125" style="1" bestFit="1" customWidth="1"/>
    <col min="5112" max="5113" width="11.85546875" style="1" customWidth="1"/>
    <col min="5114" max="5114" width="8.5703125" style="1" bestFit="1" customWidth="1"/>
    <col min="5115" max="5115" width="9.42578125" style="1" bestFit="1" customWidth="1"/>
    <col min="5116" max="5122" width="11.85546875" style="1" customWidth="1"/>
    <col min="5123" max="5123" width="5.5703125" style="1" customWidth="1"/>
    <col min="5124" max="5124" width="3.5703125" style="1" customWidth="1"/>
    <col min="5125" max="5354" width="9.140625" style="1"/>
    <col min="5355" max="5356" width="3.5703125" style="1" customWidth="1"/>
    <col min="5357" max="5360" width="12.5703125" style="1" customWidth="1"/>
    <col min="5361" max="5361" width="3.5703125" style="1" customWidth="1"/>
    <col min="5362" max="5362" width="42.85546875" style="1" bestFit="1" customWidth="1"/>
    <col min="5363" max="5364" width="11.42578125" style="1" customWidth="1"/>
    <col min="5365" max="5365" width="12.5703125" style="1" customWidth="1"/>
    <col min="5366" max="5366" width="13.42578125" style="1" customWidth="1"/>
    <col min="5367" max="5367" width="31.42578125" style="1" bestFit="1" customWidth="1"/>
    <col min="5368" max="5369" width="11.85546875" style="1" customWidth="1"/>
    <col min="5370" max="5370" width="8.5703125" style="1" bestFit="1" customWidth="1"/>
    <col min="5371" max="5371" width="9.42578125" style="1" bestFit="1" customWidth="1"/>
    <col min="5372" max="5378" width="11.85546875" style="1" customWidth="1"/>
    <col min="5379" max="5379" width="5.5703125" style="1" customWidth="1"/>
    <col min="5380" max="5380" width="3.5703125" style="1" customWidth="1"/>
    <col min="5381" max="5610" width="9.140625" style="1"/>
    <col min="5611" max="5612" width="3.5703125" style="1" customWidth="1"/>
    <col min="5613" max="5616" width="12.5703125" style="1" customWidth="1"/>
    <col min="5617" max="5617" width="3.5703125" style="1" customWidth="1"/>
    <col min="5618" max="5618" width="42.85546875" style="1" bestFit="1" customWidth="1"/>
    <col min="5619" max="5620" width="11.42578125" style="1" customWidth="1"/>
    <col min="5621" max="5621" width="12.5703125" style="1" customWidth="1"/>
    <col min="5622" max="5622" width="13.42578125" style="1" customWidth="1"/>
    <col min="5623" max="5623" width="31.42578125" style="1" bestFit="1" customWidth="1"/>
    <col min="5624" max="5625" width="11.85546875" style="1" customWidth="1"/>
    <col min="5626" max="5626" width="8.5703125" style="1" bestFit="1" customWidth="1"/>
    <col min="5627" max="5627" width="9.42578125" style="1" bestFit="1" customWidth="1"/>
    <col min="5628" max="5634" width="11.85546875" style="1" customWidth="1"/>
    <col min="5635" max="5635" width="5.5703125" style="1" customWidth="1"/>
    <col min="5636" max="5636" width="3.5703125" style="1" customWidth="1"/>
    <col min="5637" max="5866" width="9.140625" style="1"/>
    <col min="5867" max="5868" width="3.5703125" style="1" customWidth="1"/>
    <col min="5869" max="5872" width="12.5703125" style="1" customWidth="1"/>
    <col min="5873" max="5873" width="3.5703125" style="1" customWidth="1"/>
    <col min="5874" max="5874" width="42.85546875" style="1" bestFit="1" customWidth="1"/>
    <col min="5875" max="5876" width="11.42578125" style="1" customWidth="1"/>
    <col min="5877" max="5877" width="12.5703125" style="1" customWidth="1"/>
    <col min="5878" max="5878" width="13.42578125" style="1" customWidth="1"/>
    <col min="5879" max="5879" width="31.42578125" style="1" bestFit="1" customWidth="1"/>
    <col min="5880" max="5881" width="11.85546875" style="1" customWidth="1"/>
    <col min="5882" max="5882" width="8.5703125" style="1" bestFit="1" customWidth="1"/>
    <col min="5883" max="5883" width="9.42578125" style="1" bestFit="1" customWidth="1"/>
    <col min="5884" max="5890" width="11.85546875" style="1" customWidth="1"/>
    <col min="5891" max="5891" width="5.5703125" style="1" customWidth="1"/>
    <col min="5892" max="5892" width="3.5703125" style="1" customWidth="1"/>
    <col min="5893" max="6122" width="9.140625" style="1"/>
    <col min="6123" max="6124" width="3.5703125" style="1" customWidth="1"/>
    <col min="6125" max="6128" width="12.5703125" style="1" customWidth="1"/>
    <col min="6129" max="6129" width="3.5703125" style="1" customWidth="1"/>
    <col min="6130" max="6130" width="42.85546875" style="1" bestFit="1" customWidth="1"/>
    <col min="6131" max="6132" width="11.42578125" style="1" customWidth="1"/>
    <col min="6133" max="6133" width="12.5703125" style="1" customWidth="1"/>
    <col min="6134" max="6134" width="13.42578125" style="1" customWidth="1"/>
    <col min="6135" max="6135" width="31.42578125" style="1" bestFit="1" customWidth="1"/>
    <col min="6136" max="6137" width="11.85546875" style="1" customWidth="1"/>
    <col min="6138" max="6138" width="8.5703125" style="1" bestFit="1" customWidth="1"/>
    <col min="6139" max="6139" width="9.42578125" style="1" bestFit="1" customWidth="1"/>
    <col min="6140" max="6146" width="11.85546875" style="1" customWidth="1"/>
    <col min="6147" max="6147" width="5.5703125" style="1" customWidth="1"/>
    <col min="6148" max="6148" width="3.5703125" style="1" customWidth="1"/>
    <col min="6149" max="6378" width="9.140625" style="1"/>
    <col min="6379" max="6380" width="3.5703125" style="1" customWidth="1"/>
    <col min="6381" max="6384" width="12.5703125" style="1" customWidth="1"/>
    <col min="6385" max="6385" width="3.5703125" style="1" customWidth="1"/>
    <col min="6386" max="6386" width="42.85546875" style="1" bestFit="1" customWidth="1"/>
    <col min="6387" max="6388" width="11.42578125" style="1" customWidth="1"/>
    <col min="6389" max="6389" width="12.5703125" style="1" customWidth="1"/>
    <col min="6390" max="6390" width="13.42578125" style="1" customWidth="1"/>
    <col min="6391" max="6391" width="31.42578125" style="1" bestFit="1" customWidth="1"/>
    <col min="6392" max="6393" width="11.85546875" style="1" customWidth="1"/>
    <col min="6394" max="6394" width="8.5703125" style="1" bestFit="1" customWidth="1"/>
    <col min="6395" max="6395" width="9.42578125" style="1" bestFit="1" customWidth="1"/>
    <col min="6396" max="6402" width="11.85546875" style="1" customWidth="1"/>
    <col min="6403" max="6403" width="5.5703125" style="1" customWidth="1"/>
    <col min="6404" max="6404" width="3.5703125" style="1" customWidth="1"/>
    <col min="6405" max="6634" width="9.140625" style="1"/>
    <col min="6635" max="6636" width="3.5703125" style="1" customWidth="1"/>
    <col min="6637" max="6640" width="12.5703125" style="1" customWidth="1"/>
    <col min="6641" max="6641" width="3.5703125" style="1" customWidth="1"/>
    <col min="6642" max="6642" width="42.85546875" style="1" bestFit="1" customWidth="1"/>
    <col min="6643" max="6644" width="11.42578125" style="1" customWidth="1"/>
    <col min="6645" max="6645" width="12.5703125" style="1" customWidth="1"/>
    <col min="6646" max="6646" width="13.42578125" style="1" customWidth="1"/>
    <col min="6647" max="6647" width="31.42578125" style="1" bestFit="1" customWidth="1"/>
    <col min="6648" max="6649" width="11.85546875" style="1" customWidth="1"/>
    <col min="6650" max="6650" width="8.5703125" style="1" bestFit="1" customWidth="1"/>
    <col min="6651" max="6651" width="9.42578125" style="1" bestFit="1" customWidth="1"/>
    <col min="6652" max="6658" width="11.85546875" style="1" customWidth="1"/>
    <col min="6659" max="6659" width="5.5703125" style="1" customWidth="1"/>
    <col min="6660" max="6660" width="3.5703125" style="1" customWidth="1"/>
    <col min="6661" max="6890" width="9.140625" style="1"/>
    <col min="6891" max="6892" width="3.5703125" style="1" customWidth="1"/>
    <col min="6893" max="6896" width="12.5703125" style="1" customWidth="1"/>
    <col min="6897" max="6897" width="3.5703125" style="1" customWidth="1"/>
    <col min="6898" max="6898" width="42.85546875" style="1" bestFit="1" customWidth="1"/>
    <col min="6899" max="6900" width="11.42578125" style="1" customWidth="1"/>
    <col min="6901" max="6901" width="12.5703125" style="1" customWidth="1"/>
    <col min="6902" max="6902" width="13.42578125" style="1" customWidth="1"/>
    <col min="6903" max="6903" width="31.42578125" style="1" bestFit="1" customWidth="1"/>
    <col min="6904" max="6905" width="11.85546875" style="1" customWidth="1"/>
    <col min="6906" max="6906" width="8.5703125" style="1" bestFit="1" customWidth="1"/>
    <col min="6907" max="6907" width="9.42578125" style="1" bestFit="1" customWidth="1"/>
    <col min="6908" max="6914" width="11.85546875" style="1" customWidth="1"/>
    <col min="6915" max="6915" width="5.5703125" style="1" customWidth="1"/>
    <col min="6916" max="6916" width="3.5703125" style="1" customWidth="1"/>
    <col min="6917" max="7146" width="9.140625" style="1"/>
    <col min="7147" max="7148" width="3.5703125" style="1" customWidth="1"/>
    <col min="7149" max="7152" width="12.5703125" style="1" customWidth="1"/>
    <col min="7153" max="7153" width="3.5703125" style="1" customWidth="1"/>
    <col min="7154" max="7154" width="42.85546875" style="1" bestFit="1" customWidth="1"/>
    <col min="7155" max="7156" width="11.42578125" style="1" customWidth="1"/>
    <col min="7157" max="7157" width="12.5703125" style="1" customWidth="1"/>
    <col min="7158" max="7158" width="13.42578125" style="1" customWidth="1"/>
    <col min="7159" max="7159" width="31.42578125" style="1" bestFit="1" customWidth="1"/>
    <col min="7160" max="7161" width="11.85546875" style="1" customWidth="1"/>
    <col min="7162" max="7162" width="8.5703125" style="1" bestFit="1" customWidth="1"/>
    <col min="7163" max="7163" width="9.42578125" style="1" bestFit="1" customWidth="1"/>
    <col min="7164" max="7170" width="11.85546875" style="1" customWidth="1"/>
    <col min="7171" max="7171" width="5.5703125" style="1" customWidth="1"/>
    <col min="7172" max="7172" width="3.5703125" style="1" customWidth="1"/>
    <col min="7173" max="7402" width="9.140625" style="1"/>
    <col min="7403" max="7404" width="3.5703125" style="1" customWidth="1"/>
    <col min="7405" max="7408" width="12.5703125" style="1" customWidth="1"/>
    <col min="7409" max="7409" width="3.5703125" style="1" customWidth="1"/>
    <col min="7410" max="7410" width="42.85546875" style="1" bestFit="1" customWidth="1"/>
    <col min="7411" max="7412" width="11.42578125" style="1" customWidth="1"/>
    <col min="7413" max="7413" width="12.5703125" style="1" customWidth="1"/>
    <col min="7414" max="7414" width="13.42578125" style="1" customWidth="1"/>
    <col min="7415" max="7415" width="31.42578125" style="1" bestFit="1" customWidth="1"/>
    <col min="7416" max="7417" width="11.85546875" style="1" customWidth="1"/>
    <col min="7418" max="7418" width="8.5703125" style="1" bestFit="1" customWidth="1"/>
    <col min="7419" max="7419" width="9.42578125" style="1" bestFit="1" customWidth="1"/>
    <col min="7420" max="7426" width="11.85546875" style="1" customWidth="1"/>
    <col min="7427" max="7427" width="5.5703125" style="1" customWidth="1"/>
    <col min="7428" max="7428" width="3.5703125" style="1" customWidth="1"/>
    <col min="7429" max="7658" width="9.140625" style="1"/>
    <col min="7659" max="7660" width="3.5703125" style="1" customWidth="1"/>
    <col min="7661" max="7664" width="12.5703125" style="1" customWidth="1"/>
    <col min="7665" max="7665" width="3.5703125" style="1" customWidth="1"/>
    <col min="7666" max="7666" width="42.85546875" style="1" bestFit="1" customWidth="1"/>
    <col min="7667" max="7668" width="11.42578125" style="1" customWidth="1"/>
    <col min="7669" max="7669" width="12.5703125" style="1" customWidth="1"/>
    <col min="7670" max="7670" width="13.42578125" style="1" customWidth="1"/>
    <col min="7671" max="7671" width="31.42578125" style="1" bestFit="1" customWidth="1"/>
    <col min="7672" max="7673" width="11.85546875" style="1" customWidth="1"/>
    <col min="7674" max="7674" width="8.5703125" style="1" bestFit="1" customWidth="1"/>
    <col min="7675" max="7675" width="9.42578125" style="1" bestFit="1" customWidth="1"/>
    <col min="7676" max="7682" width="11.85546875" style="1" customWidth="1"/>
    <col min="7683" max="7683" width="5.5703125" style="1" customWidth="1"/>
    <col min="7684" max="7684" width="3.5703125" style="1" customWidth="1"/>
    <col min="7685" max="7914" width="9.140625" style="1"/>
    <col min="7915" max="7916" width="3.5703125" style="1" customWidth="1"/>
    <col min="7917" max="7920" width="12.5703125" style="1" customWidth="1"/>
    <col min="7921" max="7921" width="3.5703125" style="1" customWidth="1"/>
    <col min="7922" max="7922" width="42.85546875" style="1" bestFit="1" customWidth="1"/>
    <col min="7923" max="7924" width="11.42578125" style="1" customWidth="1"/>
    <col min="7925" max="7925" width="12.5703125" style="1" customWidth="1"/>
    <col min="7926" max="7926" width="13.42578125" style="1" customWidth="1"/>
    <col min="7927" max="7927" width="31.42578125" style="1" bestFit="1" customWidth="1"/>
    <col min="7928" max="7929" width="11.85546875" style="1" customWidth="1"/>
    <col min="7930" max="7930" width="8.5703125" style="1" bestFit="1" customWidth="1"/>
    <col min="7931" max="7931" width="9.42578125" style="1" bestFit="1" customWidth="1"/>
    <col min="7932" max="7938" width="11.85546875" style="1" customWidth="1"/>
    <col min="7939" max="7939" width="5.5703125" style="1" customWidth="1"/>
    <col min="7940" max="7940" width="3.5703125" style="1" customWidth="1"/>
    <col min="7941" max="8170" width="9.140625" style="1"/>
    <col min="8171" max="8172" width="3.5703125" style="1" customWidth="1"/>
    <col min="8173" max="8176" width="12.5703125" style="1" customWidth="1"/>
    <col min="8177" max="8177" width="3.5703125" style="1" customWidth="1"/>
    <col min="8178" max="8178" width="42.85546875" style="1" bestFit="1" customWidth="1"/>
    <col min="8179" max="8180" width="11.42578125" style="1" customWidth="1"/>
    <col min="8181" max="8181" width="12.5703125" style="1" customWidth="1"/>
    <col min="8182" max="8182" width="13.42578125" style="1" customWidth="1"/>
    <col min="8183" max="8183" width="31.42578125" style="1" bestFit="1" customWidth="1"/>
    <col min="8184" max="8185" width="11.85546875" style="1" customWidth="1"/>
    <col min="8186" max="8186" width="8.5703125" style="1" bestFit="1" customWidth="1"/>
    <col min="8187" max="8187" width="9.42578125" style="1" bestFit="1" customWidth="1"/>
    <col min="8188" max="8194" width="11.85546875" style="1" customWidth="1"/>
    <col min="8195" max="8195" width="5.5703125" style="1" customWidth="1"/>
    <col min="8196" max="8196" width="3.5703125" style="1" customWidth="1"/>
    <col min="8197" max="8426" width="9.140625" style="1"/>
    <col min="8427" max="8428" width="3.5703125" style="1" customWidth="1"/>
    <col min="8429" max="8432" width="12.5703125" style="1" customWidth="1"/>
    <col min="8433" max="8433" width="3.5703125" style="1" customWidth="1"/>
    <col min="8434" max="8434" width="42.85546875" style="1" bestFit="1" customWidth="1"/>
    <col min="8435" max="8436" width="11.42578125" style="1" customWidth="1"/>
    <col min="8437" max="8437" width="12.5703125" style="1" customWidth="1"/>
    <col min="8438" max="8438" width="13.42578125" style="1" customWidth="1"/>
    <col min="8439" max="8439" width="31.42578125" style="1" bestFit="1" customWidth="1"/>
    <col min="8440" max="8441" width="11.85546875" style="1" customWidth="1"/>
    <col min="8442" max="8442" width="8.5703125" style="1" bestFit="1" customWidth="1"/>
    <col min="8443" max="8443" width="9.42578125" style="1" bestFit="1" customWidth="1"/>
    <col min="8444" max="8450" width="11.85546875" style="1" customWidth="1"/>
    <col min="8451" max="8451" width="5.5703125" style="1" customWidth="1"/>
    <col min="8452" max="8452" width="3.5703125" style="1" customWidth="1"/>
    <col min="8453" max="8682" width="9.140625" style="1"/>
    <col min="8683" max="8684" width="3.5703125" style="1" customWidth="1"/>
    <col min="8685" max="8688" width="12.5703125" style="1" customWidth="1"/>
    <col min="8689" max="8689" width="3.5703125" style="1" customWidth="1"/>
    <col min="8690" max="8690" width="42.85546875" style="1" bestFit="1" customWidth="1"/>
    <col min="8691" max="8692" width="11.42578125" style="1" customWidth="1"/>
    <col min="8693" max="8693" width="12.5703125" style="1" customWidth="1"/>
    <col min="8694" max="8694" width="13.42578125" style="1" customWidth="1"/>
    <col min="8695" max="8695" width="31.42578125" style="1" bestFit="1" customWidth="1"/>
    <col min="8696" max="8697" width="11.85546875" style="1" customWidth="1"/>
    <col min="8698" max="8698" width="8.5703125" style="1" bestFit="1" customWidth="1"/>
    <col min="8699" max="8699" width="9.42578125" style="1" bestFit="1" customWidth="1"/>
    <col min="8700" max="8706" width="11.85546875" style="1" customWidth="1"/>
    <col min="8707" max="8707" width="5.5703125" style="1" customWidth="1"/>
    <col min="8708" max="8708" width="3.5703125" style="1" customWidth="1"/>
    <col min="8709" max="8938" width="9.140625" style="1"/>
    <col min="8939" max="8940" width="3.5703125" style="1" customWidth="1"/>
    <col min="8941" max="8944" width="12.5703125" style="1" customWidth="1"/>
    <col min="8945" max="8945" width="3.5703125" style="1" customWidth="1"/>
    <col min="8946" max="8946" width="42.85546875" style="1" bestFit="1" customWidth="1"/>
    <col min="8947" max="8948" width="11.42578125" style="1" customWidth="1"/>
    <col min="8949" max="8949" width="12.5703125" style="1" customWidth="1"/>
    <col min="8950" max="8950" width="13.42578125" style="1" customWidth="1"/>
    <col min="8951" max="8951" width="31.42578125" style="1" bestFit="1" customWidth="1"/>
    <col min="8952" max="8953" width="11.85546875" style="1" customWidth="1"/>
    <col min="8954" max="8954" width="8.5703125" style="1" bestFit="1" customWidth="1"/>
    <col min="8955" max="8955" width="9.42578125" style="1" bestFit="1" customWidth="1"/>
    <col min="8956" max="8962" width="11.85546875" style="1" customWidth="1"/>
    <col min="8963" max="8963" width="5.5703125" style="1" customWidth="1"/>
    <col min="8964" max="8964" width="3.5703125" style="1" customWidth="1"/>
    <col min="8965" max="9194" width="9.140625" style="1"/>
    <col min="9195" max="9196" width="3.5703125" style="1" customWidth="1"/>
    <col min="9197" max="9200" width="12.5703125" style="1" customWidth="1"/>
    <col min="9201" max="9201" width="3.5703125" style="1" customWidth="1"/>
    <col min="9202" max="9202" width="42.85546875" style="1" bestFit="1" customWidth="1"/>
    <col min="9203" max="9204" width="11.42578125" style="1" customWidth="1"/>
    <col min="9205" max="9205" width="12.5703125" style="1" customWidth="1"/>
    <col min="9206" max="9206" width="13.42578125" style="1" customWidth="1"/>
    <col min="9207" max="9207" width="31.42578125" style="1" bestFit="1" customWidth="1"/>
    <col min="9208" max="9209" width="11.85546875" style="1" customWidth="1"/>
    <col min="9210" max="9210" width="8.5703125" style="1" bestFit="1" customWidth="1"/>
    <col min="9211" max="9211" width="9.42578125" style="1" bestFit="1" customWidth="1"/>
    <col min="9212" max="9218" width="11.85546875" style="1" customWidth="1"/>
    <col min="9219" max="9219" width="5.5703125" style="1" customWidth="1"/>
    <col min="9220" max="9220" width="3.5703125" style="1" customWidth="1"/>
    <col min="9221" max="9450" width="9.140625" style="1"/>
    <col min="9451" max="9452" width="3.5703125" style="1" customWidth="1"/>
    <col min="9453" max="9456" width="12.5703125" style="1" customWidth="1"/>
    <col min="9457" max="9457" width="3.5703125" style="1" customWidth="1"/>
    <col min="9458" max="9458" width="42.85546875" style="1" bestFit="1" customWidth="1"/>
    <col min="9459" max="9460" width="11.42578125" style="1" customWidth="1"/>
    <col min="9461" max="9461" width="12.5703125" style="1" customWidth="1"/>
    <col min="9462" max="9462" width="13.42578125" style="1" customWidth="1"/>
    <col min="9463" max="9463" width="31.42578125" style="1" bestFit="1" customWidth="1"/>
    <col min="9464" max="9465" width="11.85546875" style="1" customWidth="1"/>
    <col min="9466" max="9466" width="8.5703125" style="1" bestFit="1" customWidth="1"/>
    <col min="9467" max="9467" width="9.42578125" style="1" bestFit="1" customWidth="1"/>
    <col min="9468" max="9474" width="11.85546875" style="1" customWidth="1"/>
    <col min="9475" max="9475" width="5.5703125" style="1" customWidth="1"/>
    <col min="9476" max="9476" width="3.5703125" style="1" customWidth="1"/>
    <col min="9477" max="9706" width="9.140625" style="1"/>
    <col min="9707" max="9708" width="3.5703125" style="1" customWidth="1"/>
    <col min="9709" max="9712" width="12.5703125" style="1" customWidth="1"/>
    <col min="9713" max="9713" width="3.5703125" style="1" customWidth="1"/>
    <col min="9714" max="9714" width="42.85546875" style="1" bestFit="1" customWidth="1"/>
    <col min="9715" max="9716" width="11.42578125" style="1" customWidth="1"/>
    <col min="9717" max="9717" width="12.5703125" style="1" customWidth="1"/>
    <col min="9718" max="9718" width="13.42578125" style="1" customWidth="1"/>
    <col min="9719" max="9719" width="31.42578125" style="1" bestFit="1" customWidth="1"/>
    <col min="9720" max="9721" width="11.85546875" style="1" customWidth="1"/>
    <col min="9722" max="9722" width="8.5703125" style="1" bestFit="1" customWidth="1"/>
    <col min="9723" max="9723" width="9.42578125" style="1" bestFit="1" customWidth="1"/>
    <col min="9724" max="9730" width="11.85546875" style="1" customWidth="1"/>
    <col min="9731" max="9731" width="5.5703125" style="1" customWidth="1"/>
    <col min="9732" max="9732" width="3.5703125" style="1" customWidth="1"/>
    <col min="9733" max="9962" width="9.140625" style="1"/>
    <col min="9963" max="9964" width="3.5703125" style="1" customWidth="1"/>
    <col min="9965" max="9968" width="12.5703125" style="1" customWidth="1"/>
    <col min="9969" max="9969" width="3.5703125" style="1" customWidth="1"/>
    <col min="9970" max="9970" width="42.85546875" style="1" bestFit="1" customWidth="1"/>
    <col min="9971" max="9972" width="11.42578125" style="1" customWidth="1"/>
    <col min="9973" max="9973" width="12.5703125" style="1" customWidth="1"/>
    <col min="9974" max="9974" width="13.42578125" style="1" customWidth="1"/>
    <col min="9975" max="9975" width="31.42578125" style="1" bestFit="1" customWidth="1"/>
    <col min="9976" max="9977" width="11.85546875" style="1" customWidth="1"/>
    <col min="9978" max="9978" width="8.5703125" style="1" bestFit="1" customWidth="1"/>
    <col min="9979" max="9979" width="9.42578125" style="1" bestFit="1" customWidth="1"/>
    <col min="9980" max="9986" width="11.85546875" style="1" customWidth="1"/>
    <col min="9987" max="9987" width="5.5703125" style="1" customWidth="1"/>
    <col min="9988" max="9988" width="3.5703125" style="1" customWidth="1"/>
    <col min="9989" max="10218" width="9.140625" style="1"/>
    <col min="10219" max="10220" width="3.5703125" style="1" customWidth="1"/>
    <col min="10221" max="10224" width="12.5703125" style="1" customWidth="1"/>
    <col min="10225" max="10225" width="3.5703125" style="1" customWidth="1"/>
    <col min="10226" max="10226" width="42.85546875" style="1" bestFit="1" customWidth="1"/>
    <col min="10227" max="10228" width="11.42578125" style="1" customWidth="1"/>
    <col min="10229" max="10229" width="12.5703125" style="1" customWidth="1"/>
    <col min="10230" max="10230" width="13.42578125" style="1" customWidth="1"/>
    <col min="10231" max="10231" width="31.42578125" style="1" bestFit="1" customWidth="1"/>
    <col min="10232" max="10233" width="11.85546875" style="1" customWidth="1"/>
    <col min="10234" max="10234" width="8.5703125" style="1" bestFit="1" customWidth="1"/>
    <col min="10235" max="10235" width="9.42578125" style="1" bestFit="1" customWidth="1"/>
    <col min="10236" max="10242" width="11.85546875" style="1" customWidth="1"/>
    <col min="10243" max="10243" width="5.5703125" style="1" customWidth="1"/>
    <col min="10244" max="10244" width="3.5703125" style="1" customWidth="1"/>
    <col min="10245" max="10474" width="9.140625" style="1"/>
    <col min="10475" max="10476" width="3.5703125" style="1" customWidth="1"/>
    <col min="10477" max="10480" width="12.5703125" style="1" customWidth="1"/>
    <col min="10481" max="10481" width="3.5703125" style="1" customWidth="1"/>
    <col min="10482" max="10482" width="42.85546875" style="1" bestFit="1" customWidth="1"/>
    <col min="10483" max="10484" width="11.42578125" style="1" customWidth="1"/>
    <col min="10485" max="10485" width="12.5703125" style="1" customWidth="1"/>
    <col min="10486" max="10486" width="13.42578125" style="1" customWidth="1"/>
    <col min="10487" max="10487" width="31.42578125" style="1" bestFit="1" customWidth="1"/>
    <col min="10488" max="10489" width="11.85546875" style="1" customWidth="1"/>
    <col min="10490" max="10490" width="8.5703125" style="1" bestFit="1" customWidth="1"/>
    <col min="10491" max="10491" width="9.42578125" style="1" bestFit="1" customWidth="1"/>
    <col min="10492" max="10498" width="11.85546875" style="1" customWidth="1"/>
    <col min="10499" max="10499" width="5.5703125" style="1" customWidth="1"/>
    <col min="10500" max="10500" width="3.5703125" style="1" customWidth="1"/>
    <col min="10501" max="10730" width="9.140625" style="1"/>
    <col min="10731" max="10732" width="3.5703125" style="1" customWidth="1"/>
    <col min="10733" max="10736" width="12.5703125" style="1" customWidth="1"/>
    <col min="10737" max="10737" width="3.5703125" style="1" customWidth="1"/>
    <col min="10738" max="10738" width="42.85546875" style="1" bestFit="1" customWidth="1"/>
    <col min="10739" max="10740" width="11.42578125" style="1" customWidth="1"/>
    <col min="10741" max="10741" width="12.5703125" style="1" customWidth="1"/>
    <col min="10742" max="10742" width="13.42578125" style="1" customWidth="1"/>
    <col min="10743" max="10743" width="31.42578125" style="1" bestFit="1" customWidth="1"/>
    <col min="10744" max="10745" width="11.85546875" style="1" customWidth="1"/>
    <col min="10746" max="10746" width="8.5703125" style="1" bestFit="1" customWidth="1"/>
    <col min="10747" max="10747" width="9.42578125" style="1" bestFit="1" customWidth="1"/>
    <col min="10748" max="10754" width="11.85546875" style="1" customWidth="1"/>
    <col min="10755" max="10755" width="5.5703125" style="1" customWidth="1"/>
    <col min="10756" max="10756" width="3.5703125" style="1" customWidth="1"/>
    <col min="10757" max="10986" width="9.140625" style="1"/>
    <col min="10987" max="10988" width="3.5703125" style="1" customWidth="1"/>
    <col min="10989" max="10992" width="12.5703125" style="1" customWidth="1"/>
    <col min="10993" max="10993" width="3.5703125" style="1" customWidth="1"/>
    <col min="10994" max="10994" width="42.85546875" style="1" bestFit="1" customWidth="1"/>
    <col min="10995" max="10996" width="11.42578125" style="1" customWidth="1"/>
    <col min="10997" max="10997" width="12.5703125" style="1" customWidth="1"/>
    <col min="10998" max="10998" width="13.42578125" style="1" customWidth="1"/>
    <col min="10999" max="10999" width="31.42578125" style="1" bestFit="1" customWidth="1"/>
    <col min="11000" max="11001" width="11.85546875" style="1" customWidth="1"/>
    <col min="11002" max="11002" width="8.5703125" style="1" bestFit="1" customWidth="1"/>
    <col min="11003" max="11003" width="9.42578125" style="1" bestFit="1" customWidth="1"/>
    <col min="11004" max="11010" width="11.85546875" style="1" customWidth="1"/>
    <col min="11011" max="11011" width="5.5703125" style="1" customWidth="1"/>
    <col min="11012" max="11012" width="3.5703125" style="1" customWidth="1"/>
    <col min="11013" max="11242" width="9.140625" style="1"/>
    <col min="11243" max="11244" width="3.5703125" style="1" customWidth="1"/>
    <col min="11245" max="11248" width="12.5703125" style="1" customWidth="1"/>
    <col min="11249" max="11249" width="3.5703125" style="1" customWidth="1"/>
    <col min="11250" max="11250" width="42.85546875" style="1" bestFit="1" customWidth="1"/>
    <col min="11251" max="11252" width="11.42578125" style="1" customWidth="1"/>
    <col min="11253" max="11253" width="12.5703125" style="1" customWidth="1"/>
    <col min="11254" max="11254" width="13.42578125" style="1" customWidth="1"/>
    <col min="11255" max="11255" width="31.42578125" style="1" bestFit="1" customWidth="1"/>
    <col min="11256" max="11257" width="11.85546875" style="1" customWidth="1"/>
    <col min="11258" max="11258" width="8.5703125" style="1" bestFit="1" customWidth="1"/>
    <col min="11259" max="11259" width="9.42578125" style="1" bestFit="1" customWidth="1"/>
    <col min="11260" max="11266" width="11.85546875" style="1" customWidth="1"/>
    <col min="11267" max="11267" width="5.5703125" style="1" customWidth="1"/>
    <col min="11268" max="11268" width="3.5703125" style="1" customWidth="1"/>
    <col min="11269" max="11498" width="9.140625" style="1"/>
    <col min="11499" max="11500" width="3.5703125" style="1" customWidth="1"/>
    <col min="11501" max="11504" width="12.5703125" style="1" customWidth="1"/>
    <col min="11505" max="11505" width="3.5703125" style="1" customWidth="1"/>
    <col min="11506" max="11506" width="42.85546875" style="1" bestFit="1" customWidth="1"/>
    <col min="11507" max="11508" width="11.42578125" style="1" customWidth="1"/>
    <col min="11509" max="11509" width="12.5703125" style="1" customWidth="1"/>
    <col min="11510" max="11510" width="13.42578125" style="1" customWidth="1"/>
    <col min="11511" max="11511" width="31.42578125" style="1" bestFit="1" customWidth="1"/>
    <col min="11512" max="11513" width="11.85546875" style="1" customWidth="1"/>
    <col min="11514" max="11514" width="8.5703125" style="1" bestFit="1" customWidth="1"/>
    <col min="11515" max="11515" width="9.42578125" style="1" bestFit="1" customWidth="1"/>
    <col min="11516" max="11522" width="11.85546875" style="1" customWidth="1"/>
    <col min="11523" max="11523" width="5.5703125" style="1" customWidth="1"/>
    <col min="11524" max="11524" width="3.5703125" style="1" customWidth="1"/>
    <col min="11525" max="11754" width="9.140625" style="1"/>
    <col min="11755" max="11756" width="3.5703125" style="1" customWidth="1"/>
    <col min="11757" max="11760" width="12.5703125" style="1" customWidth="1"/>
    <col min="11761" max="11761" width="3.5703125" style="1" customWidth="1"/>
    <col min="11762" max="11762" width="42.85546875" style="1" bestFit="1" customWidth="1"/>
    <col min="11763" max="11764" width="11.42578125" style="1" customWidth="1"/>
    <col min="11765" max="11765" width="12.5703125" style="1" customWidth="1"/>
    <col min="11766" max="11766" width="13.42578125" style="1" customWidth="1"/>
    <col min="11767" max="11767" width="31.42578125" style="1" bestFit="1" customWidth="1"/>
    <col min="11768" max="11769" width="11.85546875" style="1" customWidth="1"/>
    <col min="11770" max="11770" width="8.5703125" style="1" bestFit="1" customWidth="1"/>
    <col min="11771" max="11771" width="9.42578125" style="1" bestFit="1" customWidth="1"/>
    <col min="11772" max="11778" width="11.85546875" style="1" customWidth="1"/>
    <col min="11779" max="11779" width="5.5703125" style="1" customWidth="1"/>
    <col min="11780" max="11780" width="3.5703125" style="1" customWidth="1"/>
    <col min="11781" max="12010" width="9.140625" style="1"/>
    <col min="12011" max="12012" width="3.5703125" style="1" customWidth="1"/>
    <col min="12013" max="12016" width="12.5703125" style="1" customWidth="1"/>
    <col min="12017" max="12017" width="3.5703125" style="1" customWidth="1"/>
    <col min="12018" max="12018" width="42.85546875" style="1" bestFit="1" customWidth="1"/>
    <col min="12019" max="12020" width="11.42578125" style="1" customWidth="1"/>
    <col min="12021" max="12021" width="12.5703125" style="1" customWidth="1"/>
    <col min="12022" max="12022" width="13.42578125" style="1" customWidth="1"/>
    <col min="12023" max="12023" width="31.42578125" style="1" bestFit="1" customWidth="1"/>
    <col min="12024" max="12025" width="11.85546875" style="1" customWidth="1"/>
    <col min="12026" max="12026" width="8.5703125" style="1" bestFit="1" customWidth="1"/>
    <col min="12027" max="12027" width="9.42578125" style="1" bestFit="1" customWidth="1"/>
    <col min="12028" max="12034" width="11.85546875" style="1" customWidth="1"/>
    <col min="12035" max="12035" width="5.5703125" style="1" customWidth="1"/>
    <col min="12036" max="12036" width="3.5703125" style="1" customWidth="1"/>
    <col min="12037" max="12266" width="9.140625" style="1"/>
    <col min="12267" max="12268" width="3.5703125" style="1" customWidth="1"/>
    <col min="12269" max="12272" width="12.5703125" style="1" customWidth="1"/>
    <col min="12273" max="12273" width="3.5703125" style="1" customWidth="1"/>
    <col min="12274" max="12274" width="42.85546875" style="1" bestFit="1" customWidth="1"/>
    <col min="12275" max="12276" width="11.42578125" style="1" customWidth="1"/>
    <col min="12277" max="12277" width="12.5703125" style="1" customWidth="1"/>
    <col min="12278" max="12278" width="13.42578125" style="1" customWidth="1"/>
    <col min="12279" max="12279" width="31.42578125" style="1" bestFit="1" customWidth="1"/>
    <col min="12280" max="12281" width="11.85546875" style="1" customWidth="1"/>
    <col min="12282" max="12282" width="8.5703125" style="1" bestFit="1" customWidth="1"/>
    <col min="12283" max="12283" width="9.42578125" style="1" bestFit="1" customWidth="1"/>
    <col min="12284" max="12290" width="11.85546875" style="1" customWidth="1"/>
    <col min="12291" max="12291" width="5.5703125" style="1" customWidth="1"/>
    <col min="12292" max="12292" width="3.5703125" style="1" customWidth="1"/>
    <col min="12293" max="12522" width="9.140625" style="1"/>
    <col min="12523" max="12524" width="3.5703125" style="1" customWidth="1"/>
    <col min="12525" max="12528" width="12.5703125" style="1" customWidth="1"/>
    <col min="12529" max="12529" width="3.5703125" style="1" customWidth="1"/>
    <col min="12530" max="12530" width="42.85546875" style="1" bestFit="1" customWidth="1"/>
    <col min="12531" max="12532" width="11.42578125" style="1" customWidth="1"/>
    <col min="12533" max="12533" width="12.5703125" style="1" customWidth="1"/>
    <col min="12534" max="12534" width="13.42578125" style="1" customWidth="1"/>
    <col min="12535" max="12535" width="31.42578125" style="1" bestFit="1" customWidth="1"/>
    <col min="12536" max="12537" width="11.85546875" style="1" customWidth="1"/>
    <col min="12538" max="12538" width="8.5703125" style="1" bestFit="1" customWidth="1"/>
    <col min="12539" max="12539" width="9.42578125" style="1" bestFit="1" customWidth="1"/>
    <col min="12540" max="12546" width="11.85546875" style="1" customWidth="1"/>
    <col min="12547" max="12547" width="5.5703125" style="1" customWidth="1"/>
    <col min="12548" max="12548" width="3.5703125" style="1" customWidth="1"/>
    <col min="12549" max="12778" width="9.140625" style="1"/>
    <col min="12779" max="12780" width="3.5703125" style="1" customWidth="1"/>
    <col min="12781" max="12784" width="12.5703125" style="1" customWidth="1"/>
    <col min="12785" max="12785" width="3.5703125" style="1" customWidth="1"/>
    <col min="12786" max="12786" width="42.85546875" style="1" bestFit="1" customWidth="1"/>
    <col min="12787" max="12788" width="11.42578125" style="1" customWidth="1"/>
    <col min="12789" max="12789" width="12.5703125" style="1" customWidth="1"/>
    <col min="12790" max="12790" width="13.42578125" style="1" customWidth="1"/>
    <col min="12791" max="12791" width="31.42578125" style="1" bestFit="1" customWidth="1"/>
    <col min="12792" max="12793" width="11.85546875" style="1" customWidth="1"/>
    <col min="12794" max="12794" width="8.5703125" style="1" bestFit="1" customWidth="1"/>
    <col min="12795" max="12795" width="9.42578125" style="1" bestFit="1" customWidth="1"/>
    <col min="12796" max="12802" width="11.85546875" style="1" customWidth="1"/>
    <col min="12803" max="12803" width="5.5703125" style="1" customWidth="1"/>
    <col min="12804" max="12804" width="3.5703125" style="1" customWidth="1"/>
    <col min="12805" max="13034" width="9.140625" style="1"/>
    <col min="13035" max="13036" width="3.5703125" style="1" customWidth="1"/>
    <col min="13037" max="13040" width="12.5703125" style="1" customWidth="1"/>
    <col min="13041" max="13041" width="3.5703125" style="1" customWidth="1"/>
    <col min="13042" max="13042" width="42.85546875" style="1" bestFit="1" customWidth="1"/>
    <col min="13043" max="13044" width="11.42578125" style="1" customWidth="1"/>
    <col min="13045" max="13045" width="12.5703125" style="1" customWidth="1"/>
    <col min="13046" max="13046" width="13.42578125" style="1" customWidth="1"/>
    <col min="13047" max="13047" width="31.42578125" style="1" bestFit="1" customWidth="1"/>
    <col min="13048" max="13049" width="11.85546875" style="1" customWidth="1"/>
    <col min="13050" max="13050" width="8.5703125" style="1" bestFit="1" customWidth="1"/>
    <col min="13051" max="13051" width="9.42578125" style="1" bestFit="1" customWidth="1"/>
    <col min="13052" max="13058" width="11.85546875" style="1" customWidth="1"/>
    <col min="13059" max="13059" width="5.5703125" style="1" customWidth="1"/>
    <col min="13060" max="13060" width="3.5703125" style="1" customWidth="1"/>
    <col min="13061" max="13290" width="9.140625" style="1"/>
    <col min="13291" max="13292" width="3.5703125" style="1" customWidth="1"/>
    <col min="13293" max="13296" width="12.5703125" style="1" customWidth="1"/>
    <col min="13297" max="13297" width="3.5703125" style="1" customWidth="1"/>
    <col min="13298" max="13298" width="42.85546875" style="1" bestFit="1" customWidth="1"/>
    <col min="13299" max="13300" width="11.42578125" style="1" customWidth="1"/>
    <col min="13301" max="13301" width="12.5703125" style="1" customWidth="1"/>
    <col min="13302" max="13302" width="13.42578125" style="1" customWidth="1"/>
    <col min="13303" max="13303" width="31.42578125" style="1" bestFit="1" customWidth="1"/>
    <col min="13304" max="13305" width="11.85546875" style="1" customWidth="1"/>
    <col min="13306" max="13306" width="8.5703125" style="1" bestFit="1" customWidth="1"/>
    <col min="13307" max="13307" width="9.42578125" style="1" bestFit="1" customWidth="1"/>
    <col min="13308" max="13314" width="11.85546875" style="1" customWidth="1"/>
    <col min="13315" max="13315" width="5.5703125" style="1" customWidth="1"/>
    <col min="13316" max="13316" width="3.5703125" style="1" customWidth="1"/>
    <col min="13317" max="13546" width="9.140625" style="1"/>
    <col min="13547" max="13548" width="3.5703125" style="1" customWidth="1"/>
    <col min="13549" max="13552" width="12.5703125" style="1" customWidth="1"/>
    <col min="13553" max="13553" width="3.5703125" style="1" customWidth="1"/>
    <col min="13554" max="13554" width="42.85546875" style="1" bestFit="1" customWidth="1"/>
    <col min="13555" max="13556" width="11.42578125" style="1" customWidth="1"/>
    <col min="13557" max="13557" width="12.5703125" style="1" customWidth="1"/>
    <col min="13558" max="13558" width="13.42578125" style="1" customWidth="1"/>
    <col min="13559" max="13559" width="31.42578125" style="1" bestFit="1" customWidth="1"/>
    <col min="13560" max="13561" width="11.85546875" style="1" customWidth="1"/>
    <col min="13562" max="13562" width="8.5703125" style="1" bestFit="1" customWidth="1"/>
    <col min="13563" max="13563" width="9.42578125" style="1" bestFit="1" customWidth="1"/>
    <col min="13564" max="13570" width="11.85546875" style="1" customWidth="1"/>
    <col min="13571" max="13571" width="5.5703125" style="1" customWidth="1"/>
    <col min="13572" max="13572" width="3.5703125" style="1" customWidth="1"/>
    <col min="13573" max="13802" width="9.140625" style="1"/>
    <col min="13803" max="13804" width="3.5703125" style="1" customWidth="1"/>
    <col min="13805" max="13808" width="12.5703125" style="1" customWidth="1"/>
    <col min="13809" max="13809" width="3.5703125" style="1" customWidth="1"/>
    <col min="13810" max="13810" width="42.85546875" style="1" bestFit="1" customWidth="1"/>
    <col min="13811" max="13812" width="11.42578125" style="1" customWidth="1"/>
    <col min="13813" max="13813" width="12.5703125" style="1" customWidth="1"/>
    <col min="13814" max="13814" width="13.42578125" style="1" customWidth="1"/>
    <col min="13815" max="13815" width="31.42578125" style="1" bestFit="1" customWidth="1"/>
    <col min="13816" max="13817" width="11.85546875" style="1" customWidth="1"/>
    <col min="13818" max="13818" width="8.5703125" style="1" bestFit="1" customWidth="1"/>
    <col min="13819" max="13819" width="9.42578125" style="1" bestFit="1" customWidth="1"/>
    <col min="13820" max="13826" width="11.85546875" style="1" customWidth="1"/>
    <col min="13827" max="13827" width="5.5703125" style="1" customWidth="1"/>
    <col min="13828" max="13828" width="3.5703125" style="1" customWidth="1"/>
    <col min="13829" max="14058" width="9.140625" style="1"/>
    <col min="14059" max="14060" width="3.5703125" style="1" customWidth="1"/>
    <col min="14061" max="14064" width="12.5703125" style="1" customWidth="1"/>
    <col min="14065" max="14065" width="3.5703125" style="1" customWidth="1"/>
    <col min="14066" max="14066" width="42.85546875" style="1" bestFit="1" customWidth="1"/>
    <col min="14067" max="14068" width="11.42578125" style="1" customWidth="1"/>
    <col min="14069" max="14069" width="12.5703125" style="1" customWidth="1"/>
    <col min="14070" max="14070" width="13.42578125" style="1" customWidth="1"/>
    <col min="14071" max="14071" width="31.42578125" style="1" bestFit="1" customWidth="1"/>
    <col min="14072" max="14073" width="11.85546875" style="1" customWidth="1"/>
    <col min="14074" max="14074" width="8.5703125" style="1" bestFit="1" customWidth="1"/>
    <col min="14075" max="14075" width="9.42578125" style="1" bestFit="1" customWidth="1"/>
    <col min="14076" max="14082" width="11.85546875" style="1" customWidth="1"/>
    <col min="14083" max="14083" width="5.5703125" style="1" customWidth="1"/>
    <col min="14084" max="14084" width="3.5703125" style="1" customWidth="1"/>
    <col min="14085" max="14314" width="9.140625" style="1"/>
    <col min="14315" max="14316" width="3.5703125" style="1" customWidth="1"/>
    <col min="14317" max="14320" width="12.5703125" style="1" customWidth="1"/>
    <col min="14321" max="14321" width="3.5703125" style="1" customWidth="1"/>
    <col min="14322" max="14322" width="42.85546875" style="1" bestFit="1" customWidth="1"/>
    <col min="14323" max="14324" width="11.42578125" style="1" customWidth="1"/>
    <col min="14325" max="14325" width="12.5703125" style="1" customWidth="1"/>
    <col min="14326" max="14326" width="13.42578125" style="1" customWidth="1"/>
    <col min="14327" max="14327" width="31.42578125" style="1" bestFit="1" customWidth="1"/>
    <col min="14328" max="14329" width="11.85546875" style="1" customWidth="1"/>
    <col min="14330" max="14330" width="8.5703125" style="1" bestFit="1" customWidth="1"/>
    <col min="14331" max="14331" width="9.42578125" style="1" bestFit="1" customWidth="1"/>
    <col min="14332" max="14338" width="11.85546875" style="1" customWidth="1"/>
    <col min="14339" max="14339" width="5.5703125" style="1" customWidth="1"/>
    <col min="14340" max="14340" width="3.5703125" style="1" customWidth="1"/>
    <col min="14341" max="14570" width="9.140625" style="1"/>
    <col min="14571" max="14572" width="3.5703125" style="1" customWidth="1"/>
    <col min="14573" max="14576" width="12.5703125" style="1" customWidth="1"/>
    <col min="14577" max="14577" width="3.5703125" style="1" customWidth="1"/>
    <col min="14578" max="14578" width="42.85546875" style="1" bestFit="1" customWidth="1"/>
    <col min="14579" max="14580" width="11.42578125" style="1" customWidth="1"/>
    <col min="14581" max="14581" width="12.5703125" style="1" customWidth="1"/>
    <col min="14582" max="14582" width="13.42578125" style="1" customWidth="1"/>
    <col min="14583" max="14583" width="31.42578125" style="1" bestFit="1" customWidth="1"/>
    <col min="14584" max="14585" width="11.85546875" style="1" customWidth="1"/>
    <col min="14586" max="14586" width="8.5703125" style="1" bestFit="1" customWidth="1"/>
    <col min="14587" max="14587" width="9.42578125" style="1" bestFit="1" customWidth="1"/>
    <col min="14588" max="14594" width="11.85546875" style="1" customWidth="1"/>
    <col min="14595" max="14595" width="5.5703125" style="1" customWidth="1"/>
    <col min="14596" max="14596" width="3.5703125" style="1" customWidth="1"/>
    <col min="14597" max="14826" width="9.140625" style="1"/>
    <col min="14827" max="14828" width="3.5703125" style="1" customWidth="1"/>
    <col min="14829" max="14832" width="12.5703125" style="1" customWidth="1"/>
    <col min="14833" max="14833" width="3.5703125" style="1" customWidth="1"/>
    <col min="14834" max="14834" width="42.85546875" style="1" bestFit="1" customWidth="1"/>
    <col min="14835" max="14836" width="11.42578125" style="1" customWidth="1"/>
    <col min="14837" max="14837" width="12.5703125" style="1" customWidth="1"/>
    <col min="14838" max="14838" width="13.42578125" style="1" customWidth="1"/>
    <col min="14839" max="14839" width="31.42578125" style="1" bestFit="1" customWidth="1"/>
    <col min="14840" max="14841" width="11.85546875" style="1" customWidth="1"/>
    <col min="14842" max="14842" width="8.5703125" style="1" bestFit="1" customWidth="1"/>
    <col min="14843" max="14843" width="9.42578125" style="1" bestFit="1" customWidth="1"/>
    <col min="14844" max="14850" width="11.85546875" style="1" customWidth="1"/>
    <col min="14851" max="14851" width="5.5703125" style="1" customWidth="1"/>
    <col min="14852" max="14852" width="3.5703125" style="1" customWidth="1"/>
    <col min="14853" max="15082" width="9.140625" style="1"/>
    <col min="15083" max="15084" width="3.5703125" style="1" customWidth="1"/>
    <col min="15085" max="15088" width="12.5703125" style="1" customWidth="1"/>
    <col min="15089" max="15089" width="3.5703125" style="1" customWidth="1"/>
    <col min="15090" max="15090" width="42.85546875" style="1" bestFit="1" customWidth="1"/>
    <col min="15091" max="15092" width="11.42578125" style="1" customWidth="1"/>
    <col min="15093" max="15093" width="12.5703125" style="1" customWidth="1"/>
    <col min="15094" max="15094" width="13.42578125" style="1" customWidth="1"/>
    <col min="15095" max="15095" width="31.42578125" style="1" bestFit="1" customWidth="1"/>
    <col min="15096" max="15097" width="11.85546875" style="1" customWidth="1"/>
    <col min="15098" max="15098" width="8.5703125" style="1" bestFit="1" customWidth="1"/>
    <col min="15099" max="15099" width="9.42578125" style="1" bestFit="1" customWidth="1"/>
    <col min="15100" max="15106" width="11.85546875" style="1" customWidth="1"/>
    <col min="15107" max="15107" width="5.5703125" style="1" customWidth="1"/>
    <col min="15108" max="15108" width="3.5703125" style="1" customWidth="1"/>
    <col min="15109" max="15338" width="9.140625" style="1"/>
    <col min="15339" max="15340" width="3.5703125" style="1" customWidth="1"/>
    <col min="15341" max="15344" width="12.5703125" style="1" customWidth="1"/>
    <col min="15345" max="15345" width="3.5703125" style="1" customWidth="1"/>
    <col min="15346" max="15346" width="42.85546875" style="1" bestFit="1" customWidth="1"/>
    <col min="15347" max="15348" width="11.42578125" style="1" customWidth="1"/>
    <col min="15349" max="15349" width="12.5703125" style="1" customWidth="1"/>
    <col min="15350" max="15350" width="13.42578125" style="1" customWidth="1"/>
    <col min="15351" max="15351" width="31.42578125" style="1" bestFit="1" customWidth="1"/>
    <col min="15352" max="15353" width="11.85546875" style="1" customWidth="1"/>
    <col min="15354" max="15354" width="8.5703125" style="1" bestFit="1" customWidth="1"/>
    <col min="15355" max="15355" width="9.42578125" style="1" bestFit="1" customWidth="1"/>
    <col min="15356" max="15362" width="11.85546875" style="1" customWidth="1"/>
    <col min="15363" max="15363" width="5.5703125" style="1" customWidth="1"/>
    <col min="15364" max="15364" width="3.5703125" style="1" customWidth="1"/>
    <col min="15365" max="15594" width="9.140625" style="1"/>
    <col min="15595" max="15596" width="3.5703125" style="1" customWidth="1"/>
    <col min="15597" max="15600" width="12.5703125" style="1" customWidth="1"/>
    <col min="15601" max="15601" width="3.5703125" style="1" customWidth="1"/>
    <col min="15602" max="15602" width="42.85546875" style="1" bestFit="1" customWidth="1"/>
    <col min="15603" max="15604" width="11.42578125" style="1" customWidth="1"/>
    <col min="15605" max="15605" width="12.5703125" style="1" customWidth="1"/>
    <col min="15606" max="15606" width="13.42578125" style="1" customWidth="1"/>
    <col min="15607" max="15607" width="31.42578125" style="1" bestFit="1" customWidth="1"/>
    <col min="15608" max="15609" width="11.85546875" style="1" customWidth="1"/>
    <col min="15610" max="15610" width="8.5703125" style="1" bestFit="1" customWidth="1"/>
    <col min="15611" max="15611" width="9.42578125" style="1" bestFit="1" customWidth="1"/>
    <col min="15612" max="15618" width="11.85546875" style="1" customWidth="1"/>
    <col min="15619" max="15619" width="5.5703125" style="1" customWidth="1"/>
    <col min="15620" max="15620" width="3.5703125" style="1" customWidth="1"/>
    <col min="15621" max="15850" width="9.140625" style="1"/>
    <col min="15851" max="15852" width="3.5703125" style="1" customWidth="1"/>
    <col min="15853" max="15856" width="12.5703125" style="1" customWidth="1"/>
    <col min="15857" max="15857" width="3.5703125" style="1" customWidth="1"/>
    <col min="15858" max="15858" width="42.85546875" style="1" bestFit="1" customWidth="1"/>
    <col min="15859" max="15860" width="11.42578125" style="1" customWidth="1"/>
    <col min="15861" max="15861" width="12.5703125" style="1" customWidth="1"/>
    <col min="15862" max="15862" width="13.42578125" style="1" customWidth="1"/>
    <col min="15863" max="15863" width="31.42578125" style="1" bestFit="1" customWidth="1"/>
    <col min="15864" max="15865" width="11.85546875" style="1" customWidth="1"/>
    <col min="15866" max="15866" width="8.5703125" style="1" bestFit="1" customWidth="1"/>
    <col min="15867" max="15867" width="9.42578125" style="1" bestFit="1" customWidth="1"/>
    <col min="15868" max="15874" width="11.85546875" style="1" customWidth="1"/>
    <col min="15875" max="15875" width="5.5703125" style="1" customWidth="1"/>
    <col min="15876" max="15876" width="3.5703125" style="1" customWidth="1"/>
    <col min="15877" max="16106" width="9.140625" style="1"/>
    <col min="16107" max="16108" width="3.5703125" style="1" customWidth="1"/>
    <col min="16109" max="16112" width="12.5703125" style="1" customWidth="1"/>
    <col min="16113" max="16113" width="3.5703125" style="1" customWidth="1"/>
    <col min="16114" max="16114" width="42.85546875" style="1" bestFit="1" customWidth="1"/>
    <col min="16115" max="16116" width="11.42578125" style="1" customWidth="1"/>
    <col min="16117" max="16117" width="12.5703125" style="1" customWidth="1"/>
    <col min="16118" max="16118" width="13.42578125" style="1" customWidth="1"/>
    <col min="16119" max="16119" width="31.42578125" style="1" bestFit="1" customWidth="1"/>
    <col min="16120" max="16121" width="11.85546875" style="1" customWidth="1"/>
    <col min="16122" max="16122" width="8.5703125" style="1" bestFit="1" customWidth="1"/>
    <col min="16123" max="16123" width="9.42578125" style="1" bestFit="1" customWidth="1"/>
    <col min="16124" max="16130" width="11.85546875" style="1" customWidth="1"/>
    <col min="16131" max="16131" width="5.5703125" style="1" customWidth="1"/>
    <col min="16132" max="16132" width="3.5703125" style="1" customWidth="1"/>
    <col min="16133" max="16384" width="9.14062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6" customHeight="1">
      <c r="C3" s="2"/>
      <c r="G3" s="1529"/>
      <c r="H3" s="4"/>
      <c r="I3" s="5"/>
      <c r="L3" s="6" t="s">
        <v>0</v>
      </c>
      <c r="O3" s="1"/>
      <c r="P3" s="1"/>
    </row>
    <row r="4" spans="3:23" ht="21.6" customHeight="1">
      <c r="C4" s="7"/>
      <c r="D4" s="8"/>
      <c r="E4" s="8"/>
      <c r="G4" s="1529"/>
      <c r="H4" s="5"/>
      <c r="L4" s="6" t="s">
        <v>635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75">
      <c r="C6" s="1914" t="s">
        <v>363</v>
      </c>
      <c r="D6" s="1914"/>
      <c r="E6" s="1914"/>
      <c r="F6" s="767"/>
      <c r="G6" s="1529"/>
      <c r="M6" s="1"/>
      <c r="O6" s="1"/>
      <c r="P6" s="1"/>
    </row>
    <row r="7" spans="3:23" ht="15.7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.75" thickBot="1">
      <c r="C8" s="113">
        <f>margins!AP3</f>
        <v>7.125</v>
      </c>
      <c r="D8" s="766">
        <v>95.251999999999995</v>
      </c>
      <c r="E8" s="114" t="s">
        <v>14</v>
      </c>
      <c r="F8" s="15"/>
      <c r="G8" s="12" t="s">
        <v>6</v>
      </c>
      <c r="H8" s="13">
        <v>101.25</v>
      </c>
      <c r="I8"/>
      <c r="J8" s="526" t="s">
        <v>342</v>
      </c>
      <c r="K8" s="525"/>
      <c r="L8" s="525"/>
      <c r="M8" s="525"/>
      <c r="N8" s="524"/>
      <c r="R8" s="1529"/>
      <c r="S8" s="424" t="s">
        <v>359</v>
      </c>
      <c r="T8" s="425"/>
      <c r="U8" s="1412">
        <v>46329.345370370371</v>
      </c>
      <c r="W8" s="1529"/>
    </row>
    <row r="9" spans="3:23" ht="15.75" thickBot="1">
      <c r="C9" s="113">
        <f>margins!AP4</f>
        <v>7.25</v>
      </c>
      <c r="D9" s="766">
        <v>96.126999999999995</v>
      </c>
      <c r="E9" s="114" t="s">
        <v>14</v>
      </c>
      <c r="F9" s="18"/>
      <c r="G9" s="16" t="s">
        <v>8</v>
      </c>
      <c r="H9" s="523">
        <v>0</v>
      </c>
      <c r="I9"/>
      <c r="J9" s="82" t="s">
        <v>781</v>
      </c>
      <c r="K9"/>
      <c r="L9"/>
      <c r="N9" s="522"/>
      <c r="R9" s="1529"/>
      <c r="W9" s="1529"/>
    </row>
    <row r="10" spans="3:23" ht="15.75" thickBot="1">
      <c r="C10" s="113">
        <f>margins!AP5</f>
        <v>7.375</v>
      </c>
      <c r="D10" s="766">
        <v>96.938999999999993</v>
      </c>
      <c r="E10" s="114" t="s">
        <v>14</v>
      </c>
      <c r="F10" s="18"/>
      <c r="G10" s="16" t="s">
        <v>10</v>
      </c>
      <c r="H10" s="639">
        <v>-0.375</v>
      </c>
      <c r="I10"/>
      <c r="J10" s="521" t="s">
        <v>780</v>
      </c>
      <c r="K10" s="520"/>
      <c r="L10" s="520"/>
      <c r="M10" s="520"/>
      <c r="N10" s="519"/>
      <c r="P10" s="1"/>
      <c r="R10" s="1529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7.5</v>
      </c>
      <c r="D11" s="766">
        <v>97.563999999999993</v>
      </c>
      <c r="E11" s="114">
        <v>95.251999999999995</v>
      </c>
      <c r="F11" s="18"/>
      <c r="G11" s="642"/>
      <c r="H11" s="643"/>
      <c r="I11"/>
      <c r="J11"/>
      <c r="M11" s="1529"/>
      <c r="N11" s="1"/>
      <c r="O11" s="1"/>
      <c r="P11" s="1"/>
      <c r="R11" s="1529"/>
    </row>
    <row r="12" spans="3:23" ht="15.75" thickBot="1">
      <c r="C12" s="113">
        <f>margins!AP7</f>
        <v>7.625</v>
      </c>
      <c r="D12" s="766">
        <v>98.063999999999993</v>
      </c>
      <c r="E12" s="114">
        <v>96.126999999999995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7.75</v>
      </c>
      <c r="D13" s="766">
        <v>98.563999999999993</v>
      </c>
      <c r="E13" s="114">
        <v>96.938999999999993</v>
      </c>
      <c r="F13" s="18"/>
      <c r="G13" s="31" t="s">
        <v>83</v>
      </c>
      <c r="H13" s="33">
        <v>-0.25</v>
      </c>
      <c r="I13"/>
      <c r="J13" s="1931" t="s">
        <v>741</v>
      </c>
      <c r="K13" s="1932"/>
      <c r="L13" s="1532"/>
      <c r="M13" s="1933">
        <v>0.5</v>
      </c>
      <c r="N13" s="1934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7.875</v>
      </c>
      <c r="D14" s="766">
        <v>99.063999999999993</v>
      </c>
      <c r="E14" s="114">
        <v>97.563999999999993</v>
      </c>
      <c r="F14" s="18"/>
      <c r="G14" s="31" t="s">
        <v>84</v>
      </c>
      <c r="H14" s="33">
        <v>-0.32500000000000001</v>
      </c>
      <c r="I14"/>
      <c r="J14" s="1535" t="s">
        <v>742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101.45099999999999</v>
      </c>
      <c r="W14" s="1529"/>
    </row>
    <row r="15" spans="3:23" ht="15" customHeight="1">
      <c r="C15" s="113">
        <f>margins!AP10</f>
        <v>8</v>
      </c>
      <c r="D15" s="766">
        <v>99.563999999999993</v>
      </c>
      <c r="E15" s="114">
        <v>98.063999999999993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352</v>
      </c>
      <c r="T15" s="432" t="s">
        <v>19</v>
      </c>
      <c r="U15" s="436"/>
      <c r="W15" s="1529"/>
    </row>
    <row r="16" spans="3:23" ht="15" customHeight="1">
      <c r="C16" s="113">
        <f>margins!AP11</f>
        <v>8.125</v>
      </c>
      <c r="D16" s="766">
        <v>100.045</v>
      </c>
      <c r="E16" s="114">
        <v>98.563999999999993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448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8.25</v>
      </c>
      <c r="D17" s="766">
        <v>100.514</v>
      </c>
      <c r="E17" s="114">
        <v>99.063999999999993</v>
      </c>
      <c r="F17" s="18"/>
      <c r="G17" s="516" t="s">
        <v>299</v>
      </c>
      <c r="H17" s="32"/>
      <c r="J17"/>
      <c r="K17"/>
      <c r="L17"/>
      <c r="R17" s="1529"/>
      <c r="S17" s="581" t="s">
        <v>449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8.375</v>
      </c>
      <c r="D18" s="766">
        <v>100.982</v>
      </c>
      <c r="E18" s="114">
        <v>99.563999999999993</v>
      </c>
      <c r="F18" s="18"/>
      <c r="J18"/>
      <c r="K18"/>
      <c r="L18"/>
      <c r="R18" s="1529"/>
      <c r="S18" s="581" t="s">
        <v>450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8.5</v>
      </c>
      <c r="D19" s="766">
        <v>101.45099999999999</v>
      </c>
      <c r="E19" s="114">
        <v>100.045</v>
      </c>
      <c r="F19" s="18"/>
      <c r="G19" s="1926" t="s">
        <v>216</v>
      </c>
      <c r="H19" s="1927"/>
      <c r="I19" s="1928" t="s">
        <v>298</v>
      </c>
      <c r="J19" s="1929"/>
      <c r="K19" s="1929"/>
      <c r="L19" s="1929"/>
      <c r="M19" s="1929"/>
      <c r="N19" s="1929"/>
      <c r="O19" s="1929"/>
      <c r="P19" s="1929"/>
      <c r="Q19" s="1930"/>
      <c r="R19" s="1529"/>
      <c r="S19" s="581" t="s">
        <v>451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8.625</v>
      </c>
      <c r="D20" s="766">
        <v>101.919</v>
      </c>
      <c r="E20" s="114">
        <v>100.514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8.75</v>
      </c>
      <c r="D21" s="766">
        <v>102.38800000000001</v>
      </c>
      <c r="E21" s="114">
        <v>100.982</v>
      </c>
      <c r="F21" s="18"/>
      <c r="G21" s="1915" t="s">
        <v>190</v>
      </c>
      <c r="H21" s="661" t="s">
        <v>376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8.875</v>
      </c>
      <c r="D22" s="766">
        <v>102.834</v>
      </c>
      <c r="E22" s="114">
        <v>101.45099999999999</v>
      </c>
      <c r="F22" s="18"/>
      <c r="G22" s="1916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9</v>
      </c>
      <c r="D23" s="766">
        <v>103.28</v>
      </c>
      <c r="E23" s="114">
        <v>101.919</v>
      </c>
      <c r="F23" s="18"/>
      <c r="G23" s="1916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9.125</v>
      </c>
      <c r="D24" s="766">
        <v>103.726</v>
      </c>
      <c r="E24" s="114">
        <v>102.38800000000001</v>
      </c>
      <c r="F24" s="18"/>
      <c r="G24" s="1916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633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9.25</v>
      </c>
      <c r="D25" s="766">
        <v>104.17100000000001</v>
      </c>
      <c r="E25" s="114">
        <v>102.834</v>
      </c>
      <c r="F25" s="18"/>
      <c r="G25" s="1916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R25" s="1529"/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9.375</v>
      </c>
      <c r="D26" s="766">
        <v>104.544</v>
      </c>
      <c r="E26" s="114">
        <v>103.28</v>
      </c>
      <c r="F26" s="18"/>
      <c r="G26" s="1916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R26" s="1529"/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9.5</v>
      </c>
      <c r="D27" s="766">
        <v>105</v>
      </c>
      <c r="E27" s="114">
        <v>103.726</v>
      </c>
      <c r="F27" s="18"/>
      <c r="G27" s="1917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R27" s="1529"/>
      <c r="S27" s="1541" t="s">
        <v>668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9.625</v>
      </c>
      <c r="D28" s="766">
        <v>105.437</v>
      </c>
      <c r="E28" s="114">
        <v>104.17100000000001</v>
      </c>
      <c r="F28" s="18"/>
      <c r="G28" s="762" t="s">
        <v>343</v>
      </c>
      <c r="H28" s="763" t="s">
        <v>343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R28" s="1529"/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9.75</v>
      </c>
      <c r="D29" s="766">
        <v>105.812</v>
      </c>
      <c r="E29" s="114">
        <v>104.544</v>
      </c>
      <c r="F29" s="18"/>
      <c r="G29" s="758"/>
      <c r="H29" s="661" t="s">
        <v>376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R29" s="1529"/>
      <c r="S29" s="420"/>
      <c r="T29" s="421"/>
      <c r="U29" s="430"/>
      <c r="W29" s="1529"/>
    </row>
    <row r="30" spans="3:23" ht="15" customHeight="1" thickBot="1">
      <c r="C30" s="113">
        <f>margins!AP25</f>
        <v>9.875</v>
      </c>
      <c r="D30" s="766">
        <v>106.187</v>
      </c>
      <c r="E30" s="114">
        <v>105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R30" s="1529"/>
      <c r="S30" s="422" t="s">
        <v>207</v>
      </c>
      <c r="T30" s="423"/>
      <c r="U30" s="584">
        <f>IF(ISNUMBER(MATCH("NA", U16:U27, 0)), "NA", MIN(H8,(U14+U28)))</f>
        <v>101.25</v>
      </c>
      <c r="W30" s="1529"/>
    </row>
    <row r="31" spans="3:23" ht="15" customHeight="1" thickBot="1">
      <c r="C31" s="113">
        <f>margins!AP26</f>
        <v>10</v>
      </c>
      <c r="D31" s="766">
        <v>106.56100000000001</v>
      </c>
      <c r="E31" s="114">
        <v>105.437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R31" s="1529"/>
      <c r="S31" s="417"/>
      <c r="T31" s="417"/>
      <c r="U31" s="417"/>
      <c r="W31" s="1529"/>
    </row>
    <row r="32" spans="3:23" ht="15" customHeight="1" thickBot="1">
      <c r="C32" s="113">
        <f>margins!AP27</f>
        <v>10.125</v>
      </c>
      <c r="D32" s="766">
        <v>106.935</v>
      </c>
      <c r="E32" s="114">
        <v>105.812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R32" s="1529"/>
      <c r="S32" s="746" t="s">
        <v>446</v>
      </c>
      <c r="T32" s="747"/>
      <c r="U32" s="748"/>
      <c r="W32" s="1529"/>
    </row>
    <row r="33" spans="2:23" ht="15" customHeight="1">
      <c r="C33" s="113">
        <f>margins!AP28</f>
        <v>10.25</v>
      </c>
      <c r="D33" s="766">
        <v>107.30800000000001</v>
      </c>
      <c r="E33" s="114">
        <v>106.187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R33" s="1529"/>
      <c r="W33" s="1529"/>
    </row>
    <row r="34" spans="2:23">
      <c r="C34" s="113">
        <f>margins!AP29</f>
        <v>10.375</v>
      </c>
      <c r="D34" s="766">
        <v>107.673</v>
      </c>
      <c r="E34" s="114">
        <v>106.56100000000001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R34" s="1529"/>
      <c r="W34" s="1529"/>
    </row>
    <row r="35" spans="2:23">
      <c r="C35" s="113">
        <f>margins!AP30</f>
        <v>10.5</v>
      </c>
      <c r="D35" s="766">
        <v>108.03700000000001</v>
      </c>
      <c r="E35" s="114">
        <v>106.935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R35" s="1529"/>
      <c r="W35" s="1529"/>
    </row>
    <row r="36" spans="2:23">
      <c r="C36" s="113">
        <f>margins!AP31</f>
        <v>10.625</v>
      </c>
      <c r="D36" s="766">
        <v>108.39400000000001</v>
      </c>
      <c r="E36" s="114">
        <v>107.30800000000001</v>
      </c>
      <c r="F36" s="18"/>
      <c r="G36" s="1915" t="s">
        <v>447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R36" s="1529"/>
      <c r="W36" s="1529"/>
    </row>
    <row r="37" spans="2:23">
      <c r="C37" s="113">
        <f>margins!AP32</f>
        <v>10.75</v>
      </c>
      <c r="D37" s="766">
        <v>108.751</v>
      </c>
      <c r="E37" s="114">
        <v>107.673</v>
      </c>
      <c r="G37" s="1916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R37" s="1529"/>
      <c r="W37" s="1529"/>
    </row>
    <row r="38" spans="2:23">
      <c r="C38" s="113">
        <f>margins!AP33</f>
        <v>10.875</v>
      </c>
      <c r="D38" s="766">
        <v>109.001</v>
      </c>
      <c r="E38" s="114">
        <v>108.03700000000001</v>
      </c>
      <c r="G38" s="1917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R38" s="1529"/>
      <c r="W38" s="1529"/>
    </row>
    <row r="39" spans="2:23">
      <c r="C39" s="113">
        <f>margins!AP34</f>
        <v>11</v>
      </c>
      <c r="D39" s="766">
        <v>109.251</v>
      </c>
      <c r="E39" s="114">
        <v>108.39400000000001</v>
      </c>
      <c r="G39" s="1923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R39" s="1529"/>
      <c r="W39" s="1529"/>
    </row>
    <row r="40" spans="2:23">
      <c r="C40" s="113">
        <f>margins!AP35</f>
        <v>11.125</v>
      </c>
      <c r="D40" s="766">
        <v>109.501</v>
      </c>
      <c r="E40" s="114">
        <v>108.751</v>
      </c>
      <c r="G40" s="1924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R40" s="1529"/>
      <c r="W40" s="1529"/>
    </row>
    <row r="41" spans="2:23" ht="15" customHeight="1">
      <c r="C41" s="113">
        <f>margins!AP36</f>
        <v>11.25</v>
      </c>
      <c r="D41" s="766">
        <v>109.851</v>
      </c>
      <c r="E41" s="114">
        <v>109.001</v>
      </c>
      <c r="G41" s="1924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R41" s="1529"/>
      <c r="W41" s="1529"/>
    </row>
    <row r="42" spans="2:23">
      <c r="C42" s="113">
        <f>margins!AP37</f>
        <v>11.375</v>
      </c>
      <c r="D42" s="766">
        <v>110.101</v>
      </c>
      <c r="E42" s="114">
        <v>109.251</v>
      </c>
      <c r="G42" s="1924"/>
      <c r="H42" s="489" t="s">
        <v>362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R42" s="1529"/>
      <c r="W42" s="1529"/>
    </row>
    <row r="43" spans="2:23">
      <c r="C43" s="113">
        <f>margins!AP38</f>
        <v>11.5</v>
      </c>
      <c r="D43" s="766">
        <v>110.351</v>
      </c>
      <c r="E43" s="114">
        <v>109.501</v>
      </c>
      <c r="G43" s="1925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R43" s="1529"/>
      <c r="W43" s="1529"/>
    </row>
    <row r="44" spans="2:23" ht="15" customHeight="1">
      <c r="C44" s="113">
        <f>margins!AP39</f>
        <v>11.625</v>
      </c>
      <c r="D44" s="766">
        <v>110.601</v>
      </c>
      <c r="E44" s="114">
        <v>109.851</v>
      </c>
      <c r="G44" s="1923" t="s">
        <v>279</v>
      </c>
      <c r="H44" s="486" t="s">
        <v>656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R44" s="1529"/>
      <c r="W44" s="1529"/>
    </row>
    <row r="45" spans="2:23">
      <c r="B45" s="22"/>
      <c r="C45" s="113">
        <f>margins!AP40</f>
        <v>11.75</v>
      </c>
      <c r="D45" s="766">
        <v>110.851</v>
      </c>
      <c r="E45" s="114">
        <v>110.101</v>
      </c>
      <c r="G45" s="1924"/>
      <c r="H45" s="486" t="s">
        <v>378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R45" s="1529"/>
      <c r="W45" s="1529"/>
    </row>
    <row r="46" spans="2:23" ht="15" customHeight="1">
      <c r="C46" s="113">
        <f>margins!AP41</f>
        <v>11.875</v>
      </c>
      <c r="D46" s="766">
        <v>111.101</v>
      </c>
      <c r="E46" s="114">
        <v>110.351</v>
      </c>
      <c r="G46" s="1924"/>
      <c r="H46" s="485" t="s">
        <v>379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R46" s="1529"/>
      <c r="W46" s="1529"/>
    </row>
    <row r="47" spans="2:23">
      <c r="C47" s="113">
        <f>margins!AP42</f>
        <v>12</v>
      </c>
      <c r="D47" s="766">
        <v>111.351</v>
      </c>
      <c r="E47" s="114">
        <v>110.601</v>
      </c>
      <c r="G47" s="1924"/>
      <c r="H47" s="485" t="s">
        <v>380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R47" s="1529"/>
      <c r="W47" s="1529"/>
    </row>
    <row r="48" spans="2:23">
      <c r="C48" s="113">
        <f>margins!AP43</f>
        <v>12.125</v>
      </c>
      <c r="D48" s="766">
        <v>111.476</v>
      </c>
      <c r="E48" s="114">
        <v>110.851</v>
      </c>
      <c r="G48" s="1925"/>
      <c r="H48" s="484" t="s">
        <v>381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R48" s="1529"/>
      <c r="W48" s="1529"/>
    </row>
    <row r="49" spans="3:23">
      <c r="C49" s="113">
        <f>margins!AP44</f>
        <v>12.25</v>
      </c>
      <c r="D49" s="766">
        <v>111.601</v>
      </c>
      <c r="E49" s="114">
        <v>111.101</v>
      </c>
      <c r="G49" s="1921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R49" s="1529"/>
      <c r="W49" s="1529"/>
    </row>
    <row r="50" spans="3:23">
      <c r="C50" s="113">
        <f>margins!AP45</f>
        <v>12.375</v>
      </c>
      <c r="D50" s="766">
        <v>111.726</v>
      </c>
      <c r="E50" s="114">
        <v>111.351</v>
      </c>
      <c r="G50" s="1922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R50" s="1529"/>
      <c r="W50" s="1529"/>
    </row>
    <row r="51" spans="3:23">
      <c r="C51" s="113">
        <f>margins!AP46</f>
        <v>12.5</v>
      </c>
      <c r="D51" s="766">
        <v>111.851</v>
      </c>
      <c r="E51" s="114">
        <v>111.476</v>
      </c>
      <c r="G51" s="1918" t="s">
        <v>45</v>
      </c>
      <c r="H51" s="539" t="s">
        <v>373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R51" s="1529"/>
      <c r="W51" s="1529"/>
    </row>
    <row r="52" spans="3:23">
      <c r="C52" s="113">
        <f>margins!AP47</f>
        <v>12.625</v>
      </c>
      <c r="D52" s="766">
        <v>111.976</v>
      </c>
      <c r="E52" s="114">
        <v>111.601</v>
      </c>
      <c r="G52" s="1919"/>
      <c r="H52" s="486" t="s">
        <v>374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R52" s="1529"/>
      <c r="W52" s="1529"/>
    </row>
    <row r="53" spans="3:23">
      <c r="C53" s="113">
        <f>margins!AP48</f>
        <v>12.75</v>
      </c>
      <c r="D53" s="766">
        <v>112.101</v>
      </c>
      <c r="E53" s="114">
        <v>111.726</v>
      </c>
      <c r="G53" s="1920"/>
      <c r="H53" s="538" t="s">
        <v>375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R53" s="1529"/>
      <c r="W53" s="1529"/>
    </row>
    <row r="54" spans="3:23">
      <c r="C54" s="113">
        <f>margins!AP49</f>
        <v>12.875</v>
      </c>
      <c r="D54" s="766">
        <v>112.226</v>
      </c>
      <c r="E54" s="114">
        <v>111.851</v>
      </c>
      <c r="G54" s="1225" t="s">
        <v>630</v>
      </c>
      <c r="H54" s="653" t="s">
        <v>502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  <c r="R54" s="1529"/>
    </row>
    <row r="55" spans="3:23">
      <c r="G55" s="1923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  <c r="R55" s="1529"/>
    </row>
    <row r="56" spans="3:23">
      <c r="G56" s="1925"/>
      <c r="H56" s="662" t="s">
        <v>347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  <c r="R56" s="1529"/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  <c r="R57" s="1529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G55:G56"/>
    <mergeCell ref="G19:H19"/>
    <mergeCell ref="I19:Q19"/>
    <mergeCell ref="G36:G38"/>
    <mergeCell ref="J13:K13"/>
    <mergeCell ref="M13:N13"/>
    <mergeCell ref="C6:E6"/>
    <mergeCell ref="G21:G27"/>
    <mergeCell ref="G51:G53"/>
    <mergeCell ref="G49:G50"/>
    <mergeCell ref="G44:G48"/>
    <mergeCell ref="G39:G4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1.4257812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1.5703125" style="934" bestFit="1" customWidth="1"/>
    <col min="9" max="9" width="15.5703125" style="934" customWidth="1"/>
    <col min="10" max="10" width="16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363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359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38" t="s">
        <v>303</v>
      </c>
      <c r="J13" s="1939"/>
      <c r="K13" s="1940"/>
      <c r="M13" s="938"/>
      <c r="O13" s="1"/>
      <c r="P13" s="1"/>
      <c r="Q13" s="1"/>
    </row>
    <row r="14" spans="1:17" s="934" customFormat="1" ht="15.75" thickBot="1">
      <c r="A14" s="1127"/>
      <c r="B14" s="1316">
        <f>margins!AP3</f>
        <v>7.125</v>
      </c>
      <c r="C14" s="1319">
        <v>95.251999999999995</v>
      </c>
      <c r="D14" s="1321" t="s">
        <v>14</v>
      </c>
      <c r="E14"/>
      <c r="F14" s="1110" t="s">
        <v>6</v>
      </c>
      <c r="G14" s="1173">
        <v>100</v>
      </c>
      <c r="I14" s="1941" t="s">
        <v>688</v>
      </c>
      <c r="J14" s="1942"/>
      <c r="K14" s="1943"/>
      <c r="M14" s="938"/>
      <c r="O14" s="1"/>
      <c r="P14" s="1"/>
      <c r="Q14" s="1"/>
    </row>
    <row r="15" spans="1:17" s="934" customFormat="1" ht="15.75" thickBot="1">
      <c r="A15" s="1127"/>
      <c r="B15" s="1316">
        <f>margins!AP4</f>
        <v>7.25</v>
      </c>
      <c r="C15" s="1319">
        <v>96.126999999999995</v>
      </c>
      <c r="D15" s="1321" t="s">
        <v>14</v>
      </c>
      <c r="E15"/>
      <c r="F15" s="1110" t="s">
        <v>8</v>
      </c>
      <c r="G15" s="1132">
        <v>0</v>
      </c>
      <c r="I15" s="1935" t="s">
        <v>689</v>
      </c>
      <c r="J15" s="1936"/>
      <c r="K15" s="1937"/>
      <c r="M15" s="938"/>
      <c r="O15" s="579" t="s">
        <v>5</v>
      </c>
      <c r="P15" s="431" t="s">
        <v>321</v>
      </c>
      <c r="Q15" s="630"/>
    </row>
    <row r="16" spans="1:17" s="934" customFormat="1" ht="15.75" thickBot="1">
      <c r="A16" s="1127"/>
      <c r="B16" s="1316">
        <f>margins!AP5</f>
        <v>7.375</v>
      </c>
      <c r="C16" s="1319">
        <v>96.938999999999993</v>
      </c>
      <c r="D16" s="1321" t="s">
        <v>14</v>
      </c>
      <c r="E16"/>
      <c r="F16" s="1099" t="s">
        <v>10</v>
      </c>
      <c r="G16" s="1329">
        <v>-0.375</v>
      </c>
      <c r="I16" s="1935"/>
      <c r="J16" s="1936"/>
      <c r="K16" s="1937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105.437</v>
      </c>
    </row>
    <row r="17" spans="1:17" s="934" customFormat="1">
      <c r="A17" s="1127"/>
      <c r="B17" s="1316">
        <f>margins!AP6</f>
        <v>7.5</v>
      </c>
      <c r="C17" s="1319">
        <v>97.563999999999993</v>
      </c>
      <c r="D17" s="1321">
        <v>95.251999999999995</v>
      </c>
      <c r="E17"/>
      <c r="F17"/>
      <c r="G17"/>
      <c r="I17" s="1944" t="s">
        <v>690</v>
      </c>
      <c r="J17" s="1945"/>
      <c r="K17" s="1946"/>
      <c r="L17" s="1078"/>
      <c r="M17" s="947"/>
      <c r="O17" s="581" t="s">
        <v>352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7.625</v>
      </c>
      <c r="C18" s="1319">
        <v>98.063999999999993</v>
      </c>
      <c r="D18" s="1321">
        <v>96.126999999999995</v>
      </c>
      <c r="E18"/>
      <c r="F18"/>
      <c r="G18"/>
      <c r="I18" s="1332" t="s">
        <v>691</v>
      </c>
      <c r="J18" s="1333"/>
      <c r="K18" s="1334"/>
      <c r="L18" s="1216"/>
      <c r="M18" s="938"/>
      <c r="O18" s="581" t="s">
        <v>448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>
      <c r="A19" s="1127"/>
      <c r="B19" s="1316">
        <f>margins!AP8</f>
        <v>7.75</v>
      </c>
      <c r="C19" s="1319">
        <v>98.563999999999993</v>
      </c>
      <c r="D19" s="1321">
        <v>96.938999999999993</v>
      </c>
      <c r="E19"/>
      <c r="F19" s="1766" t="s">
        <v>30</v>
      </c>
      <c r="G19" s="1773"/>
      <c r="L19" s="1216"/>
      <c r="M19" s="938"/>
      <c r="O19" s="581" t="s">
        <v>449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>
      <c r="A20" s="1127"/>
      <c r="B20" s="1316">
        <f>margins!AP9</f>
        <v>7.875</v>
      </c>
      <c r="C20" s="1319">
        <v>99.063999999999993</v>
      </c>
      <c r="D20" s="1321">
        <v>97.563999999999993</v>
      </c>
      <c r="E20"/>
      <c r="F20" s="1330" t="s">
        <v>83</v>
      </c>
      <c r="G20" s="1336">
        <v>-0.25</v>
      </c>
      <c r="L20" s="1216"/>
      <c r="M20" s="938"/>
      <c r="O20" s="581" t="s">
        <v>450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>
      <c r="A21" s="1127"/>
      <c r="B21" s="1316">
        <f>margins!AP10</f>
        <v>8</v>
      </c>
      <c r="C21" s="1319">
        <v>99.563999999999993</v>
      </c>
      <c r="D21" s="1321">
        <v>98.063999999999993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451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>
      <c r="A22" s="1127"/>
      <c r="B22" s="1316">
        <f>margins!AP11</f>
        <v>8.125</v>
      </c>
      <c r="C22" s="1319">
        <v>100.045</v>
      </c>
      <c r="D22" s="1321">
        <v>98.563999999999993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margins!AP12</f>
        <v>8.25</v>
      </c>
      <c r="C23" s="1319">
        <v>100.514</v>
      </c>
      <c r="D23" s="1321">
        <v>99.063999999999993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8.375</v>
      </c>
      <c r="C24" s="1319">
        <v>100.982</v>
      </c>
      <c r="D24" s="1321">
        <v>99.563999999999993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margins!AP14</f>
        <v>8.5</v>
      </c>
      <c r="C25" s="1319">
        <v>101.45099999999999</v>
      </c>
      <c r="D25" s="1321">
        <v>100.045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8.625</v>
      </c>
      <c r="C26" s="1319">
        <v>101.919</v>
      </c>
      <c r="D26" s="1321">
        <v>100.514</v>
      </c>
      <c r="E26"/>
      <c r="G26"/>
      <c r="H26"/>
      <c r="I26"/>
      <c r="J26"/>
      <c r="K26"/>
      <c r="L26"/>
      <c r="M26" s="1314"/>
      <c r="O26" s="581" t="s">
        <v>633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margins!AP16</f>
        <v>8.75</v>
      </c>
      <c r="C27" s="1319">
        <v>102.38800000000001</v>
      </c>
      <c r="D27" s="1321">
        <v>100.982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8.875</v>
      </c>
      <c r="C28" s="1319">
        <v>102.834</v>
      </c>
      <c r="D28" s="1321">
        <v>101.45099999999999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.75" thickBot="1">
      <c r="A29" s="1080"/>
      <c r="B29" s="1316">
        <f>margins!AP18</f>
        <v>9</v>
      </c>
      <c r="C29" s="1319">
        <v>103.28</v>
      </c>
      <c r="D29" s="1321">
        <v>101.919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.75" thickBot="1">
      <c r="A30" s="1080"/>
      <c r="B30" s="1316">
        <f>margins!AP19</f>
        <v>9.125</v>
      </c>
      <c r="C30" s="1319">
        <v>103.726</v>
      </c>
      <c r="D30" s="1321">
        <v>102.38800000000001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margins!AP20</f>
        <v>9.25</v>
      </c>
      <c r="C31" s="1319">
        <v>104.17100000000001</v>
      </c>
      <c r="D31" s="1321">
        <v>102.834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.75" thickBot="1">
      <c r="A32" s="1080"/>
      <c r="B32" s="1316">
        <f>margins!AP21</f>
        <v>9.375</v>
      </c>
      <c r="C32" s="1319">
        <v>104.544</v>
      </c>
      <c r="D32" s="1321">
        <v>103.28</v>
      </c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margins!AP22</f>
        <v>9.5</v>
      </c>
      <c r="C33" s="1319">
        <v>105</v>
      </c>
      <c r="D33" s="1321">
        <v>103.726</v>
      </c>
      <c r="E33"/>
      <c r="M33" s="938"/>
      <c r="O33" s="746" t="s">
        <v>446</v>
      </c>
      <c r="P33" s="747"/>
      <c r="Q33" s="748"/>
    </row>
    <row r="34" spans="1:17" s="934" customFormat="1">
      <c r="A34" s="1080"/>
      <c r="B34" s="1316">
        <f>margins!AP23</f>
        <v>9.625</v>
      </c>
      <c r="C34" s="1319">
        <v>105.437</v>
      </c>
      <c r="D34" s="1321">
        <v>104.17100000000001</v>
      </c>
      <c r="E34"/>
      <c r="M34" s="938"/>
    </row>
    <row r="35" spans="1:17" s="934" customFormat="1">
      <c r="A35" s="1080"/>
      <c r="B35" s="1316">
        <f>margins!AP24</f>
        <v>9.75</v>
      </c>
      <c r="C35" s="1319">
        <v>105.812</v>
      </c>
      <c r="D35" s="1321">
        <v>104.544</v>
      </c>
      <c r="E35"/>
      <c r="M35" s="938"/>
    </row>
    <row r="36" spans="1:17" s="934" customFormat="1">
      <c r="A36" s="1080"/>
      <c r="B36" s="1316">
        <f>margins!AP25</f>
        <v>9.875</v>
      </c>
      <c r="C36" s="1319">
        <v>106.187</v>
      </c>
      <c r="D36" s="1321">
        <v>105</v>
      </c>
      <c r="E36"/>
      <c r="M36" s="938"/>
    </row>
    <row r="37" spans="1:17" s="934" customFormat="1">
      <c r="A37" s="1080"/>
      <c r="B37" s="1316">
        <f>margins!AP26</f>
        <v>10</v>
      </c>
      <c r="C37" s="1319">
        <v>106.56100000000001</v>
      </c>
      <c r="D37" s="1321">
        <v>105.437</v>
      </c>
      <c r="E37"/>
      <c r="M37" s="938"/>
    </row>
    <row r="38" spans="1:17" s="934" customFormat="1">
      <c r="A38" s="1080"/>
      <c r="B38" s="1316">
        <f>margins!AP27</f>
        <v>10.125</v>
      </c>
      <c r="C38" s="1319">
        <v>106.935</v>
      </c>
      <c r="D38" s="1321">
        <v>105.812</v>
      </c>
      <c r="E38"/>
      <c r="M38" s="938"/>
    </row>
    <row r="39" spans="1:17" s="934" customFormat="1">
      <c r="A39" s="1080"/>
      <c r="B39" s="1316">
        <f>margins!AP28</f>
        <v>10.25</v>
      </c>
      <c r="C39" s="1319">
        <v>107.30800000000001</v>
      </c>
      <c r="D39" s="1321">
        <v>106.187</v>
      </c>
      <c r="E39"/>
      <c r="M39" s="938"/>
    </row>
    <row r="40" spans="1:17" s="934" customFormat="1">
      <c r="A40" s="1080"/>
      <c r="B40" s="1316">
        <f>margins!AP29</f>
        <v>10.375</v>
      </c>
      <c r="C40" s="1319">
        <v>107.673</v>
      </c>
      <c r="D40" s="1321">
        <v>106.56100000000001</v>
      </c>
      <c r="E40"/>
      <c r="M40" s="938"/>
    </row>
    <row r="41" spans="1:17" s="934" customFormat="1">
      <c r="A41" s="1080"/>
      <c r="B41" s="1316">
        <f>margins!AP30</f>
        <v>10.5</v>
      </c>
      <c r="C41" s="1319">
        <v>108.03700000000001</v>
      </c>
      <c r="D41" s="1321">
        <v>106.935</v>
      </c>
      <c r="E41"/>
      <c r="F41"/>
      <c r="G41"/>
      <c r="M41" s="938"/>
    </row>
    <row r="42" spans="1:17" s="934" customFormat="1">
      <c r="A42" s="1080"/>
      <c r="B42" s="1174">
        <f>margins!AP31</f>
        <v>10.625</v>
      </c>
      <c r="C42" s="1319">
        <v>108.39400000000001</v>
      </c>
      <c r="D42" s="1321">
        <v>107.30800000000001</v>
      </c>
      <c r="E42"/>
      <c r="F42"/>
      <c r="G42"/>
      <c r="M42" s="938"/>
    </row>
    <row r="43" spans="1:17" s="934" customFormat="1">
      <c r="A43" s="1080"/>
      <c r="B43" s="1174">
        <f>margins!AP32</f>
        <v>10.75</v>
      </c>
      <c r="C43" s="1319">
        <v>108.751</v>
      </c>
      <c r="D43" s="1321">
        <v>107.673</v>
      </c>
      <c r="F43"/>
      <c r="G43"/>
      <c r="M43" s="938"/>
    </row>
    <row r="44" spans="1:17" s="934" customFormat="1">
      <c r="A44" s="1080"/>
      <c r="B44" s="1316">
        <f>margins!AP33</f>
        <v>10.875</v>
      </c>
      <c r="C44" s="1319">
        <v>109.001</v>
      </c>
      <c r="D44" s="1321">
        <v>108.03700000000001</v>
      </c>
      <c r="F44"/>
      <c r="G44"/>
      <c r="H44" s="1078"/>
      <c r="M44" s="938"/>
    </row>
    <row r="45" spans="1:17" s="934" customFormat="1">
      <c r="A45" s="1080"/>
      <c r="B45" s="1316">
        <f>margins!AP34</f>
        <v>11</v>
      </c>
      <c r="C45" s="1319">
        <v>109.251</v>
      </c>
      <c r="D45" s="1321">
        <v>108.39400000000001</v>
      </c>
      <c r="F45"/>
      <c r="G45"/>
      <c r="M45" s="938"/>
    </row>
    <row r="46" spans="1:17" s="934" customFormat="1">
      <c r="A46" s="1080"/>
      <c r="B46" s="1316">
        <f>margins!AP35</f>
        <v>11.125</v>
      </c>
      <c r="C46" s="1319">
        <v>109.501</v>
      </c>
      <c r="D46" s="1321">
        <v>108.751</v>
      </c>
      <c r="F46"/>
      <c r="G46"/>
      <c r="M46" s="938"/>
    </row>
    <row r="47" spans="1:17" s="934" customFormat="1">
      <c r="A47" s="1080"/>
      <c r="B47" s="1316">
        <f>margins!AP36</f>
        <v>11.25</v>
      </c>
      <c r="C47" s="1319">
        <v>109.851</v>
      </c>
      <c r="D47" s="1321">
        <v>109.001</v>
      </c>
      <c r="M47" s="938"/>
    </row>
    <row r="48" spans="1:17" s="934" customFormat="1">
      <c r="A48" s="1080"/>
      <c r="B48" s="1316">
        <f>margins!AP37</f>
        <v>11.375</v>
      </c>
      <c r="C48" s="1319">
        <v>110.101</v>
      </c>
      <c r="D48" s="1321">
        <v>109.251</v>
      </c>
      <c r="M48" s="938"/>
    </row>
    <row r="49" spans="1:13" s="934" customFormat="1">
      <c r="A49" s="1080"/>
      <c r="B49" s="1316">
        <f>margins!AP38</f>
        <v>11.5</v>
      </c>
      <c r="C49" s="1319">
        <v>110.351</v>
      </c>
      <c r="D49" s="1321">
        <v>109.501</v>
      </c>
      <c r="M49" s="938"/>
    </row>
    <row r="50" spans="1:13" s="934" customFormat="1">
      <c r="A50" s="1080"/>
      <c r="B50" s="1316">
        <f>margins!AP39</f>
        <v>11.625</v>
      </c>
      <c r="C50" s="1319">
        <v>110.601</v>
      </c>
      <c r="D50" s="1321">
        <v>109.851</v>
      </c>
      <c r="M50" s="938"/>
    </row>
    <row r="51" spans="1:13" s="934" customFormat="1">
      <c r="A51" s="1080"/>
      <c r="B51" s="1316">
        <f>margins!AP40</f>
        <v>11.75</v>
      </c>
      <c r="C51" s="1319">
        <v>110.851</v>
      </c>
      <c r="D51" s="1321">
        <v>110.101</v>
      </c>
      <c r="K51" s="1209"/>
      <c r="L51" s="1209"/>
      <c r="M51" s="1311"/>
    </row>
    <row r="52" spans="1:13" s="934" customFormat="1">
      <c r="A52" s="1080"/>
      <c r="B52" s="1316">
        <f>margins!AP41</f>
        <v>11.875</v>
      </c>
      <c r="C52" s="1319">
        <v>111.101</v>
      </c>
      <c r="D52" s="1321">
        <v>110.351</v>
      </c>
      <c r="K52" s="1126"/>
      <c r="L52" s="1126"/>
      <c r="M52" s="1308"/>
    </row>
    <row r="53" spans="1:13" s="934" customFormat="1">
      <c r="A53" s="1080"/>
      <c r="B53" s="1316">
        <f>margins!AP42</f>
        <v>12</v>
      </c>
      <c r="C53" s="1319">
        <v>111.351</v>
      </c>
      <c r="D53" s="1321">
        <v>110.601</v>
      </c>
      <c r="M53" s="938"/>
    </row>
    <row r="54" spans="1:13" s="934" customFormat="1">
      <c r="A54" s="1080"/>
      <c r="B54" s="1316">
        <f>margins!AP43</f>
        <v>12.125</v>
      </c>
      <c r="C54" s="1319">
        <v>111.476</v>
      </c>
      <c r="D54" s="1321">
        <v>110.851</v>
      </c>
      <c r="M54" s="938"/>
    </row>
    <row r="55" spans="1:13" s="934" customFormat="1">
      <c r="A55" s="1080"/>
      <c r="B55" s="1316">
        <f>margins!AP44</f>
        <v>12.25</v>
      </c>
      <c r="C55" s="1319">
        <v>111.601</v>
      </c>
      <c r="D55" s="1321">
        <v>111.101</v>
      </c>
      <c r="M55" s="938"/>
    </row>
    <row r="56" spans="1:13" s="934" customFormat="1">
      <c r="A56" s="1080"/>
      <c r="B56" s="1316">
        <f>margins!AP45</f>
        <v>12.375</v>
      </c>
      <c r="C56" s="1319">
        <v>111.726</v>
      </c>
      <c r="D56" s="1321">
        <v>111.351</v>
      </c>
      <c r="M56" s="938"/>
    </row>
    <row r="57" spans="1:13" s="934" customFormat="1">
      <c r="A57" s="1080"/>
      <c r="B57" s="1316">
        <f>margins!AP46</f>
        <v>12.5</v>
      </c>
      <c r="C57" s="1319">
        <v>111.851</v>
      </c>
      <c r="D57" s="1321">
        <v>111.476</v>
      </c>
      <c r="M57" s="938"/>
    </row>
    <row r="58" spans="1:13" s="934" customFormat="1">
      <c r="A58" s="1080"/>
      <c r="B58" s="1316">
        <f>margins!AP47</f>
        <v>12.625</v>
      </c>
      <c r="C58" s="1319">
        <v>111.976</v>
      </c>
      <c r="D58" s="1321">
        <v>111.601</v>
      </c>
      <c r="M58" s="938"/>
    </row>
    <row r="59" spans="1:13" s="934" customFormat="1">
      <c r="A59" s="1080"/>
      <c r="B59" s="1316">
        <f>margins!AP48</f>
        <v>12.75</v>
      </c>
      <c r="C59" s="1319">
        <v>112.101</v>
      </c>
      <c r="D59" s="1321">
        <v>111.726</v>
      </c>
      <c r="M59" s="938"/>
    </row>
    <row r="60" spans="1:13" s="934" customFormat="1" ht="15.75" thickBot="1">
      <c r="A60" s="1080"/>
      <c r="B60" s="1326">
        <f>margins!AP49</f>
        <v>12.875</v>
      </c>
      <c r="C60" s="1327">
        <v>112.226</v>
      </c>
      <c r="D60" s="1328">
        <v>111.851</v>
      </c>
      <c r="M60" s="938"/>
    </row>
    <row r="61" spans="1:13" s="934" customFormat="1">
      <c r="A61" s="1080"/>
      <c r="B61"/>
      <c r="M61" s="938"/>
    </row>
    <row r="62" spans="1:13" s="934" customFormat="1" ht="15.7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5" t="s">
        <v>298</v>
      </c>
      <c r="E63" s="1756"/>
      <c r="F63" s="1756"/>
      <c r="G63" s="1756"/>
      <c r="H63" s="1756"/>
      <c r="I63" s="1756"/>
      <c r="J63" s="1756"/>
      <c r="K63" s="1756"/>
      <c r="L63" s="1757"/>
      <c r="M63" s="1277"/>
    </row>
    <row r="64" spans="1:13" s="934" customFormat="1" ht="15.7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737" t="s">
        <v>190</v>
      </c>
      <c r="C65" s="1270" t="s">
        <v>376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38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38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38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38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38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5.75" thickBot="1">
      <c r="A71" s="1080"/>
      <c r="B71" s="1739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5.75" thickBot="1">
      <c r="A72" s="1080"/>
      <c r="B72" s="1758" t="s">
        <v>343</v>
      </c>
      <c r="C72" s="1762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376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63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63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5.7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737" t="s">
        <v>447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38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5.75" thickBot="1">
      <c r="A82" s="1080"/>
      <c r="B82" s="1739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737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38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38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38"/>
      <c r="C86" s="1271" t="s">
        <v>362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5.75" thickBot="1">
      <c r="A87" s="1080"/>
      <c r="B87" s="1739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737" t="s">
        <v>279</v>
      </c>
      <c r="C88" s="1271" t="s">
        <v>656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38"/>
      <c r="C89" s="1271" t="s">
        <v>378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38"/>
      <c r="C90" s="1271" t="s">
        <v>379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38"/>
      <c r="C91" s="1271" t="s">
        <v>380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5.75" thickBot="1">
      <c r="A92" s="1080"/>
      <c r="B92" s="1738"/>
      <c r="C92" s="1271" t="s">
        <v>381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737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5.75" thickBot="1">
      <c r="A94" s="1080"/>
      <c r="B94" s="1739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737" t="s">
        <v>45</v>
      </c>
      <c r="C95" s="1270" t="s">
        <v>373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38"/>
      <c r="C96" s="1271" t="s">
        <v>374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5.75" thickBot="1">
      <c r="A97" s="1080"/>
      <c r="B97" s="1739"/>
      <c r="C97" s="1087" t="s">
        <v>375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5.75" thickBot="1">
      <c r="A98" s="1080"/>
      <c r="B98" s="1190" t="s">
        <v>630</v>
      </c>
      <c r="C98" s="1190" t="s">
        <v>502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737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739"/>
      <c r="C100" s="1087" t="s">
        <v>347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5.75" thickBot="1">
      <c r="A133" s="1080"/>
      <c r="M133" s="938"/>
    </row>
    <row r="134" spans="1:13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3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3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</row>
    <row r="137" spans="1:13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</row>
  </sheetData>
  <mergeCells count="20">
    <mergeCell ref="B80:B82"/>
    <mergeCell ref="B83:B87"/>
    <mergeCell ref="B88:B92"/>
    <mergeCell ref="B93:B94"/>
    <mergeCell ref="O10:Q10"/>
    <mergeCell ref="B134:M137"/>
    <mergeCell ref="D63:L63"/>
    <mergeCell ref="B65:B71"/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0.5703125" style="934" customWidth="1"/>
    <col min="4" max="4" width="13.5703125" style="934" customWidth="1"/>
    <col min="5" max="5" width="17.1406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363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346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margins!AH3</f>
        <v>12.25</v>
      </c>
      <c r="C14" s="1339">
        <v>107.15</v>
      </c>
      <c r="D14"/>
      <c r="E14" s="1110" t="s">
        <v>6</v>
      </c>
      <c r="F14" s="1173">
        <v>100</v>
      </c>
      <c r="H14" s="1947" t="s">
        <v>688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margins!AH4</f>
        <v>12.125</v>
      </c>
      <c r="C15" s="1339">
        <v>107.02500000000001</v>
      </c>
      <c r="D15"/>
      <c r="E15" s="1110" t="s">
        <v>8</v>
      </c>
      <c r="F15" s="1132">
        <v>0</v>
      </c>
      <c r="H15" s="1935" t="s">
        <v>689</v>
      </c>
      <c r="I15" s="1936"/>
      <c r="J15" s="1937"/>
      <c r="M15" s="938"/>
      <c r="O15" s="579" t="s">
        <v>199</v>
      </c>
      <c r="P15" s="431">
        <v>10</v>
      </c>
      <c r="Q15" s="630">
        <f>VLOOKUP(P15,$B$14:$C$54,2,FALSE)</f>
        <v>103.9</v>
      </c>
    </row>
    <row r="16" spans="1:17" s="934" customFormat="1" ht="15.75" thickBot="1">
      <c r="A16" s="1127"/>
      <c r="B16" s="1316">
        <f>margins!AH5</f>
        <v>12</v>
      </c>
      <c r="C16" s="1339">
        <v>106.9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352</v>
      </c>
      <c r="P16" s="432" t="s">
        <v>20</v>
      </c>
      <c r="Q16" s="436"/>
    </row>
    <row r="17" spans="1:17" s="934" customFormat="1">
      <c r="A17" s="1127"/>
      <c r="B17" s="1316">
        <f>margins!AH6</f>
        <v>11.99</v>
      </c>
      <c r="C17" s="1339">
        <v>106.9</v>
      </c>
      <c r="D17"/>
      <c r="E17"/>
      <c r="F17"/>
      <c r="H17" s="1944" t="s">
        <v>690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11.875</v>
      </c>
      <c r="C18" s="1339">
        <v>106.77500000000001</v>
      </c>
      <c r="D18"/>
      <c r="E18"/>
      <c r="F18"/>
      <c r="H18" s="1950" t="s">
        <v>691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>
      <c r="A19" s="1127"/>
      <c r="B19" s="1316">
        <f>margins!AH8</f>
        <v>11.75</v>
      </c>
      <c r="C19" s="1339">
        <v>106.65</v>
      </c>
      <c r="D19"/>
      <c r="E19" s="1766" t="s">
        <v>30</v>
      </c>
      <c r="F19" s="1773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>
      <c r="A20" s="1127"/>
      <c r="B20" s="1316">
        <f>margins!AH9</f>
        <v>11.625</v>
      </c>
      <c r="C20" s="1339">
        <v>106.52500000000001</v>
      </c>
      <c r="D20"/>
      <c r="E20" s="1330" t="s">
        <v>83</v>
      </c>
      <c r="F20" s="1129">
        <v>-0.25</v>
      </c>
      <c r="L20" s="1216"/>
      <c r="M20" s="938"/>
      <c r="O20" s="581" t="s">
        <v>516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11.5</v>
      </c>
      <c r="C21" s="1339">
        <v>106.4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517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>
      <c r="A22" s="1127"/>
      <c r="B22" s="1316">
        <f>margins!AH11</f>
        <v>11.375</v>
      </c>
      <c r="C22" s="1339">
        <v>106.27500000000001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518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.75" thickBot="1">
      <c r="A23" s="1080"/>
      <c r="B23" s="1316">
        <f>margins!AH12</f>
        <v>11.25</v>
      </c>
      <c r="C23" s="1339">
        <v>106.15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11.125</v>
      </c>
      <c r="C24" s="1339">
        <v>106.02500000000001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>
      <c r="A25" s="1080"/>
      <c r="B25" s="1316">
        <f>margins!AH14</f>
        <v>11</v>
      </c>
      <c r="C25" s="1339">
        <v>105.9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10.99</v>
      </c>
      <c r="C26" s="1339">
        <v>105.9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>
      <c r="A27" s="1080"/>
      <c r="B27" s="1316">
        <f>margins!AH16</f>
        <v>10.875</v>
      </c>
      <c r="C27" s="1339">
        <v>105.77500000000001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10.75</v>
      </c>
      <c r="C28" s="1339">
        <v>105.52500000000001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.75" thickBot="1">
      <c r="A29" s="1080"/>
      <c r="B29" s="1316">
        <f>margins!AH18</f>
        <v>10.625</v>
      </c>
      <c r="C29" s="1339">
        <v>105.27500000000001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.75" thickBot="1">
      <c r="A30" s="1080"/>
      <c r="B30" s="1316">
        <f>margins!AH19</f>
        <v>10.5</v>
      </c>
      <c r="C30" s="1339">
        <v>105.02500000000001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margins!AH20</f>
        <v>10.375</v>
      </c>
      <c r="C31" s="1339">
        <v>104.77500000000001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.75" thickBot="1">
      <c r="A32" s="1080"/>
      <c r="B32" s="1316">
        <f>margins!AH21</f>
        <v>10.25</v>
      </c>
      <c r="C32" s="1339">
        <v>104.52500000000001</v>
      </c>
      <c r="D32"/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margins!AH22</f>
        <v>10.125</v>
      </c>
      <c r="C33" s="1339">
        <v>104.27500000000001</v>
      </c>
      <c r="D33"/>
      <c r="E33"/>
      <c r="M33" s="938"/>
      <c r="O33" s="746" t="s">
        <v>446</v>
      </c>
      <c r="P33" s="747"/>
      <c r="Q33" s="748"/>
    </row>
    <row r="34" spans="1:17" s="934" customFormat="1">
      <c r="A34" s="1080"/>
      <c r="B34" s="1316">
        <f>margins!AH23</f>
        <v>10</v>
      </c>
      <c r="C34" s="1339">
        <v>103.9</v>
      </c>
      <c r="D34"/>
      <c r="E34"/>
      <c r="M34" s="938"/>
    </row>
    <row r="35" spans="1:17" s="934" customFormat="1">
      <c r="A35" s="1080"/>
      <c r="B35" s="1316">
        <f>margins!AH24</f>
        <v>9.99</v>
      </c>
      <c r="C35" s="1339">
        <v>103.9</v>
      </c>
      <c r="D35"/>
      <c r="E35"/>
      <c r="M35" s="938"/>
    </row>
    <row r="36" spans="1:17" s="934" customFormat="1">
      <c r="A36" s="1080"/>
      <c r="B36" s="1316">
        <f>margins!AH25</f>
        <v>9.875</v>
      </c>
      <c r="C36" s="1339">
        <v>103.52500000000001</v>
      </c>
      <c r="D36"/>
      <c r="E36"/>
      <c r="M36" s="938"/>
    </row>
    <row r="37" spans="1:17" s="934" customFormat="1">
      <c r="A37" s="1080"/>
      <c r="B37" s="1316">
        <f>margins!AH26</f>
        <v>9.75</v>
      </c>
      <c r="C37" s="1339">
        <v>103.15</v>
      </c>
      <c r="D37"/>
      <c r="E37"/>
      <c r="M37" s="938"/>
    </row>
    <row r="38" spans="1:17" s="934" customFormat="1">
      <c r="A38" s="1080"/>
      <c r="B38" s="1316">
        <f>margins!AH27</f>
        <v>9.625</v>
      </c>
      <c r="C38" s="1339">
        <v>102.77500000000001</v>
      </c>
      <c r="D38"/>
      <c r="E38"/>
      <c r="M38" s="938"/>
    </row>
    <row r="39" spans="1:17" s="934" customFormat="1">
      <c r="A39" s="1080"/>
      <c r="B39" s="1316">
        <f>margins!AH28</f>
        <v>9.5</v>
      </c>
      <c r="C39" s="1339">
        <v>102.4</v>
      </c>
      <c r="D39"/>
      <c r="E39"/>
      <c r="M39" s="938"/>
    </row>
    <row r="40" spans="1:17" s="934" customFormat="1">
      <c r="A40" s="1080"/>
      <c r="B40" s="1316">
        <f>margins!AH29</f>
        <v>9.375</v>
      </c>
      <c r="C40" s="1339">
        <v>102.02500000000001</v>
      </c>
      <c r="D40"/>
      <c r="E40"/>
      <c r="M40" s="938"/>
    </row>
    <row r="41" spans="1:17" s="934" customFormat="1">
      <c r="A41" s="1080"/>
      <c r="B41" s="1316">
        <f>margins!AH30</f>
        <v>9.25</v>
      </c>
      <c r="C41" s="1339">
        <v>101.65</v>
      </c>
      <c r="D41"/>
      <c r="E41"/>
      <c r="F41"/>
      <c r="G41"/>
      <c r="M41" s="938"/>
    </row>
    <row r="42" spans="1:17" s="934" customFormat="1">
      <c r="A42" s="1080"/>
      <c r="B42" s="1316">
        <f>margins!AH31</f>
        <v>9.125</v>
      </c>
      <c r="C42" s="1339">
        <v>101.27500000000001</v>
      </c>
      <c r="D42"/>
      <c r="E42"/>
      <c r="F42"/>
      <c r="G42"/>
      <c r="M42" s="938"/>
    </row>
    <row r="43" spans="1:17" s="934" customFormat="1">
      <c r="A43" s="1080"/>
      <c r="B43" s="1316">
        <f>margins!AH32</f>
        <v>9</v>
      </c>
      <c r="C43" s="1339">
        <v>100.9</v>
      </c>
      <c r="D43"/>
      <c r="F43"/>
      <c r="G43"/>
      <c r="M43" s="938"/>
    </row>
    <row r="44" spans="1:17" s="934" customFormat="1">
      <c r="A44" s="1080"/>
      <c r="B44" s="1316">
        <f>margins!AH33</f>
        <v>8.99</v>
      </c>
      <c r="C44" s="1339">
        <v>100.9</v>
      </c>
      <c r="D44"/>
      <c r="F44"/>
      <c r="G44"/>
      <c r="H44" s="1078"/>
      <c r="M44" s="938"/>
    </row>
    <row r="45" spans="1:17" s="934" customFormat="1">
      <c r="A45" s="1080"/>
      <c r="B45" s="1316">
        <f>margins!AH34</f>
        <v>8.875</v>
      </c>
      <c r="C45" s="1339">
        <v>100.52500000000001</v>
      </c>
      <c r="D45"/>
      <c r="F45"/>
      <c r="G45"/>
      <c r="M45" s="938"/>
    </row>
    <row r="46" spans="1:17" s="934" customFormat="1">
      <c r="A46" s="1080"/>
      <c r="B46" s="1316">
        <f>margins!AH35</f>
        <v>8.75</v>
      </c>
      <c r="C46" s="1339">
        <v>100.02500000000001</v>
      </c>
      <c r="D46"/>
      <c r="F46"/>
      <c r="G46"/>
      <c r="M46" s="938"/>
    </row>
    <row r="47" spans="1:17" s="934" customFormat="1">
      <c r="A47" s="1080"/>
      <c r="B47" s="1316">
        <f>margins!AH36</f>
        <v>8.625</v>
      </c>
      <c r="C47" s="1339">
        <v>99.525000000000006</v>
      </c>
      <c r="D47"/>
      <c r="M47" s="938"/>
    </row>
    <row r="48" spans="1:17" s="934" customFormat="1">
      <c r="A48" s="1080"/>
      <c r="B48" s="1316">
        <f>margins!AH37</f>
        <v>8.5</v>
      </c>
      <c r="C48" s="1339">
        <v>99.025000000000006</v>
      </c>
      <c r="D48"/>
      <c r="M48" s="938"/>
    </row>
    <row r="49" spans="1:13" s="934" customFormat="1">
      <c r="A49" s="1080"/>
      <c r="B49" s="1316">
        <f>margins!AH38</f>
        <v>8.375</v>
      </c>
      <c r="C49" s="1339">
        <v>98.4</v>
      </c>
      <c r="D49"/>
      <c r="M49" s="938"/>
    </row>
    <row r="50" spans="1:13" s="934" customFormat="1">
      <c r="A50" s="1080"/>
      <c r="B50" s="1316">
        <f>margins!AH39</f>
        <v>8.25</v>
      </c>
      <c r="C50" s="1339">
        <v>97.775000000000006</v>
      </c>
      <c r="D50"/>
      <c r="M50" s="938"/>
    </row>
    <row r="51" spans="1:13" s="934" customFormat="1">
      <c r="A51" s="1080"/>
      <c r="B51" s="1316">
        <f>margins!AH40</f>
        <v>8.125</v>
      </c>
      <c r="C51" s="1339">
        <v>97.15</v>
      </c>
      <c r="D51"/>
      <c r="K51" s="1209"/>
      <c r="L51" s="1209"/>
      <c r="M51" s="1311"/>
    </row>
    <row r="52" spans="1:13" s="934" customFormat="1">
      <c r="A52" s="1080"/>
      <c r="B52" s="1316">
        <f>margins!AH41</f>
        <v>8</v>
      </c>
      <c r="C52" s="1339">
        <v>96.525000000000006</v>
      </c>
      <c r="D52"/>
      <c r="K52" s="1126"/>
      <c r="L52" s="1126"/>
      <c r="M52" s="1308"/>
    </row>
    <row r="53" spans="1:13" s="934" customFormat="1">
      <c r="A53" s="1080"/>
      <c r="B53" s="1316">
        <f>margins!AH42</f>
        <v>7.99</v>
      </c>
      <c r="C53" s="1339">
        <v>96.525000000000006</v>
      </c>
      <c r="D53"/>
      <c r="M53" s="938"/>
    </row>
    <row r="54" spans="1:13" s="934" customFormat="1" ht="15.75" thickBot="1">
      <c r="A54" s="1080"/>
      <c r="B54" s="1326">
        <f>margins!AH43</f>
        <v>7.875</v>
      </c>
      <c r="C54" s="1340">
        <v>95.775000000000006</v>
      </c>
      <c r="D54"/>
      <c r="M54" s="938"/>
    </row>
    <row r="55" spans="1:13" s="934" customFormat="1">
      <c r="A55" s="1080"/>
      <c r="B55"/>
      <c r="M55" s="938"/>
    </row>
    <row r="56" spans="1:13" s="934" customFormat="1" ht="15.7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5" t="s">
        <v>298</v>
      </c>
      <c r="E57" s="1756"/>
      <c r="F57" s="1756"/>
      <c r="G57" s="1756"/>
      <c r="H57" s="1756"/>
      <c r="I57" s="1756"/>
      <c r="J57" s="1756"/>
      <c r="K57" s="1756"/>
      <c r="L57" s="1757"/>
      <c r="M57" s="1277"/>
    </row>
    <row r="58" spans="1:13" s="934" customFormat="1" ht="15.7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376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5.7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376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692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5.7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376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513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5.7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5.7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737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38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38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5.75" thickBot="1">
      <c r="A89" s="1080"/>
      <c r="B89" s="1739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737" t="s">
        <v>279</v>
      </c>
      <c r="C90" s="1271" t="s">
        <v>693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38"/>
      <c r="C91" s="1271" t="s">
        <v>694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38"/>
      <c r="C92" s="1271" t="s">
        <v>695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38"/>
      <c r="C93" s="1271" t="s">
        <v>696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38"/>
      <c r="C94" s="1271" t="s">
        <v>697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38"/>
      <c r="C95" s="1271" t="s">
        <v>698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38"/>
      <c r="C96" s="1271" t="s">
        <v>699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38"/>
      <c r="C97" s="1271" t="s">
        <v>700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5.75" thickBot="1">
      <c r="A98" s="1080"/>
      <c r="B98" s="1739"/>
      <c r="C98" s="1271" t="s">
        <v>701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737" t="s">
        <v>45</v>
      </c>
      <c r="C99" s="1270" t="s">
        <v>702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5.75" thickBot="1">
      <c r="A100" s="1080"/>
      <c r="B100" s="1739"/>
      <c r="C100" s="1087" t="s">
        <v>375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5.7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737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5.75" thickBot="1">
      <c r="A105" s="1080"/>
      <c r="B105" s="1739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737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38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38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38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38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38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38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38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5.75" thickBot="1">
      <c r="A114" s="1080"/>
      <c r="B114" s="1739"/>
      <c r="C114" s="1087" t="s">
        <v>347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5.75" thickBot="1">
      <c r="A133" s="1080"/>
      <c r="G133" s="1079"/>
      <c r="H133" s="1078"/>
      <c r="M133" s="938"/>
    </row>
    <row r="134" spans="1:13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3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3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</row>
    <row r="137" spans="1:13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</row>
  </sheetData>
  <mergeCells count="17">
    <mergeCell ref="K2:L2"/>
    <mergeCell ref="K3:L3"/>
    <mergeCell ref="A10:M11"/>
    <mergeCell ref="O10:Q10"/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topLeftCell="A4" zoomScaleNormal="100" workbookViewId="0">
      <selection activeCell="F79" sqref="F79"/>
    </sheetView>
  </sheetViews>
  <sheetFormatPr defaultRowHeight="15"/>
  <cols>
    <col min="1" max="2" width="3.5703125" style="1" customWidth="1"/>
    <col min="3" max="4" width="14.42578125" style="1" customWidth="1"/>
    <col min="5" max="5" width="1.5703125" style="1" customWidth="1"/>
    <col min="6" max="6" width="24.5703125" style="1" customWidth="1"/>
    <col min="7" max="7" width="23.85546875" style="1" customWidth="1"/>
    <col min="8" max="11" width="10.42578125" style="1" customWidth="1"/>
    <col min="12" max="15" width="10.42578125" customWidth="1"/>
    <col min="16" max="16" width="9.140625" style="1" customWidth="1"/>
    <col min="17" max="17" width="9.140625" style="1"/>
    <col min="18" max="20" width="21.85546875" style="1" customWidth="1"/>
    <col min="21" max="233" width="9.140625" style="1"/>
    <col min="234" max="235" width="3.5703125" style="1" customWidth="1"/>
    <col min="236" max="239" width="12.5703125" style="1" customWidth="1"/>
    <col min="240" max="240" width="3.5703125" style="1" customWidth="1"/>
    <col min="241" max="241" width="42.85546875" style="1" bestFit="1" customWidth="1"/>
    <col min="242" max="243" width="11.42578125" style="1" customWidth="1"/>
    <col min="244" max="244" width="12.5703125" style="1" customWidth="1"/>
    <col min="245" max="245" width="13.42578125" style="1" customWidth="1"/>
    <col min="246" max="246" width="31.42578125" style="1" bestFit="1" customWidth="1"/>
    <col min="247" max="248" width="11.85546875" style="1" customWidth="1"/>
    <col min="249" max="249" width="8.5703125" style="1" bestFit="1" customWidth="1"/>
    <col min="250" max="250" width="9.42578125" style="1" bestFit="1" customWidth="1"/>
    <col min="251" max="257" width="11.85546875" style="1" customWidth="1"/>
    <col min="258" max="258" width="5.5703125" style="1" customWidth="1"/>
    <col min="259" max="259" width="3.5703125" style="1" customWidth="1"/>
    <col min="260" max="489" width="9.140625" style="1"/>
    <col min="490" max="491" width="3.5703125" style="1" customWidth="1"/>
    <col min="492" max="495" width="12.5703125" style="1" customWidth="1"/>
    <col min="496" max="496" width="3.5703125" style="1" customWidth="1"/>
    <col min="497" max="497" width="42.85546875" style="1" bestFit="1" customWidth="1"/>
    <col min="498" max="499" width="11.42578125" style="1" customWidth="1"/>
    <col min="500" max="500" width="12.5703125" style="1" customWidth="1"/>
    <col min="501" max="501" width="13.42578125" style="1" customWidth="1"/>
    <col min="502" max="502" width="31.42578125" style="1" bestFit="1" customWidth="1"/>
    <col min="503" max="504" width="11.85546875" style="1" customWidth="1"/>
    <col min="505" max="505" width="8.5703125" style="1" bestFit="1" customWidth="1"/>
    <col min="506" max="506" width="9.42578125" style="1" bestFit="1" customWidth="1"/>
    <col min="507" max="513" width="11.85546875" style="1" customWidth="1"/>
    <col min="514" max="514" width="5.5703125" style="1" customWidth="1"/>
    <col min="515" max="515" width="3.5703125" style="1" customWidth="1"/>
    <col min="516" max="745" width="9.140625" style="1"/>
    <col min="746" max="747" width="3.5703125" style="1" customWidth="1"/>
    <col min="748" max="751" width="12.5703125" style="1" customWidth="1"/>
    <col min="752" max="752" width="3.5703125" style="1" customWidth="1"/>
    <col min="753" max="753" width="42.85546875" style="1" bestFit="1" customWidth="1"/>
    <col min="754" max="755" width="11.42578125" style="1" customWidth="1"/>
    <col min="756" max="756" width="12.5703125" style="1" customWidth="1"/>
    <col min="757" max="757" width="13.42578125" style="1" customWidth="1"/>
    <col min="758" max="758" width="31.42578125" style="1" bestFit="1" customWidth="1"/>
    <col min="759" max="760" width="11.85546875" style="1" customWidth="1"/>
    <col min="761" max="761" width="8.5703125" style="1" bestFit="1" customWidth="1"/>
    <col min="762" max="762" width="9.42578125" style="1" bestFit="1" customWidth="1"/>
    <col min="763" max="769" width="11.85546875" style="1" customWidth="1"/>
    <col min="770" max="770" width="5.5703125" style="1" customWidth="1"/>
    <col min="771" max="771" width="3.5703125" style="1" customWidth="1"/>
    <col min="772" max="1001" width="9.140625" style="1"/>
    <col min="1002" max="1003" width="3.5703125" style="1" customWidth="1"/>
    <col min="1004" max="1007" width="12.5703125" style="1" customWidth="1"/>
    <col min="1008" max="1008" width="3.5703125" style="1" customWidth="1"/>
    <col min="1009" max="1009" width="42.85546875" style="1" bestFit="1" customWidth="1"/>
    <col min="1010" max="1011" width="11.42578125" style="1" customWidth="1"/>
    <col min="1012" max="1012" width="12.5703125" style="1" customWidth="1"/>
    <col min="1013" max="1013" width="13.42578125" style="1" customWidth="1"/>
    <col min="1014" max="1014" width="31.42578125" style="1" bestFit="1" customWidth="1"/>
    <col min="1015" max="1016" width="11.85546875" style="1" customWidth="1"/>
    <col min="1017" max="1017" width="8.5703125" style="1" bestFit="1" customWidth="1"/>
    <col min="1018" max="1018" width="9.42578125" style="1" bestFit="1" customWidth="1"/>
    <col min="1019" max="1025" width="11.85546875" style="1" customWidth="1"/>
    <col min="1026" max="1026" width="5.5703125" style="1" customWidth="1"/>
    <col min="1027" max="1027" width="3.5703125" style="1" customWidth="1"/>
    <col min="1028" max="1257" width="9.140625" style="1"/>
    <col min="1258" max="1259" width="3.5703125" style="1" customWidth="1"/>
    <col min="1260" max="1263" width="12.5703125" style="1" customWidth="1"/>
    <col min="1264" max="1264" width="3.5703125" style="1" customWidth="1"/>
    <col min="1265" max="1265" width="42.85546875" style="1" bestFit="1" customWidth="1"/>
    <col min="1266" max="1267" width="11.42578125" style="1" customWidth="1"/>
    <col min="1268" max="1268" width="12.5703125" style="1" customWidth="1"/>
    <col min="1269" max="1269" width="13.42578125" style="1" customWidth="1"/>
    <col min="1270" max="1270" width="31.42578125" style="1" bestFit="1" customWidth="1"/>
    <col min="1271" max="1272" width="11.85546875" style="1" customWidth="1"/>
    <col min="1273" max="1273" width="8.5703125" style="1" bestFit="1" customWidth="1"/>
    <col min="1274" max="1274" width="9.42578125" style="1" bestFit="1" customWidth="1"/>
    <col min="1275" max="1281" width="11.85546875" style="1" customWidth="1"/>
    <col min="1282" max="1282" width="5.5703125" style="1" customWidth="1"/>
    <col min="1283" max="1283" width="3.5703125" style="1" customWidth="1"/>
    <col min="1284" max="1513" width="9.140625" style="1"/>
    <col min="1514" max="1515" width="3.5703125" style="1" customWidth="1"/>
    <col min="1516" max="1519" width="12.5703125" style="1" customWidth="1"/>
    <col min="1520" max="1520" width="3.5703125" style="1" customWidth="1"/>
    <col min="1521" max="1521" width="42.85546875" style="1" bestFit="1" customWidth="1"/>
    <col min="1522" max="1523" width="11.42578125" style="1" customWidth="1"/>
    <col min="1524" max="1524" width="12.5703125" style="1" customWidth="1"/>
    <col min="1525" max="1525" width="13.42578125" style="1" customWidth="1"/>
    <col min="1526" max="1526" width="31.42578125" style="1" bestFit="1" customWidth="1"/>
    <col min="1527" max="1528" width="11.85546875" style="1" customWidth="1"/>
    <col min="1529" max="1529" width="8.5703125" style="1" bestFit="1" customWidth="1"/>
    <col min="1530" max="1530" width="9.42578125" style="1" bestFit="1" customWidth="1"/>
    <col min="1531" max="1537" width="11.85546875" style="1" customWidth="1"/>
    <col min="1538" max="1538" width="5.5703125" style="1" customWidth="1"/>
    <col min="1539" max="1539" width="3.5703125" style="1" customWidth="1"/>
    <col min="1540" max="1769" width="9.140625" style="1"/>
    <col min="1770" max="1771" width="3.5703125" style="1" customWidth="1"/>
    <col min="1772" max="1775" width="12.5703125" style="1" customWidth="1"/>
    <col min="1776" max="1776" width="3.5703125" style="1" customWidth="1"/>
    <col min="1777" max="1777" width="42.85546875" style="1" bestFit="1" customWidth="1"/>
    <col min="1778" max="1779" width="11.42578125" style="1" customWidth="1"/>
    <col min="1780" max="1780" width="12.5703125" style="1" customWidth="1"/>
    <col min="1781" max="1781" width="13.42578125" style="1" customWidth="1"/>
    <col min="1782" max="1782" width="31.42578125" style="1" bestFit="1" customWidth="1"/>
    <col min="1783" max="1784" width="11.85546875" style="1" customWidth="1"/>
    <col min="1785" max="1785" width="8.5703125" style="1" bestFit="1" customWidth="1"/>
    <col min="1786" max="1786" width="9.42578125" style="1" bestFit="1" customWidth="1"/>
    <col min="1787" max="1793" width="11.85546875" style="1" customWidth="1"/>
    <col min="1794" max="1794" width="5.5703125" style="1" customWidth="1"/>
    <col min="1795" max="1795" width="3.5703125" style="1" customWidth="1"/>
    <col min="1796" max="2025" width="9.140625" style="1"/>
    <col min="2026" max="2027" width="3.5703125" style="1" customWidth="1"/>
    <col min="2028" max="2031" width="12.5703125" style="1" customWidth="1"/>
    <col min="2032" max="2032" width="3.5703125" style="1" customWidth="1"/>
    <col min="2033" max="2033" width="42.85546875" style="1" bestFit="1" customWidth="1"/>
    <col min="2034" max="2035" width="11.42578125" style="1" customWidth="1"/>
    <col min="2036" max="2036" width="12.5703125" style="1" customWidth="1"/>
    <col min="2037" max="2037" width="13.42578125" style="1" customWidth="1"/>
    <col min="2038" max="2038" width="31.42578125" style="1" bestFit="1" customWidth="1"/>
    <col min="2039" max="2040" width="11.85546875" style="1" customWidth="1"/>
    <col min="2041" max="2041" width="8.5703125" style="1" bestFit="1" customWidth="1"/>
    <col min="2042" max="2042" width="9.42578125" style="1" bestFit="1" customWidth="1"/>
    <col min="2043" max="2049" width="11.85546875" style="1" customWidth="1"/>
    <col min="2050" max="2050" width="5.5703125" style="1" customWidth="1"/>
    <col min="2051" max="2051" width="3.5703125" style="1" customWidth="1"/>
    <col min="2052" max="2281" width="9.140625" style="1"/>
    <col min="2282" max="2283" width="3.5703125" style="1" customWidth="1"/>
    <col min="2284" max="2287" width="12.5703125" style="1" customWidth="1"/>
    <col min="2288" max="2288" width="3.5703125" style="1" customWidth="1"/>
    <col min="2289" max="2289" width="42.85546875" style="1" bestFit="1" customWidth="1"/>
    <col min="2290" max="2291" width="11.42578125" style="1" customWidth="1"/>
    <col min="2292" max="2292" width="12.5703125" style="1" customWidth="1"/>
    <col min="2293" max="2293" width="13.42578125" style="1" customWidth="1"/>
    <col min="2294" max="2294" width="31.42578125" style="1" bestFit="1" customWidth="1"/>
    <col min="2295" max="2296" width="11.85546875" style="1" customWidth="1"/>
    <col min="2297" max="2297" width="8.5703125" style="1" bestFit="1" customWidth="1"/>
    <col min="2298" max="2298" width="9.42578125" style="1" bestFit="1" customWidth="1"/>
    <col min="2299" max="2305" width="11.85546875" style="1" customWidth="1"/>
    <col min="2306" max="2306" width="5.5703125" style="1" customWidth="1"/>
    <col min="2307" max="2307" width="3.5703125" style="1" customWidth="1"/>
    <col min="2308" max="2537" width="9.140625" style="1"/>
    <col min="2538" max="2539" width="3.5703125" style="1" customWidth="1"/>
    <col min="2540" max="2543" width="12.5703125" style="1" customWidth="1"/>
    <col min="2544" max="2544" width="3.5703125" style="1" customWidth="1"/>
    <col min="2545" max="2545" width="42.85546875" style="1" bestFit="1" customWidth="1"/>
    <col min="2546" max="2547" width="11.42578125" style="1" customWidth="1"/>
    <col min="2548" max="2548" width="12.5703125" style="1" customWidth="1"/>
    <col min="2549" max="2549" width="13.42578125" style="1" customWidth="1"/>
    <col min="2550" max="2550" width="31.42578125" style="1" bestFit="1" customWidth="1"/>
    <col min="2551" max="2552" width="11.85546875" style="1" customWidth="1"/>
    <col min="2553" max="2553" width="8.5703125" style="1" bestFit="1" customWidth="1"/>
    <col min="2554" max="2554" width="9.42578125" style="1" bestFit="1" customWidth="1"/>
    <col min="2555" max="2561" width="11.85546875" style="1" customWidth="1"/>
    <col min="2562" max="2562" width="5.5703125" style="1" customWidth="1"/>
    <col min="2563" max="2563" width="3.5703125" style="1" customWidth="1"/>
    <col min="2564" max="2793" width="9.140625" style="1"/>
    <col min="2794" max="2795" width="3.5703125" style="1" customWidth="1"/>
    <col min="2796" max="2799" width="12.5703125" style="1" customWidth="1"/>
    <col min="2800" max="2800" width="3.5703125" style="1" customWidth="1"/>
    <col min="2801" max="2801" width="42.85546875" style="1" bestFit="1" customWidth="1"/>
    <col min="2802" max="2803" width="11.42578125" style="1" customWidth="1"/>
    <col min="2804" max="2804" width="12.5703125" style="1" customWidth="1"/>
    <col min="2805" max="2805" width="13.42578125" style="1" customWidth="1"/>
    <col min="2806" max="2806" width="31.42578125" style="1" bestFit="1" customWidth="1"/>
    <col min="2807" max="2808" width="11.85546875" style="1" customWidth="1"/>
    <col min="2809" max="2809" width="8.5703125" style="1" bestFit="1" customWidth="1"/>
    <col min="2810" max="2810" width="9.42578125" style="1" bestFit="1" customWidth="1"/>
    <col min="2811" max="2817" width="11.85546875" style="1" customWidth="1"/>
    <col min="2818" max="2818" width="5.5703125" style="1" customWidth="1"/>
    <col min="2819" max="2819" width="3.5703125" style="1" customWidth="1"/>
    <col min="2820" max="3049" width="9.140625" style="1"/>
    <col min="3050" max="3051" width="3.5703125" style="1" customWidth="1"/>
    <col min="3052" max="3055" width="12.5703125" style="1" customWidth="1"/>
    <col min="3056" max="3056" width="3.5703125" style="1" customWidth="1"/>
    <col min="3057" max="3057" width="42.85546875" style="1" bestFit="1" customWidth="1"/>
    <col min="3058" max="3059" width="11.42578125" style="1" customWidth="1"/>
    <col min="3060" max="3060" width="12.5703125" style="1" customWidth="1"/>
    <col min="3061" max="3061" width="13.42578125" style="1" customWidth="1"/>
    <col min="3062" max="3062" width="31.42578125" style="1" bestFit="1" customWidth="1"/>
    <col min="3063" max="3064" width="11.85546875" style="1" customWidth="1"/>
    <col min="3065" max="3065" width="8.5703125" style="1" bestFit="1" customWidth="1"/>
    <col min="3066" max="3066" width="9.42578125" style="1" bestFit="1" customWidth="1"/>
    <col min="3067" max="3073" width="11.85546875" style="1" customWidth="1"/>
    <col min="3074" max="3074" width="5.5703125" style="1" customWidth="1"/>
    <col min="3075" max="3075" width="3.5703125" style="1" customWidth="1"/>
    <col min="3076" max="3305" width="9.140625" style="1"/>
    <col min="3306" max="3307" width="3.5703125" style="1" customWidth="1"/>
    <col min="3308" max="3311" width="12.5703125" style="1" customWidth="1"/>
    <col min="3312" max="3312" width="3.5703125" style="1" customWidth="1"/>
    <col min="3313" max="3313" width="42.85546875" style="1" bestFit="1" customWidth="1"/>
    <col min="3314" max="3315" width="11.42578125" style="1" customWidth="1"/>
    <col min="3316" max="3316" width="12.5703125" style="1" customWidth="1"/>
    <col min="3317" max="3317" width="13.42578125" style="1" customWidth="1"/>
    <col min="3318" max="3318" width="31.42578125" style="1" bestFit="1" customWidth="1"/>
    <col min="3319" max="3320" width="11.85546875" style="1" customWidth="1"/>
    <col min="3321" max="3321" width="8.5703125" style="1" bestFit="1" customWidth="1"/>
    <col min="3322" max="3322" width="9.42578125" style="1" bestFit="1" customWidth="1"/>
    <col min="3323" max="3329" width="11.85546875" style="1" customWidth="1"/>
    <col min="3330" max="3330" width="5.5703125" style="1" customWidth="1"/>
    <col min="3331" max="3331" width="3.5703125" style="1" customWidth="1"/>
    <col min="3332" max="3561" width="9.140625" style="1"/>
    <col min="3562" max="3563" width="3.5703125" style="1" customWidth="1"/>
    <col min="3564" max="3567" width="12.5703125" style="1" customWidth="1"/>
    <col min="3568" max="3568" width="3.5703125" style="1" customWidth="1"/>
    <col min="3569" max="3569" width="42.85546875" style="1" bestFit="1" customWidth="1"/>
    <col min="3570" max="3571" width="11.42578125" style="1" customWidth="1"/>
    <col min="3572" max="3572" width="12.5703125" style="1" customWidth="1"/>
    <col min="3573" max="3573" width="13.42578125" style="1" customWidth="1"/>
    <col min="3574" max="3574" width="31.42578125" style="1" bestFit="1" customWidth="1"/>
    <col min="3575" max="3576" width="11.85546875" style="1" customWidth="1"/>
    <col min="3577" max="3577" width="8.5703125" style="1" bestFit="1" customWidth="1"/>
    <col min="3578" max="3578" width="9.42578125" style="1" bestFit="1" customWidth="1"/>
    <col min="3579" max="3585" width="11.85546875" style="1" customWidth="1"/>
    <col min="3586" max="3586" width="5.5703125" style="1" customWidth="1"/>
    <col min="3587" max="3587" width="3.5703125" style="1" customWidth="1"/>
    <col min="3588" max="3817" width="9.140625" style="1"/>
    <col min="3818" max="3819" width="3.5703125" style="1" customWidth="1"/>
    <col min="3820" max="3823" width="12.5703125" style="1" customWidth="1"/>
    <col min="3824" max="3824" width="3.5703125" style="1" customWidth="1"/>
    <col min="3825" max="3825" width="42.85546875" style="1" bestFit="1" customWidth="1"/>
    <col min="3826" max="3827" width="11.42578125" style="1" customWidth="1"/>
    <col min="3828" max="3828" width="12.5703125" style="1" customWidth="1"/>
    <col min="3829" max="3829" width="13.42578125" style="1" customWidth="1"/>
    <col min="3830" max="3830" width="31.42578125" style="1" bestFit="1" customWidth="1"/>
    <col min="3831" max="3832" width="11.85546875" style="1" customWidth="1"/>
    <col min="3833" max="3833" width="8.5703125" style="1" bestFit="1" customWidth="1"/>
    <col min="3834" max="3834" width="9.42578125" style="1" bestFit="1" customWidth="1"/>
    <col min="3835" max="3841" width="11.85546875" style="1" customWidth="1"/>
    <col min="3842" max="3842" width="5.5703125" style="1" customWidth="1"/>
    <col min="3843" max="3843" width="3.5703125" style="1" customWidth="1"/>
    <col min="3844" max="4073" width="9.140625" style="1"/>
    <col min="4074" max="4075" width="3.5703125" style="1" customWidth="1"/>
    <col min="4076" max="4079" width="12.5703125" style="1" customWidth="1"/>
    <col min="4080" max="4080" width="3.5703125" style="1" customWidth="1"/>
    <col min="4081" max="4081" width="42.85546875" style="1" bestFit="1" customWidth="1"/>
    <col min="4082" max="4083" width="11.42578125" style="1" customWidth="1"/>
    <col min="4084" max="4084" width="12.5703125" style="1" customWidth="1"/>
    <col min="4085" max="4085" width="13.42578125" style="1" customWidth="1"/>
    <col min="4086" max="4086" width="31.42578125" style="1" bestFit="1" customWidth="1"/>
    <col min="4087" max="4088" width="11.85546875" style="1" customWidth="1"/>
    <col min="4089" max="4089" width="8.5703125" style="1" bestFit="1" customWidth="1"/>
    <col min="4090" max="4090" width="9.42578125" style="1" bestFit="1" customWidth="1"/>
    <col min="4091" max="4097" width="11.85546875" style="1" customWidth="1"/>
    <col min="4098" max="4098" width="5.5703125" style="1" customWidth="1"/>
    <col min="4099" max="4099" width="3.5703125" style="1" customWidth="1"/>
    <col min="4100" max="4329" width="9.140625" style="1"/>
    <col min="4330" max="4331" width="3.5703125" style="1" customWidth="1"/>
    <col min="4332" max="4335" width="12.5703125" style="1" customWidth="1"/>
    <col min="4336" max="4336" width="3.5703125" style="1" customWidth="1"/>
    <col min="4337" max="4337" width="42.85546875" style="1" bestFit="1" customWidth="1"/>
    <col min="4338" max="4339" width="11.42578125" style="1" customWidth="1"/>
    <col min="4340" max="4340" width="12.5703125" style="1" customWidth="1"/>
    <col min="4341" max="4341" width="13.42578125" style="1" customWidth="1"/>
    <col min="4342" max="4342" width="31.42578125" style="1" bestFit="1" customWidth="1"/>
    <col min="4343" max="4344" width="11.85546875" style="1" customWidth="1"/>
    <col min="4345" max="4345" width="8.5703125" style="1" bestFit="1" customWidth="1"/>
    <col min="4346" max="4346" width="9.42578125" style="1" bestFit="1" customWidth="1"/>
    <col min="4347" max="4353" width="11.85546875" style="1" customWidth="1"/>
    <col min="4354" max="4354" width="5.5703125" style="1" customWidth="1"/>
    <col min="4355" max="4355" width="3.5703125" style="1" customWidth="1"/>
    <col min="4356" max="4585" width="9.140625" style="1"/>
    <col min="4586" max="4587" width="3.5703125" style="1" customWidth="1"/>
    <col min="4588" max="4591" width="12.5703125" style="1" customWidth="1"/>
    <col min="4592" max="4592" width="3.5703125" style="1" customWidth="1"/>
    <col min="4593" max="4593" width="42.85546875" style="1" bestFit="1" customWidth="1"/>
    <col min="4594" max="4595" width="11.42578125" style="1" customWidth="1"/>
    <col min="4596" max="4596" width="12.5703125" style="1" customWidth="1"/>
    <col min="4597" max="4597" width="13.42578125" style="1" customWidth="1"/>
    <col min="4598" max="4598" width="31.42578125" style="1" bestFit="1" customWidth="1"/>
    <col min="4599" max="4600" width="11.85546875" style="1" customWidth="1"/>
    <col min="4601" max="4601" width="8.5703125" style="1" bestFit="1" customWidth="1"/>
    <col min="4602" max="4602" width="9.42578125" style="1" bestFit="1" customWidth="1"/>
    <col min="4603" max="4609" width="11.85546875" style="1" customWidth="1"/>
    <col min="4610" max="4610" width="5.5703125" style="1" customWidth="1"/>
    <col min="4611" max="4611" width="3.5703125" style="1" customWidth="1"/>
    <col min="4612" max="4841" width="9.140625" style="1"/>
    <col min="4842" max="4843" width="3.5703125" style="1" customWidth="1"/>
    <col min="4844" max="4847" width="12.5703125" style="1" customWidth="1"/>
    <col min="4848" max="4848" width="3.5703125" style="1" customWidth="1"/>
    <col min="4849" max="4849" width="42.85546875" style="1" bestFit="1" customWidth="1"/>
    <col min="4850" max="4851" width="11.42578125" style="1" customWidth="1"/>
    <col min="4852" max="4852" width="12.5703125" style="1" customWidth="1"/>
    <col min="4853" max="4853" width="13.42578125" style="1" customWidth="1"/>
    <col min="4854" max="4854" width="31.42578125" style="1" bestFit="1" customWidth="1"/>
    <col min="4855" max="4856" width="11.85546875" style="1" customWidth="1"/>
    <col min="4857" max="4857" width="8.5703125" style="1" bestFit="1" customWidth="1"/>
    <col min="4858" max="4858" width="9.42578125" style="1" bestFit="1" customWidth="1"/>
    <col min="4859" max="4865" width="11.85546875" style="1" customWidth="1"/>
    <col min="4866" max="4866" width="5.5703125" style="1" customWidth="1"/>
    <col min="4867" max="4867" width="3.5703125" style="1" customWidth="1"/>
    <col min="4868" max="5097" width="9.140625" style="1"/>
    <col min="5098" max="5099" width="3.5703125" style="1" customWidth="1"/>
    <col min="5100" max="5103" width="12.5703125" style="1" customWidth="1"/>
    <col min="5104" max="5104" width="3.5703125" style="1" customWidth="1"/>
    <col min="5105" max="5105" width="42.85546875" style="1" bestFit="1" customWidth="1"/>
    <col min="5106" max="5107" width="11.42578125" style="1" customWidth="1"/>
    <col min="5108" max="5108" width="12.5703125" style="1" customWidth="1"/>
    <col min="5109" max="5109" width="13.42578125" style="1" customWidth="1"/>
    <col min="5110" max="5110" width="31.42578125" style="1" bestFit="1" customWidth="1"/>
    <col min="5111" max="5112" width="11.85546875" style="1" customWidth="1"/>
    <col min="5113" max="5113" width="8.5703125" style="1" bestFit="1" customWidth="1"/>
    <col min="5114" max="5114" width="9.42578125" style="1" bestFit="1" customWidth="1"/>
    <col min="5115" max="5121" width="11.85546875" style="1" customWidth="1"/>
    <col min="5122" max="5122" width="5.5703125" style="1" customWidth="1"/>
    <col min="5123" max="5123" width="3.5703125" style="1" customWidth="1"/>
    <col min="5124" max="5353" width="9.140625" style="1"/>
    <col min="5354" max="5355" width="3.5703125" style="1" customWidth="1"/>
    <col min="5356" max="5359" width="12.5703125" style="1" customWidth="1"/>
    <col min="5360" max="5360" width="3.5703125" style="1" customWidth="1"/>
    <col min="5361" max="5361" width="42.85546875" style="1" bestFit="1" customWidth="1"/>
    <col min="5362" max="5363" width="11.42578125" style="1" customWidth="1"/>
    <col min="5364" max="5364" width="12.5703125" style="1" customWidth="1"/>
    <col min="5365" max="5365" width="13.42578125" style="1" customWidth="1"/>
    <col min="5366" max="5366" width="31.42578125" style="1" bestFit="1" customWidth="1"/>
    <col min="5367" max="5368" width="11.85546875" style="1" customWidth="1"/>
    <col min="5369" max="5369" width="8.5703125" style="1" bestFit="1" customWidth="1"/>
    <col min="5370" max="5370" width="9.42578125" style="1" bestFit="1" customWidth="1"/>
    <col min="5371" max="5377" width="11.85546875" style="1" customWidth="1"/>
    <col min="5378" max="5378" width="5.5703125" style="1" customWidth="1"/>
    <col min="5379" max="5379" width="3.5703125" style="1" customWidth="1"/>
    <col min="5380" max="5609" width="9.140625" style="1"/>
    <col min="5610" max="5611" width="3.5703125" style="1" customWidth="1"/>
    <col min="5612" max="5615" width="12.5703125" style="1" customWidth="1"/>
    <col min="5616" max="5616" width="3.5703125" style="1" customWidth="1"/>
    <col min="5617" max="5617" width="42.85546875" style="1" bestFit="1" customWidth="1"/>
    <col min="5618" max="5619" width="11.42578125" style="1" customWidth="1"/>
    <col min="5620" max="5620" width="12.5703125" style="1" customWidth="1"/>
    <col min="5621" max="5621" width="13.42578125" style="1" customWidth="1"/>
    <col min="5622" max="5622" width="31.42578125" style="1" bestFit="1" customWidth="1"/>
    <col min="5623" max="5624" width="11.85546875" style="1" customWidth="1"/>
    <col min="5625" max="5625" width="8.5703125" style="1" bestFit="1" customWidth="1"/>
    <col min="5626" max="5626" width="9.42578125" style="1" bestFit="1" customWidth="1"/>
    <col min="5627" max="5633" width="11.85546875" style="1" customWidth="1"/>
    <col min="5634" max="5634" width="5.5703125" style="1" customWidth="1"/>
    <col min="5635" max="5635" width="3.5703125" style="1" customWidth="1"/>
    <col min="5636" max="5865" width="9.140625" style="1"/>
    <col min="5866" max="5867" width="3.5703125" style="1" customWidth="1"/>
    <col min="5868" max="5871" width="12.5703125" style="1" customWidth="1"/>
    <col min="5872" max="5872" width="3.5703125" style="1" customWidth="1"/>
    <col min="5873" max="5873" width="42.85546875" style="1" bestFit="1" customWidth="1"/>
    <col min="5874" max="5875" width="11.42578125" style="1" customWidth="1"/>
    <col min="5876" max="5876" width="12.5703125" style="1" customWidth="1"/>
    <col min="5877" max="5877" width="13.42578125" style="1" customWidth="1"/>
    <col min="5878" max="5878" width="31.42578125" style="1" bestFit="1" customWidth="1"/>
    <col min="5879" max="5880" width="11.85546875" style="1" customWidth="1"/>
    <col min="5881" max="5881" width="8.5703125" style="1" bestFit="1" customWidth="1"/>
    <col min="5882" max="5882" width="9.42578125" style="1" bestFit="1" customWidth="1"/>
    <col min="5883" max="5889" width="11.85546875" style="1" customWidth="1"/>
    <col min="5890" max="5890" width="5.5703125" style="1" customWidth="1"/>
    <col min="5891" max="5891" width="3.5703125" style="1" customWidth="1"/>
    <col min="5892" max="6121" width="9.140625" style="1"/>
    <col min="6122" max="6123" width="3.5703125" style="1" customWidth="1"/>
    <col min="6124" max="6127" width="12.5703125" style="1" customWidth="1"/>
    <col min="6128" max="6128" width="3.5703125" style="1" customWidth="1"/>
    <col min="6129" max="6129" width="42.85546875" style="1" bestFit="1" customWidth="1"/>
    <col min="6130" max="6131" width="11.42578125" style="1" customWidth="1"/>
    <col min="6132" max="6132" width="12.5703125" style="1" customWidth="1"/>
    <col min="6133" max="6133" width="13.42578125" style="1" customWidth="1"/>
    <col min="6134" max="6134" width="31.42578125" style="1" bestFit="1" customWidth="1"/>
    <col min="6135" max="6136" width="11.85546875" style="1" customWidth="1"/>
    <col min="6137" max="6137" width="8.5703125" style="1" bestFit="1" customWidth="1"/>
    <col min="6138" max="6138" width="9.42578125" style="1" bestFit="1" customWidth="1"/>
    <col min="6139" max="6145" width="11.85546875" style="1" customWidth="1"/>
    <col min="6146" max="6146" width="5.5703125" style="1" customWidth="1"/>
    <col min="6147" max="6147" width="3.5703125" style="1" customWidth="1"/>
    <col min="6148" max="6377" width="9.140625" style="1"/>
    <col min="6378" max="6379" width="3.5703125" style="1" customWidth="1"/>
    <col min="6380" max="6383" width="12.5703125" style="1" customWidth="1"/>
    <col min="6384" max="6384" width="3.5703125" style="1" customWidth="1"/>
    <col min="6385" max="6385" width="42.85546875" style="1" bestFit="1" customWidth="1"/>
    <col min="6386" max="6387" width="11.42578125" style="1" customWidth="1"/>
    <col min="6388" max="6388" width="12.5703125" style="1" customWidth="1"/>
    <col min="6389" max="6389" width="13.42578125" style="1" customWidth="1"/>
    <col min="6390" max="6390" width="31.42578125" style="1" bestFit="1" customWidth="1"/>
    <col min="6391" max="6392" width="11.85546875" style="1" customWidth="1"/>
    <col min="6393" max="6393" width="8.5703125" style="1" bestFit="1" customWidth="1"/>
    <col min="6394" max="6394" width="9.42578125" style="1" bestFit="1" customWidth="1"/>
    <col min="6395" max="6401" width="11.85546875" style="1" customWidth="1"/>
    <col min="6402" max="6402" width="5.5703125" style="1" customWidth="1"/>
    <col min="6403" max="6403" width="3.5703125" style="1" customWidth="1"/>
    <col min="6404" max="6633" width="9.140625" style="1"/>
    <col min="6634" max="6635" width="3.5703125" style="1" customWidth="1"/>
    <col min="6636" max="6639" width="12.5703125" style="1" customWidth="1"/>
    <col min="6640" max="6640" width="3.5703125" style="1" customWidth="1"/>
    <col min="6641" max="6641" width="42.85546875" style="1" bestFit="1" customWidth="1"/>
    <col min="6642" max="6643" width="11.42578125" style="1" customWidth="1"/>
    <col min="6644" max="6644" width="12.5703125" style="1" customWidth="1"/>
    <col min="6645" max="6645" width="13.42578125" style="1" customWidth="1"/>
    <col min="6646" max="6646" width="31.42578125" style="1" bestFit="1" customWidth="1"/>
    <col min="6647" max="6648" width="11.85546875" style="1" customWidth="1"/>
    <col min="6649" max="6649" width="8.5703125" style="1" bestFit="1" customWidth="1"/>
    <col min="6650" max="6650" width="9.42578125" style="1" bestFit="1" customWidth="1"/>
    <col min="6651" max="6657" width="11.85546875" style="1" customWidth="1"/>
    <col min="6658" max="6658" width="5.5703125" style="1" customWidth="1"/>
    <col min="6659" max="6659" width="3.5703125" style="1" customWidth="1"/>
    <col min="6660" max="6889" width="9.140625" style="1"/>
    <col min="6890" max="6891" width="3.5703125" style="1" customWidth="1"/>
    <col min="6892" max="6895" width="12.5703125" style="1" customWidth="1"/>
    <col min="6896" max="6896" width="3.5703125" style="1" customWidth="1"/>
    <col min="6897" max="6897" width="42.85546875" style="1" bestFit="1" customWidth="1"/>
    <col min="6898" max="6899" width="11.42578125" style="1" customWidth="1"/>
    <col min="6900" max="6900" width="12.5703125" style="1" customWidth="1"/>
    <col min="6901" max="6901" width="13.42578125" style="1" customWidth="1"/>
    <col min="6902" max="6902" width="31.42578125" style="1" bestFit="1" customWidth="1"/>
    <col min="6903" max="6904" width="11.85546875" style="1" customWidth="1"/>
    <col min="6905" max="6905" width="8.5703125" style="1" bestFit="1" customWidth="1"/>
    <col min="6906" max="6906" width="9.42578125" style="1" bestFit="1" customWidth="1"/>
    <col min="6907" max="6913" width="11.85546875" style="1" customWidth="1"/>
    <col min="6914" max="6914" width="5.5703125" style="1" customWidth="1"/>
    <col min="6915" max="6915" width="3.5703125" style="1" customWidth="1"/>
    <col min="6916" max="7145" width="9.140625" style="1"/>
    <col min="7146" max="7147" width="3.5703125" style="1" customWidth="1"/>
    <col min="7148" max="7151" width="12.5703125" style="1" customWidth="1"/>
    <col min="7152" max="7152" width="3.5703125" style="1" customWidth="1"/>
    <col min="7153" max="7153" width="42.85546875" style="1" bestFit="1" customWidth="1"/>
    <col min="7154" max="7155" width="11.42578125" style="1" customWidth="1"/>
    <col min="7156" max="7156" width="12.5703125" style="1" customWidth="1"/>
    <col min="7157" max="7157" width="13.42578125" style="1" customWidth="1"/>
    <col min="7158" max="7158" width="31.42578125" style="1" bestFit="1" customWidth="1"/>
    <col min="7159" max="7160" width="11.85546875" style="1" customWidth="1"/>
    <col min="7161" max="7161" width="8.5703125" style="1" bestFit="1" customWidth="1"/>
    <col min="7162" max="7162" width="9.42578125" style="1" bestFit="1" customWidth="1"/>
    <col min="7163" max="7169" width="11.85546875" style="1" customWidth="1"/>
    <col min="7170" max="7170" width="5.5703125" style="1" customWidth="1"/>
    <col min="7171" max="7171" width="3.5703125" style="1" customWidth="1"/>
    <col min="7172" max="7401" width="9.140625" style="1"/>
    <col min="7402" max="7403" width="3.5703125" style="1" customWidth="1"/>
    <col min="7404" max="7407" width="12.5703125" style="1" customWidth="1"/>
    <col min="7408" max="7408" width="3.5703125" style="1" customWidth="1"/>
    <col min="7409" max="7409" width="42.85546875" style="1" bestFit="1" customWidth="1"/>
    <col min="7410" max="7411" width="11.42578125" style="1" customWidth="1"/>
    <col min="7412" max="7412" width="12.5703125" style="1" customWidth="1"/>
    <col min="7413" max="7413" width="13.42578125" style="1" customWidth="1"/>
    <col min="7414" max="7414" width="31.42578125" style="1" bestFit="1" customWidth="1"/>
    <col min="7415" max="7416" width="11.85546875" style="1" customWidth="1"/>
    <col min="7417" max="7417" width="8.5703125" style="1" bestFit="1" customWidth="1"/>
    <col min="7418" max="7418" width="9.42578125" style="1" bestFit="1" customWidth="1"/>
    <col min="7419" max="7425" width="11.85546875" style="1" customWidth="1"/>
    <col min="7426" max="7426" width="5.5703125" style="1" customWidth="1"/>
    <col min="7427" max="7427" width="3.5703125" style="1" customWidth="1"/>
    <col min="7428" max="7657" width="9.140625" style="1"/>
    <col min="7658" max="7659" width="3.5703125" style="1" customWidth="1"/>
    <col min="7660" max="7663" width="12.5703125" style="1" customWidth="1"/>
    <col min="7664" max="7664" width="3.5703125" style="1" customWidth="1"/>
    <col min="7665" max="7665" width="42.85546875" style="1" bestFit="1" customWidth="1"/>
    <col min="7666" max="7667" width="11.42578125" style="1" customWidth="1"/>
    <col min="7668" max="7668" width="12.5703125" style="1" customWidth="1"/>
    <col min="7669" max="7669" width="13.42578125" style="1" customWidth="1"/>
    <col min="7670" max="7670" width="31.42578125" style="1" bestFit="1" customWidth="1"/>
    <col min="7671" max="7672" width="11.85546875" style="1" customWidth="1"/>
    <col min="7673" max="7673" width="8.5703125" style="1" bestFit="1" customWidth="1"/>
    <col min="7674" max="7674" width="9.42578125" style="1" bestFit="1" customWidth="1"/>
    <col min="7675" max="7681" width="11.85546875" style="1" customWidth="1"/>
    <col min="7682" max="7682" width="5.5703125" style="1" customWidth="1"/>
    <col min="7683" max="7683" width="3.5703125" style="1" customWidth="1"/>
    <col min="7684" max="7913" width="9.140625" style="1"/>
    <col min="7914" max="7915" width="3.5703125" style="1" customWidth="1"/>
    <col min="7916" max="7919" width="12.5703125" style="1" customWidth="1"/>
    <col min="7920" max="7920" width="3.5703125" style="1" customWidth="1"/>
    <col min="7921" max="7921" width="42.85546875" style="1" bestFit="1" customWidth="1"/>
    <col min="7922" max="7923" width="11.42578125" style="1" customWidth="1"/>
    <col min="7924" max="7924" width="12.5703125" style="1" customWidth="1"/>
    <col min="7925" max="7925" width="13.42578125" style="1" customWidth="1"/>
    <col min="7926" max="7926" width="31.42578125" style="1" bestFit="1" customWidth="1"/>
    <col min="7927" max="7928" width="11.85546875" style="1" customWidth="1"/>
    <col min="7929" max="7929" width="8.5703125" style="1" bestFit="1" customWidth="1"/>
    <col min="7930" max="7930" width="9.42578125" style="1" bestFit="1" customWidth="1"/>
    <col min="7931" max="7937" width="11.85546875" style="1" customWidth="1"/>
    <col min="7938" max="7938" width="5.5703125" style="1" customWidth="1"/>
    <col min="7939" max="7939" width="3.5703125" style="1" customWidth="1"/>
    <col min="7940" max="8169" width="9.140625" style="1"/>
    <col min="8170" max="8171" width="3.5703125" style="1" customWidth="1"/>
    <col min="8172" max="8175" width="12.5703125" style="1" customWidth="1"/>
    <col min="8176" max="8176" width="3.5703125" style="1" customWidth="1"/>
    <col min="8177" max="8177" width="42.85546875" style="1" bestFit="1" customWidth="1"/>
    <col min="8178" max="8179" width="11.42578125" style="1" customWidth="1"/>
    <col min="8180" max="8180" width="12.5703125" style="1" customWidth="1"/>
    <col min="8181" max="8181" width="13.42578125" style="1" customWidth="1"/>
    <col min="8182" max="8182" width="31.42578125" style="1" bestFit="1" customWidth="1"/>
    <col min="8183" max="8184" width="11.85546875" style="1" customWidth="1"/>
    <col min="8185" max="8185" width="8.5703125" style="1" bestFit="1" customWidth="1"/>
    <col min="8186" max="8186" width="9.42578125" style="1" bestFit="1" customWidth="1"/>
    <col min="8187" max="8193" width="11.85546875" style="1" customWidth="1"/>
    <col min="8194" max="8194" width="5.5703125" style="1" customWidth="1"/>
    <col min="8195" max="8195" width="3.5703125" style="1" customWidth="1"/>
    <col min="8196" max="8425" width="9.140625" style="1"/>
    <col min="8426" max="8427" width="3.5703125" style="1" customWidth="1"/>
    <col min="8428" max="8431" width="12.5703125" style="1" customWidth="1"/>
    <col min="8432" max="8432" width="3.5703125" style="1" customWidth="1"/>
    <col min="8433" max="8433" width="42.85546875" style="1" bestFit="1" customWidth="1"/>
    <col min="8434" max="8435" width="11.42578125" style="1" customWidth="1"/>
    <col min="8436" max="8436" width="12.5703125" style="1" customWidth="1"/>
    <col min="8437" max="8437" width="13.42578125" style="1" customWidth="1"/>
    <col min="8438" max="8438" width="31.42578125" style="1" bestFit="1" customWidth="1"/>
    <col min="8439" max="8440" width="11.85546875" style="1" customWidth="1"/>
    <col min="8441" max="8441" width="8.5703125" style="1" bestFit="1" customWidth="1"/>
    <col min="8442" max="8442" width="9.42578125" style="1" bestFit="1" customWidth="1"/>
    <col min="8443" max="8449" width="11.85546875" style="1" customWidth="1"/>
    <col min="8450" max="8450" width="5.5703125" style="1" customWidth="1"/>
    <col min="8451" max="8451" width="3.5703125" style="1" customWidth="1"/>
    <col min="8452" max="8681" width="9.140625" style="1"/>
    <col min="8682" max="8683" width="3.5703125" style="1" customWidth="1"/>
    <col min="8684" max="8687" width="12.5703125" style="1" customWidth="1"/>
    <col min="8688" max="8688" width="3.5703125" style="1" customWidth="1"/>
    <col min="8689" max="8689" width="42.85546875" style="1" bestFit="1" customWidth="1"/>
    <col min="8690" max="8691" width="11.42578125" style="1" customWidth="1"/>
    <col min="8692" max="8692" width="12.5703125" style="1" customWidth="1"/>
    <col min="8693" max="8693" width="13.42578125" style="1" customWidth="1"/>
    <col min="8694" max="8694" width="31.42578125" style="1" bestFit="1" customWidth="1"/>
    <col min="8695" max="8696" width="11.85546875" style="1" customWidth="1"/>
    <col min="8697" max="8697" width="8.5703125" style="1" bestFit="1" customWidth="1"/>
    <col min="8698" max="8698" width="9.42578125" style="1" bestFit="1" customWidth="1"/>
    <col min="8699" max="8705" width="11.85546875" style="1" customWidth="1"/>
    <col min="8706" max="8706" width="5.5703125" style="1" customWidth="1"/>
    <col min="8707" max="8707" width="3.5703125" style="1" customWidth="1"/>
    <col min="8708" max="8937" width="9.140625" style="1"/>
    <col min="8938" max="8939" width="3.5703125" style="1" customWidth="1"/>
    <col min="8940" max="8943" width="12.5703125" style="1" customWidth="1"/>
    <col min="8944" max="8944" width="3.5703125" style="1" customWidth="1"/>
    <col min="8945" max="8945" width="42.85546875" style="1" bestFit="1" customWidth="1"/>
    <col min="8946" max="8947" width="11.42578125" style="1" customWidth="1"/>
    <col min="8948" max="8948" width="12.5703125" style="1" customWidth="1"/>
    <col min="8949" max="8949" width="13.42578125" style="1" customWidth="1"/>
    <col min="8950" max="8950" width="31.42578125" style="1" bestFit="1" customWidth="1"/>
    <col min="8951" max="8952" width="11.85546875" style="1" customWidth="1"/>
    <col min="8953" max="8953" width="8.5703125" style="1" bestFit="1" customWidth="1"/>
    <col min="8954" max="8954" width="9.42578125" style="1" bestFit="1" customWidth="1"/>
    <col min="8955" max="8961" width="11.85546875" style="1" customWidth="1"/>
    <col min="8962" max="8962" width="5.5703125" style="1" customWidth="1"/>
    <col min="8963" max="8963" width="3.5703125" style="1" customWidth="1"/>
    <col min="8964" max="9193" width="9.140625" style="1"/>
    <col min="9194" max="9195" width="3.5703125" style="1" customWidth="1"/>
    <col min="9196" max="9199" width="12.5703125" style="1" customWidth="1"/>
    <col min="9200" max="9200" width="3.5703125" style="1" customWidth="1"/>
    <col min="9201" max="9201" width="42.85546875" style="1" bestFit="1" customWidth="1"/>
    <col min="9202" max="9203" width="11.42578125" style="1" customWidth="1"/>
    <col min="9204" max="9204" width="12.5703125" style="1" customWidth="1"/>
    <col min="9205" max="9205" width="13.42578125" style="1" customWidth="1"/>
    <col min="9206" max="9206" width="31.42578125" style="1" bestFit="1" customWidth="1"/>
    <col min="9207" max="9208" width="11.85546875" style="1" customWidth="1"/>
    <col min="9209" max="9209" width="8.5703125" style="1" bestFit="1" customWidth="1"/>
    <col min="9210" max="9210" width="9.42578125" style="1" bestFit="1" customWidth="1"/>
    <col min="9211" max="9217" width="11.85546875" style="1" customWidth="1"/>
    <col min="9218" max="9218" width="5.5703125" style="1" customWidth="1"/>
    <col min="9219" max="9219" width="3.5703125" style="1" customWidth="1"/>
    <col min="9220" max="9449" width="9.140625" style="1"/>
    <col min="9450" max="9451" width="3.5703125" style="1" customWidth="1"/>
    <col min="9452" max="9455" width="12.5703125" style="1" customWidth="1"/>
    <col min="9456" max="9456" width="3.5703125" style="1" customWidth="1"/>
    <col min="9457" max="9457" width="42.85546875" style="1" bestFit="1" customWidth="1"/>
    <col min="9458" max="9459" width="11.42578125" style="1" customWidth="1"/>
    <col min="9460" max="9460" width="12.5703125" style="1" customWidth="1"/>
    <col min="9461" max="9461" width="13.42578125" style="1" customWidth="1"/>
    <col min="9462" max="9462" width="31.42578125" style="1" bestFit="1" customWidth="1"/>
    <col min="9463" max="9464" width="11.85546875" style="1" customWidth="1"/>
    <col min="9465" max="9465" width="8.5703125" style="1" bestFit="1" customWidth="1"/>
    <col min="9466" max="9466" width="9.42578125" style="1" bestFit="1" customWidth="1"/>
    <col min="9467" max="9473" width="11.85546875" style="1" customWidth="1"/>
    <col min="9474" max="9474" width="5.5703125" style="1" customWidth="1"/>
    <col min="9475" max="9475" width="3.5703125" style="1" customWidth="1"/>
    <col min="9476" max="9705" width="9.140625" style="1"/>
    <col min="9706" max="9707" width="3.5703125" style="1" customWidth="1"/>
    <col min="9708" max="9711" width="12.5703125" style="1" customWidth="1"/>
    <col min="9712" max="9712" width="3.5703125" style="1" customWidth="1"/>
    <col min="9713" max="9713" width="42.85546875" style="1" bestFit="1" customWidth="1"/>
    <col min="9714" max="9715" width="11.42578125" style="1" customWidth="1"/>
    <col min="9716" max="9716" width="12.5703125" style="1" customWidth="1"/>
    <col min="9717" max="9717" width="13.42578125" style="1" customWidth="1"/>
    <col min="9718" max="9718" width="31.42578125" style="1" bestFit="1" customWidth="1"/>
    <col min="9719" max="9720" width="11.85546875" style="1" customWidth="1"/>
    <col min="9721" max="9721" width="8.5703125" style="1" bestFit="1" customWidth="1"/>
    <col min="9722" max="9722" width="9.42578125" style="1" bestFit="1" customWidth="1"/>
    <col min="9723" max="9729" width="11.85546875" style="1" customWidth="1"/>
    <col min="9730" max="9730" width="5.5703125" style="1" customWidth="1"/>
    <col min="9731" max="9731" width="3.5703125" style="1" customWidth="1"/>
    <col min="9732" max="9961" width="9.140625" style="1"/>
    <col min="9962" max="9963" width="3.5703125" style="1" customWidth="1"/>
    <col min="9964" max="9967" width="12.5703125" style="1" customWidth="1"/>
    <col min="9968" max="9968" width="3.5703125" style="1" customWidth="1"/>
    <col min="9969" max="9969" width="42.85546875" style="1" bestFit="1" customWidth="1"/>
    <col min="9970" max="9971" width="11.42578125" style="1" customWidth="1"/>
    <col min="9972" max="9972" width="12.5703125" style="1" customWidth="1"/>
    <col min="9973" max="9973" width="13.42578125" style="1" customWidth="1"/>
    <col min="9974" max="9974" width="31.42578125" style="1" bestFit="1" customWidth="1"/>
    <col min="9975" max="9976" width="11.85546875" style="1" customWidth="1"/>
    <col min="9977" max="9977" width="8.5703125" style="1" bestFit="1" customWidth="1"/>
    <col min="9978" max="9978" width="9.42578125" style="1" bestFit="1" customWidth="1"/>
    <col min="9979" max="9985" width="11.85546875" style="1" customWidth="1"/>
    <col min="9986" max="9986" width="5.5703125" style="1" customWidth="1"/>
    <col min="9987" max="9987" width="3.5703125" style="1" customWidth="1"/>
    <col min="9988" max="10217" width="9.140625" style="1"/>
    <col min="10218" max="10219" width="3.5703125" style="1" customWidth="1"/>
    <col min="10220" max="10223" width="12.5703125" style="1" customWidth="1"/>
    <col min="10224" max="10224" width="3.5703125" style="1" customWidth="1"/>
    <col min="10225" max="10225" width="42.85546875" style="1" bestFit="1" customWidth="1"/>
    <col min="10226" max="10227" width="11.42578125" style="1" customWidth="1"/>
    <col min="10228" max="10228" width="12.5703125" style="1" customWidth="1"/>
    <col min="10229" max="10229" width="13.42578125" style="1" customWidth="1"/>
    <col min="10230" max="10230" width="31.42578125" style="1" bestFit="1" customWidth="1"/>
    <col min="10231" max="10232" width="11.85546875" style="1" customWidth="1"/>
    <col min="10233" max="10233" width="8.5703125" style="1" bestFit="1" customWidth="1"/>
    <col min="10234" max="10234" width="9.42578125" style="1" bestFit="1" customWidth="1"/>
    <col min="10235" max="10241" width="11.85546875" style="1" customWidth="1"/>
    <col min="10242" max="10242" width="5.5703125" style="1" customWidth="1"/>
    <col min="10243" max="10243" width="3.5703125" style="1" customWidth="1"/>
    <col min="10244" max="10473" width="9.140625" style="1"/>
    <col min="10474" max="10475" width="3.5703125" style="1" customWidth="1"/>
    <col min="10476" max="10479" width="12.5703125" style="1" customWidth="1"/>
    <col min="10480" max="10480" width="3.5703125" style="1" customWidth="1"/>
    <col min="10481" max="10481" width="42.85546875" style="1" bestFit="1" customWidth="1"/>
    <col min="10482" max="10483" width="11.42578125" style="1" customWidth="1"/>
    <col min="10484" max="10484" width="12.5703125" style="1" customWidth="1"/>
    <col min="10485" max="10485" width="13.42578125" style="1" customWidth="1"/>
    <col min="10486" max="10486" width="31.42578125" style="1" bestFit="1" customWidth="1"/>
    <col min="10487" max="10488" width="11.85546875" style="1" customWidth="1"/>
    <col min="10489" max="10489" width="8.5703125" style="1" bestFit="1" customWidth="1"/>
    <col min="10490" max="10490" width="9.42578125" style="1" bestFit="1" customWidth="1"/>
    <col min="10491" max="10497" width="11.85546875" style="1" customWidth="1"/>
    <col min="10498" max="10498" width="5.5703125" style="1" customWidth="1"/>
    <col min="10499" max="10499" width="3.5703125" style="1" customWidth="1"/>
    <col min="10500" max="10729" width="9.140625" style="1"/>
    <col min="10730" max="10731" width="3.5703125" style="1" customWidth="1"/>
    <col min="10732" max="10735" width="12.5703125" style="1" customWidth="1"/>
    <col min="10736" max="10736" width="3.5703125" style="1" customWidth="1"/>
    <col min="10737" max="10737" width="42.85546875" style="1" bestFit="1" customWidth="1"/>
    <col min="10738" max="10739" width="11.42578125" style="1" customWidth="1"/>
    <col min="10740" max="10740" width="12.5703125" style="1" customWidth="1"/>
    <col min="10741" max="10741" width="13.42578125" style="1" customWidth="1"/>
    <col min="10742" max="10742" width="31.42578125" style="1" bestFit="1" customWidth="1"/>
    <col min="10743" max="10744" width="11.85546875" style="1" customWidth="1"/>
    <col min="10745" max="10745" width="8.5703125" style="1" bestFit="1" customWidth="1"/>
    <col min="10746" max="10746" width="9.42578125" style="1" bestFit="1" customWidth="1"/>
    <col min="10747" max="10753" width="11.85546875" style="1" customWidth="1"/>
    <col min="10754" max="10754" width="5.5703125" style="1" customWidth="1"/>
    <col min="10755" max="10755" width="3.5703125" style="1" customWidth="1"/>
    <col min="10756" max="10985" width="9.140625" style="1"/>
    <col min="10986" max="10987" width="3.5703125" style="1" customWidth="1"/>
    <col min="10988" max="10991" width="12.5703125" style="1" customWidth="1"/>
    <col min="10992" max="10992" width="3.5703125" style="1" customWidth="1"/>
    <col min="10993" max="10993" width="42.85546875" style="1" bestFit="1" customWidth="1"/>
    <col min="10994" max="10995" width="11.42578125" style="1" customWidth="1"/>
    <col min="10996" max="10996" width="12.5703125" style="1" customWidth="1"/>
    <col min="10997" max="10997" width="13.42578125" style="1" customWidth="1"/>
    <col min="10998" max="10998" width="31.42578125" style="1" bestFit="1" customWidth="1"/>
    <col min="10999" max="11000" width="11.85546875" style="1" customWidth="1"/>
    <col min="11001" max="11001" width="8.5703125" style="1" bestFit="1" customWidth="1"/>
    <col min="11002" max="11002" width="9.42578125" style="1" bestFit="1" customWidth="1"/>
    <col min="11003" max="11009" width="11.85546875" style="1" customWidth="1"/>
    <col min="11010" max="11010" width="5.5703125" style="1" customWidth="1"/>
    <col min="11011" max="11011" width="3.5703125" style="1" customWidth="1"/>
    <col min="11012" max="11241" width="9.140625" style="1"/>
    <col min="11242" max="11243" width="3.5703125" style="1" customWidth="1"/>
    <col min="11244" max="11247" width="12.5703125" style="1" customWidth="1"/>
    <col min="11248" max="11248" width="3.5703125" style="1" customWidth="1"/>
    <col min="11249" max="11249" width="42.85546875" style="1" bestFit="1" customWidth="1"/>
    <col min="11250" max="11251" width="11.42578125" style="1" customWidth="1"/>
    <col min="11252" max="11252" width="12.5703125" style="1" customWidth="1"/>
    <col min="11253" max="11253" width="13.42578125" style="1" customWidth="1"/>
    <col min="11254" max="11254" width="31.42578125" style="1" bestFit="1" customWidth="1"/>
    <col min="11255" max="11256" width="11.85546875" style="1" customWidth="1"/>
    <col min="11257" max="11257" width="8.5703125" style="1" bestFit="1" customWidth="1"/>
    <col min="11258" max="11258" width="9.42578125" style="1" bestFit="1" customWidth="1"/>
    <col min="11259" max="11265" width="11.85546875" style="1" customWidth="1"/>
    <col min="11266" max="11266" width="5.5703125" style="1" customWidth="1"/>
    <col min="11267" max="11267" width="3.5703125" style="1" customWidth="1"/>
    <col min="11268" max="11497" width="9.140625" style="1"/>
    <col min="11498" max="11499" width="3.5703125" style="1" customWidth="1"/>
    <col min="11500" max="11503" width="12.5703125" style="1" customWidth="1"/>
    <col min="11504" max="11504" width="3.5703125" style="1" customWidth="1"/>
    <col min="11505" max="11505" width="42.85546875" style="1" bestFit="1" customWidth="1"/>
    <col min="11506" max="11507" width="11.42578125" style="1" customWidth="1"/>
    <col min="11508" max="11508" width="12.5703125" style="1" customWidth="1"/>
    <col min="11509" max="11509" width="13.42578125" style="1" customWidth="1"/>
    <col min="11510" max="11510" width="31.42578125" style="1" bestFit="1" customWidth="1"/>
    <col min="11511" max="11512" width="11.85546875" style="1" customWidth="1"/>
    <col min="11513" max="11513" width="8.5703125" style="1" bestFit="1" customWidth="1"/>
    <col min="11514" max="11514" width="9.42578125" style="1" bestFit="1" customWidth="1"/>
    <col min="11515" max="11521" width="11.85546875" style="1" customWidth="1"/>
    <col min="11522" max="11522" width="5.5703125" style="1" customWidth="1"/>
    <col min="11523" max="11523" width="3.5703125" style="1" customWidth="1"/>
    <col min="11524" max="11753" width="9.140625" style="1"/>
    <col min="11754" max="11755" width="3.5703125" style="1" customWidth="1"/>
    <col min="11756" max="11759" width="12.5703125" style="1" customWidth="1"/>
    <col min="11760" max="11760" width="3.5703125" style="1" customWidth="1"/>
    <col min="11761" max="11761" width="42.85546875" style="1" bestFit="1" customWidth="1"/>
    <col min="11762" max="11763" width="11.42578125" style="1" customWidth="1"/>
    <col min="11764" max="11764" width="12.5703125" style="1" customWidth="1"/>
    <col min="11765" max="11765" width="13.42578125" style="1" customWidth="1"/>
    <col min="11766" max="11766" width="31.42578125" style="1" bestFit="1" customWidth="1"/>
    <col min="11767" max="11768" width="11.85546875" style="1" customWidth="1"/>
    <col min="11769" max="11769" width="8.5703125" style="1" bestFit="1" customWidth="1"/>
    <col min="11770" max="11770" width="9.42578125" style="1" bestFit="1" customWidth="1"/>
    <col min="11771" max="11777" width="11.85546875" style="1" customWidth="1"/>
    <col min="11778" max="11778" width="5.5703125" style="1" customWidth="1"/>
    <col min="11779" max="11779" width="3.5703125" style="1" customWidth="1"/>
    <col min="11780" max="12009" width="9.140625" style="1"/>
    <col min="12010" max="12011" width="3.5703125" style="1" customWidth="1"/>
    <col min="12012" max="12015" width="12.5703125" style="1" customWidth="1"/>
    <col min="12016" max="12016" width="3.5703125" style="1" customWidth="1"/>
    <col min="12017" max="12017" width="42.85546875" style="1" bestFit="1" customWidth="1"/>
    <col min="12018" max="12019" width="11.42578125" style="1" customWidth="1"/>
    <col min="12020" max="12020" width="12.5703125" style="1" customWidth="1"/>
    <col min="12021" max="12021" width="13.42578125" style="1" customWidth="1"/>
    <col min="12022" max="12022" width="31.42578125" style="1" bestFit="1" customWidth="1"/>
    <col min="12023" max="12024" width="11.85546875" style="1" customWidth="1"/>
    <col min="12025" max="12025" width="8.5703125" style="1" bestFit="1" customWidth="1"/>
    <col min="12026" max="12026" width="9.42578125" style="1" bestFit="1" customWidth="1"/>
    <col min="12027" max="12033" width="11.85546875" style="1" customWidth="1"/>
    <col min="12034" max="12034" width="5.5703125" style="1" customWidth="1"/>
    <col min="12035" max="12035" width="3.5703125" style="1" customWidth="1"/>
    <col min="12036" max="12265" width="9.140625" style="1"/>
    <col min="12266" max="12267" width="3.5703125" style="1" customWidth="1"/>
    <col min="12268" max="12271" width="12.5703125" style="1" customWidth="1"/>
    <col min="12272" max="12272" width="3.5703125" style="1" customWidth="1"/>
    <col min="12273" max="12273" width="42.85546875" style="1" bestFit="1" customWidth="1"/>
    <col min="12274" max="12275" width="11.42578125" style="1" customWidth="1"/>
    <col min="12276" max="12276" width="12.5703125" style="1" customWidth="1"/>
    <col min="12277" max="12277" width="13.42578125" style="1" customWidth="1"/>
    <col min="12278" max="12278" width="31.42578125" style="1" bestFit="1" customWidth="1"/>
    <col min="12279" max="12280" width="11.85546875" style="1" customWidth="1"/>
    <col min="12281" max="12281" width="8.5703125" style="1" bestFit="1" customWidth="1"/>
    <col min="12282" max="12282" width="9.42578125" style="1" bestFit="1" customWidth="1"/>
    <col min="12283" max="12289" width="11.85546875" style="1" customWidth="1"/>
    <col min="12290" max="12290" width="5.5703125" style="1" customWidth="1"/>
    <col min="12291" max="12291" width="3.5703125" style="1" customWidth="1"/>
    <col min="12292" max="12521" width="9.140625" style="1"/>
    <col min="12522" max="12523" width="3.5703125" style="1" customWidth="1"/>
    <col min="12524" max="12527" width="12.5703125" style="1" customWidth="1"/>
    <col min="12528" max="12528" width="3.5703125" style="1" customWidth="1"/>
    <col min="12529" max="12529" width="42.85546875" style="1" bestFit="1" customWidth="1"/>
    <col min="12530" max="12531" width="11.42578125" style="1" customWidth="1"/>
    <col min="12532" max="12532" width="12.5703125" style="1" customWidth="1"/>
    <col min="12533" max="12533" width="13.42578125" style="1" customWidth="1"/>
    <col min="12534" max="12534" width="31.42578125" style="1" bestFit="1" customWidth="1"/>
    <col min="12535" max="12536" width="11.85546875" style="1" customWidth="1"/>
    <col min="12537" max="12537" width="8.5703125" style="1" bestFit="1" customWidth="1"/>
    <col min="12538" max="12538" width="9.42578125" style="1" bestFit="1" customWidth="1"/>
    <col min="12539" max="12545" width="11.85546875" style="1" customWidth="1"/>
    <col min="12546" max="12546" width="5.5703125" style="1" customWidth="1"/>
    <col min="12547" max="12547" width="3.5703125" style="1" customWidth="1"/>
    <col min="12548" max="12777" width="9.140625" style="1"/>
    <col min="12778" max="12779" width="3.5703125" style="1" customWidth="1"/>
    <col min="12780" max="12783" width="12.5703125" style="1" customWidth="1"/>
    <col min="12784" max="12784" width="3.5703125" style="1" customWidth="1"/>
    <col min="12785" max="12785" width="42.85546875" style="1" bestFit="1" customWidth="1"/>
    <col min="12786" max="12787" width="11.42578125" style="1" customWidth="1"/>
    <col min="12788" max="12788" width="12.5703125" style="1" customWidth="1"/>
    <col min="12789" max="12789" width="13.42578125" style="1" customWidth="1"/>
    <col min="12790" max="12790" width="31.42578125" style="1" bestFit="1" customWidth="1"/>
    <col min="12791" max="12792" width="11.85546875" style="1" customWidth="1"/>
    <col min="12793" max="12793" width="8.5703125" style="1" bestFit="1" customWidth="1"/>
    <col min="12794" max="12794" width="9.42578125" style="1" bestFit="1" customWidth="1"/>
    <col min="12795" max="12801" width="11.85546875" style="1" customWidth="1"/>
    <col min="12802" max="12802" width="5.5703125" style="1" customWidth="1"/>
    <col min="12803" max="12803" width="3.5703125" style="1" customWidth="1"/>
    <col min="12804" max="13033" width="9.140625" style="1"/>
    <col min="13034" max="13035" width="3.5703125" style="1" customWidth="1"/>
    <col min="13036" max="13039" width="12.5703125" style="1" customWidth="1"/>
    <col min="13040" max="13040" width="3.5703125" style="1" customWidth="1"/>
    <col min="13041" max="13041" width="42.85546875" style="1" bestFit="1" customWidth="1"/>
    <col min="13042" max="13043" width="11.42578125" style="1" customWidth="1"/>
    <col min="13044" max="13044" width="12.5703125" style="1" customWidth="1"/>
    <col min="13045" max="13045" width="13.42578125" style="1" customWidth="1"/>
    <col min="13046" max="13046" width="31.42578125" style="1" bestFit="1" customWidth="1"/>
    <col min="13047" max="13048" width="11.85546875" style="1" customWidth="1"/>
    <col min="13049" max="13049" width="8.5703125" style="1" bestFit="1" customWidth="1"/>
    <col min="13050" max="13050" width="9.42578125" style="1" bestFit="1" customWidth="1"/>
    <col min="13051" max="13057" width="11.85546875" style="1" customWidth="1"/>
    <col min="13058" max="13058" width="5.5703125" style="1" customWidth="1"/>
    <col min="13059" max="13059" width="3.5703125" style="1" customWidth="1"/>
    <col min="13060" max="13289" width="9.140625" style="1"/>
    <col min="13290" max="13291" width="3.5703125" style="1" customWidth="1"/>
    <col min="13292" max="13295" width="12.5703125" style="1" customWidth="1"/>
    <col min="13296" max="13296" width="3.5703125" style="1" customWidth="1"/>
    <col min="13297" max="13297" width="42.85546875" style="1" bestFit="1" customWidth="1"/>
    <col min="13298" max="13299" width="11.42578125" style="1" customWidth="1"/>
    <col min="13300" max="13300" width="12.5703125" style="1" customWidth="1"/>
    <col min="13301" max="13301" width="13.42578125" style="1" customWidth="1"/>
    <col min="13302" max="13302" width="31.42578125" style="1" bestFit="1" customWidth="1"/>
    <col min="13303" max="13304" width="11.85546875" style="1" customWidth="1"/>
    <col min="13305" max="13305" width="8.5703125" style="1" bestFit="1" customWidth="1"/>
    <col min="13306" max="13306" width="9.42578125" style="1" bestFit="1" customWidth="1"/>
    <col min="13307" max="13313" width="11.85546875" style="1" customWidth="1"/>
    <col min="13314" max="13314" width="5.5703125" style="1" customWidth="1"/>
    <col min="13315" max="13315" width="3.5703125" style="1" customWidth="1"/>
    <col min="13316" max="13545" width="9.140625" style="1"/>
    <col min="13546" max="13547" width="3.5703125" style="1" customWidth="1"/>
    <col min="13548" max="13551" width="12.5703125" style="1" customWidth="1"/>
    <col min="13552" max="13552" width="3.5703125" style="1" customWidth="1"/>
    <col min="13553" max="13553" width="42.85546875" style="1" bestFit="1" customWidth="1"/>
    <col min="13554" max="13555" width="11.42578125" style="1" customWidth="1"/>
    <col min="13556" max="13556" width="12.5703125" style="1" customWidth="1"/>
    <col min="13557" max="13557" width="13.42578125" style="1" customWidth="1"/>
    <col min="13558" max="13558" width="31.42578125" style="1" bestFit="1" customWidth="1"/>
    <col min="13559" max="13560" width="11.85546875" style="1" customWidth="1"/>
    <col min="13561" max="13561" width="8.5703125" style="1" bestFit="1" customWidth="1"/>
    <col min="13562" max="13562" width="9.42578125" style="1" bestFit="1" customWidth="1"/>
    <col min="13563" max="13569" width="11.85546875" style="1" customWidth="1"/>
    <col min="13570" max="13570" width="5.5703125" style="1" customWidth="1"/>
    <col min="13571" max="13571" width="3.5703125" style="1" customWidth="1"/>
    <col min="13572" max="13801" width="9.140625" style="1"/>
    <col min="13802" max="13803" width="3.5703125" style="1" customWidth="1"/>
    <col min="13804" max="13807" width="12.5703125" style="1" customWidth="1"/>
    <col min="13808" max="13808" width="3.5703125" style="1" customWidth="1"/>
    <col min="13809" max="13809" width="42.85546875" style="1" bestFit="1" customWidth="1"/>
    <col min="13810" max="13811" width="11.42578125" style="1" customWidth="1"/>
    <col min="13812" max="13812" width="12.5703125" style="1" customWidth="1"/>
    <col min="13813" max="13813" width="13.42578125" style="1" customWidth="1"/>
    <col min="13814" max="13814" width="31.42578125" style="1" bestFit="1" customWidth="1"/>
    <col min="13815" max="13816" width="11.85546875" style="1" customWidth="1"/>
    <col min="13817" max="13817" width="8.5703125" style="1" bestFit="1" customWidth="1"/>
    <col min="13818" max="13818" width="9.42578125" style="1" bestFit="1" customWidth="1"/>
    <col min="13819" max="13825" width="11.85546875" style="1" customWidth="1"/>
    <col min="13826" max="13826" width="5.5703125" style="1" customWidth="1"/>
    <col min="13827" max="13827" width="3.5703125" style="1" customWidth="1"/>
    <col min="13828" max="14057" width="9.140625" style="1"/>
    <col min="14058" max="14059" width="3.5703125" style="1" customWidth="1"/>
    <col min="14060" max="14063" width="12.5703125" style="1" customWidth="1"/>
    <col min="14064" max="14064" width="3.5703125" style="1" customWidth="1"/>
    <col min="14065" max="14065" width="42.85546875" style="1" bestFit="1" customWidth="1"/>
    <col min="14066" max="14067" width="11.42578125" style="1" customWidth="1"/>
    <col min="14068" max="14068" width="12.5703125" style="1" customWidth="1"/>
    <col min="14069" max="14069" width="13.42578125" style="1" customWidth="1"/>
    <col min="14070" max="14070" width="31.42578125" style="1" bestFit="1" customWidth="1"/>
    <col min="14071" max="14072" width="11.85546875" style="1" customWidth="1"/>
    <col min="14073" max="14073" width="8.5703125" style="1" bestFit="1" customWidth="1"/>
    <col min="14074" max="14074" width="9.42578125" style="1" bestFit="1" customWidth="1"/>
    <col min="14075" max="14081" width="11.85546875" style="1" customWidth="1"/>
    <col min="14082" max="14082" width="5.5703125" style="1" customWidth="1"/>
    <col min="14083" max="14083" width="3.5703125" style="1" customWidth="1"/>
    <col min="14084" max="14313" width="9.140625" style="1"/>
    <col min="14314" max="14315" width="3.5703125" style="1" customWidth="1"/>
    <col min="14316" max="14319" width="12.5703125" style="1" customWidth="1"/>
    <col min="14320" max="14320" width="3.5703125" style="1" customWidth="1"/>
    <col min="14321" max="14321" width="42.85546875" style="1" bestFit="1" customWidth="1"/>
    <col min="14322" max="14323" width="11.42578125" style="1" customWidth="1"/>
    <col min="14324" max="14324" width="12.5703125" style="1" customWidth="1"/>
    <col min="14325" max="14325" width="13.42578125" style="1" customWidth="1"/>
    <col min="14326" max="14326" width="31.42578125" style="1" bestFit="1" customWidth="1"/>
    <col min="14327" max="14328" width="11.85546875" style="1" customWidth="1"/>
    <col min="14329" max="14329" width="8.5703125" style="1" bestFit="1" customWidth="1"/>
    <col min="14330" max="14330" width="9.42578125" style="1" bestFit="1" customWidth="1"/>
    <col min="14331" max="14337" width="11.85546875" style="1" customWidth="1"/>
    <col min="14338" max="14338" width="5.5703125" style="1" customWidth="1"/>
    <col min="14339" max="14339" width="3.5703125" style="1" customWidth="1"/>
    <col min="14340" max="14569" width="9.140625" style="1"/>
    <col min="14570" max="14571" width="3.5703125" style="1" customWidth="1"/>
    <col min="14572" max="14575" width="12.5703125" style="1" customWidth="1"/>
    <col min="14576" max="14576" width="3.5703125" style="1" customWidth="1"/>
    <col min="14577" max="14577" width="42.85546875" style="1" bestFit="1" customWidth="1"/>
    <col min="14578" max="14579" width="11.42578125" style="1" customWidth="1"/>
    <col min="14580" max="14580" width="12.5703125" style="1" customWidth="1"/>
    <col min="14581" max="14581" width="13.42578125" style="1" customWidth="1"/>
    <col min="14582" max="14582" width="31.42578125" style="1" bestFit="1" customWidth="1"/>
    <col min="14583" max="14584" width="11.85546875" style="1" customWidth="1"/>
    <col min="14585" max="14585" width="8.5703125" style="1" bestFit="1" customWidth="1"/>
    <col min="14586" max="14586" width="9.42578125" style="1" bestFit="1" customWidth="1"/>
    <col min="14587" max="14593" width="11.85546875" style="1" customWidth="1"/>
    <col min="14594" max="14594" width="5.5703125" style="1" customWidth="1"/>
    <col min="14595" max="14595" width="3.5703125" style="1" customWidth="1"/>
    <col min="14596" max="14825" width="9.140625" style="1"/>
    <col min="14826" max="14827" width="3.5703125" style="1" customWidth="1"/>
    <col min="14828" max="14831" width="12.5703125" style="1" customWidth="1"/>
    <col min="14832" max="14832" width="3.5703125" style="1" customWidth="1"/>
    <col min="14833" max="14833" width="42.85546875" style="1" bestFit="1" customWidth="1"/>
    <col min="14834" max="14835" width="11.42578125" style="1" customWidth="1"/>
    <col min="14836" max="14836" width="12.5703125" style="1" customWidth="1"/>
    <col min="14837" max="14837" width="13.42578125" style="1" customWidth="1"/>
    <col min="14838" max="14838" width="31.42578125" style="1" bestFit="1" customWidth="1"/>
    <col min="14839" max="14840" width="11.85546875" style="1" customWidth="1"/>
    <col min="14841" max="14841" width="8.5703125" style="1" bestFit="1" customWidth="1"/>
    <col min="14842" max="14842" width="9.42578125" style="1" bestFit="1" customWidth="1"/>
    <col min="14843" max="14849" width="11.85546875" style="1" customWidth="1"/>
    <col min="14850" max="14850" width="5.5703125" style="1" customWidth="1"/>
    <col min="14851" max="14851" width="3.5703125" style="1" customWidth="1"/>
    <col min="14852" max="15081" width="9.140625" style="1"/>
    <col min="15082" max="15083" width="3.5703125" style="1" customWidth="1"/>
    <col min="15084" max="15087" width="12.5703125" style="1" customWidth="1"/>
    <col min="15088" max="15088" width="3.5703125" style="1" customWidth="1"/>
    <col min="15089" max="15089" width="42.85546875" style="1" bestFit="1" customWidth="1"/>
    <col min="15090" max="15091" width="11.42578125" style="1" customWidth="1"/>
    <col min="15092" max="15092" width="12.5703125" style="1" customWidth="1"/>
    <col min="15093" max="15093" width="13.42578125" style="1" customWidth="1"/>
    <col min="15094" max="15094" width="31.42578125" style="1" bestFit="1" customWidth="1"/>
    <col min="15095" max="15096" width="11.85546875" style="1" customWidth="1"/>
    <col min="15097" max="15097" width="8.5703125" style="1" bestFit="1" customWidth="1"/>
    <col min="15098" max="15098" width="9.42578125" style="1" bestFit="1" customWidth="1"/>
    <col min="15099" max="15105" width="11.85546875" style="1" customWidth="1"/>
    <col min="15106" max="15106" width="5.5703125" style="1" customWidth="1"/>
    <col min="15107" max="15107" width="3.5703125" style="1" customWidth="1"/>
    <col min="15108" max="15337" width="9.140625" style="1"/>
    <col min="15338" max="15339" width="3.5703125" style="1" customWidth="1"/>
    <col min="15340" max="15343" width="12.5703125" style="1" customWidth="1"/>
    <col min="15344" max="15344" width="3.5703125" style="1" customWidth="1"/>
    <col min="15345" max="15345" width="42.85546875" style="1" bestFit="1" customWidth="1"/>
    <col min="15346" max="15347" width="11.42578125" style="1" customWidth="1"/>
    <col min="15348" max="15348" width="12.5703125" style="1" customWidth="1"/>
    <col min="15349" max="15349" width="13.42578125" style="1" customWidth="1"/>
    <col min="15350" max="15350" width="31.42578125" style="1" bestFit="1" customWidth="1"/>
    <col min="15351" max="15352" width="11.85546875" style="1" customWidth="1"/>
    <col min="15353" max="15353" width="8.5703125" style="1" bestFit="1" customWidth="1"/>
    <col min="15354" max="15354" width="9.42578125" style="1" bestFit="1" customWidth="1"/>
    <col min="15355" max="15361" width="11.85546875" style="1" customWidth="1"/>
    <col min="15362" max="15362" width="5.5703125" style="1" customWidth="1"/>
    <col min="15363" max="15363" width="3.5703125" style="1" customWidth="1"/>
    <col min="15364" max="15593" width="9.140625" style="1"/>
    <col min="15594" max="15595" width="3.5703125" style="1" customWidth="1"/>
    <col min="15596" max="15599" width="12.5703125" style="1" customWidth="1"/>
    <col min="15600" max="15600" width="3.5703125" style="1" customWidth="1"/>
    <col min="15601" max="15601" width="42.85546875" style="1" bestFit="1" customWidth="1"/>
    <col min="15602" max="15603" width="11.42578125" style="1" customWidth="1"/>
    <col min="15604" max="15604" width="12.5703125" style="1" customWidth="1"/>
    <col min="15605" max="15605" width="13.42578125" style="1" customWidth="1"/>
    <col min="15606" max="15606" width="31.42578125" style="1" bestFit="1" customWidth="1"/>
    <col min="15607" max="15608" width="11.85546875" style="1" customWidth="1"/>
    <col min="15609" max="15609" width="8.5703125" style="1" bestFit="1" customWidth="1"/>
    <col min="15610" max="15610" width="9.42578125" style="1" bestFit="1" customWidth="1"/>
    <col min="15611" max="15617" width="11.85546875" style="1" customWidth="1"/>
    <col min="15618" max="15618" width="5.5703125" style="1" customWidth="1"/>
    <col min="15619" max="15619" width="3.5703125" style="1" customWidth="1"/>
    <col min="15620" max="15849" width="9.140625" style="1"/>
    <col min="15850" max="15851" width="3.5703125" style="1" customWidth="1"/>
    <col min="15852" max="15855" width="12.5703125" style="1" customWidth="1"/>
    <col min="15856" max="15856" width="3.5703125" style="1" customWidth="1"/>
    <col min="15857" max="15857" width="42.85546875" style="1" bestFit="1" customWidth="1"/>
    <col min="15858" max="15859" width="11.42578125" style="1" customWidth="1"/>
    <col min="15860" max="15860" width="12.5703125" style="1" customWidth="1"/>
    <col min="15861" max="15861" width="13.42578125" style="1" customWidth="1"/>
    <col min="15862" max="15862" width="31.42578125" style="1" bestFit="1" customWidth="1"/>
    <col min="15863" max="15864" width="11.85546875" style="1" customWidth="1"/>
    <col min="15865" max="15865" width="8.5703125" style="1" bestFit="1" customWidth="1"/>
    <col min="15866" max="15866" width="9.42578125" style="1" bestFit="1" customWidth="1"/>
    <col min="15867" max="15873" width="11.85546875" style="1" customWidth="1"/>
    <col min="15874" max="15874" width="5.5703125" style="1" customWidth="1"/>
    <col min="15875" max="15875" width="3.5703125" style="1" customWidth="1"/>
    <col min="15876" max="16105" width="9.140625" style="1"/>
    <col min="16106" max="16107" width="3.5703125" style="1" customWidth="1"/>
    <col min="16108" max="16111" width="12.5703125" style="1" customWidth="1"/>
    <col min="16112" max="16112" width="3.5703125" style="1" customWidth="1"/>
    <col min="16113" max="16113" width="42.85546875" style="1" bestFit="1" customWidth="1"/>
    <col min="16114" max="16115" width="11.42578125" style="1" customWidth="1"/>
    <col min="16116" max="16116" width="12.5703125" style="1" customWidth="1"/>
    <col min="16117" max="16117" width="13.42578125" style="1" customWidth="1"/>
    <col min="16118" max="16118" width="31.42578125" style="1" bestFit="1" customWidth="1"/>
    <col min="16119" max="16120" width="11.85546875" style="1" customWidth="1"/>
    <col min="16121" max="16121" width="8.5703125" style="1" bestFit="1" customWidth="1"/>
    <col min="16122" max="16122" width="9.42578125" style="1" bestFit="1" customWidth="1"/>
    <col min="16123" max="16129" width="11.85546875" style="1" customWidth="1"/>
    <col min="16130" max="16130" width="5.5703125" style="1" customWidth="1"/>
    <col min="16131" max="16131" width="3.5703125" style="1" customWidth="1"/>
    <col min="16132" max="16384" width="9.14062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6" customHeight="1">
      <c r="C3" s="2"/>
      <c r="F3" s="3"/>
      <c r="G3" s="4"/>
      <c r="H3" s="5"/>
      <c r="K3" s="6" t="s">
        <v>0</v>
      </c>
      <c r="N3" s="1"/>
      <c r="O3" s="1"/>
    </row>
    <row r="4" spans="3:20" ht="21.6" customHeight="1">
      <c r="C4" s="7"/>
      <c r="D4" s="8"/>
      <c r="G4" s="5"/>
      <c r="K4" s="6" t="s">
        <v>635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75">
      <c r="C6" s="1914" t="s">
        <v>305</v>
      </c>
      <c r="D6" s="1914"/>
      <c r="L6" s="1"/>
      <c r="N6" s="1"/>
      <c r="O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.75" thickBot="1">
      <c r="C8" s="113">
        <f>margins!AH3</f>
        <v>12.25</v>
      </c>
      <c r="D8" s="114">
        <v>107.15</v>
      </c>
      <c r="E8" s="15"/>
      <c r="F8" s="12" t="s">
        <v>6</v>
      </c>
      <c r="G8" s="13">
        <v>100.5</v>
      </c>
      <c r="H8"/>
      <c r="I8" s="526" t="s">
        <v>342</v>
      </c>
      <c r="J8" s="525"/>
      <c r="K8" s="525"/>
      <c r="L8" s="525"/>
      <c r="M8" s="524"/>
      <c r="Q8" s="1529"/>
      <c r="R8" s="424" t="s">
        <v>346</v>
      </c>
      <c r="S8" s="425"/>
      <c r="T8" s="1412">
        <v>46329.345370370371</v>
      </c>
    </row>
    <row r="9" spans="3:20" ht="15.75" thickBot="1">
      <c r="C9" s="113">
        <f>margins!AH4</f>
        <v>12.125</v>
      </c>
      <c r="D9" s="114">
        <v>107.02500000000001</v>
      </c>
      <c r="E9" s="18"/>
      <c r="F9" s="16" t="s">
        <v>8</v>
      </c>
      <c r="G9" s="523">
        <v>0</v>
      </c>
      <c r="H9"/>
      <c r="I9" s="82" t="s">
        <v>781</v>
      </c>
      <c r="J9"/>
      <c r="K9"/>
      <c r="M9" s="522"/>
      <c r="Q9" s="1529"/>
    </row>
    <row r="10" spans="3:20" ht="15.75" thickBot="1">
      <c r="C10" s="113">
        <f>margins!AH5</f>
        <v>12</v>
      </c>
      <c r="D10" s="114">
        <v>106.9</v>
      </c>
      <c r="E10" s="18"/>
      <c r="F10" s="16" t="s">
        <v>10</v>
      </c>
      <c r="G10" s="639">
        <v>-0.375</v>
      </c>
      <c r="H10"/>
      <c r="I10" s="521" t="s">
        <v>780</v>
      </c>
      <c r="J10" s="520"/>
      <c r="K10" s="520"/>
      <c r="L10" s="520"/>
      <c r="M10" s="519"/>
      <c r="O10" s="1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11.99</v>
      </c>
      <c r="D11" s="114">
        <v>106.9</v>
      </c>
      <c r="E11" s="18"/>
      <c r="F11" s="642"/>
      <c r="G11" s="643"/>
      <c r="H11"/>
      <c r="I11"/>
      <c r="L11" s="1529"/>
      <c r="M11" s="1"/>
      <c r="N11" s="1"/>
      <c r="O11" s="1"/>
      <c r="Q11" s="1529"/>
    </row>
    <row r="12" spans="3:20" ht="15.75" thickBot="1">
      <c r="C12" s="113">
        <f>margins!AH7</f>
        <v>11.875</v>
      </c>
      <c r="D12" s="114">
        <v>106.77500000000001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  <c r="Q12" s="1529"/>
    </row>
    <row r="13" spans="3:20">
      <c r="C13" s="113">
        <f>margins!AH8</f>
        <v>11.75</v>
      </c>
      <c r="D13" s="114">
        <v>106.65</v>
      </c>
      <c r="E13" s="18"/>
      <c r="F13" s="31" t="s">
        <v>83</v>
      </c>
      <c r="G13" s="33">
        <v>-0.25</v>
      </c>
      <c r="H13"/>
      <c r="I13" s="1931" t="s">
        <v>741</v>
      </c>
      <c r="J13" s="1932"/>
      <c r="K13" s="1532"/>
      <c r="L13" s="1933">
        <v>0.5</v>
      </c>
      <c r="M13" s="1934"/>
      <c r="O13" s="1"/>
      <c r="Q13" s="1529"/>
      <c r="R13" s="579" t="s">
        <v>199</v>
      </c>
      <c r="S13" s="431">
        <v>9.5</v>
      </c>
      <c r="T13" s="630">
        <f>VLOOKUP(S13,$C$8:$D$48,2,FALSE)</f>
        <v>102.4</v>
      </c>
    </row>
    <row r="14" spans="3:20">
      <c r="C14" s="113">
        <f>margins!AH9</f>
        <v>11.625</v>
      </c>
      <c r="D14" s="114">
        <v>106.52500000000001</v>
      </c>
      <c r="E14" s="18"/>
      <c r="F14" s="31" t="s">
        <v>84</v>
      </c>
      <c r="G14" s="33">
        <v>-0.32500000000000001</v>
      </c>
      <c r="H14"/>
      <c r="I14" s="1535" t="s">
        <v>742</v>
      </c>
      <c r="J14" s="520"/>
      <c r="K14" s="520"/>
      <c r="L14" s="520"/>
      <c r="M14" s="519"/>
      <c r="O14" s="1"/>
      <c r="Q14" s="1529"/>
      <c r="R14" s="581" t="s">
        <v>352</v>
      </c>
      <c r="S14" s="432" t="s">
        <v>19</v>
      </c>
      <c r="T14" s="436"/>
    </row>
    <row r="15" spans="3:20" ht="15" customHeight="1">
      <c r="C15" s="113">
        <f>margins!AH10</f>
        <v>11.5</v>
      </c>
      <c r="D15" s="114">
        <v>106.4</v>
      </c>
      <c r="E15" s="18"/>
      <c r="F15" s="31" t="s">
        <v>85</v>
      </c>
      <c r="G15" s="33">
        <v>-0.55000000000000004</v>
      </c>
      <c r="H15"/>
      <c r="I15" s="1537"/>
      <c r="J15"/>
      <c r="K15"/>
      <c r="Q15" s="1529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11.375</v>
      </c>
      <c r="D16" s="114">
        <v>106.27500000000001</v>
      </c>
      <c r="E16" s="18"/>
      <c r="F16" s="31" t="s">
        <v>86</v>
      </c>
      <c r="G16" s="33">
        <v>-0.65</v>
      </c>
      <c r="I16" s="1536"/>
      <c r="J16"/>
      <c r="K16"/>
      <c r="Q16" s="1529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11.25</v>
      </c>
      <c r="D17" s="114">
        <v>106.15</v>
      </c>
      <c r="E17" s="18"/>
      <c r="F17" s="516" t="s">
        <v>299</v>
      </c>
      <c r="G17" s="32"/>
      <c r="I17" s="1537"/>
      <c r="J17"/>
      <c r="K17"/>
      <c r="Q17" s="1529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11.125</v>
      </c>
      <c r="D18" s="114">
        <v>106.02500000000001</v>
      </c>
      <c r="E18" s="18"/>
      <c r="I18" s="1539"/>
      <c r="J18" s="520"/>
      <c r="K18" s="520"/>
      <c r="L18" s="520"/>
      <c r="M18" s="520"/>
      <c r="Q18" s="1529"/>
      <c r="R18" s="581" t="s">
        <v>516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11</v>
      </c>
      <c r="D19" s="114">
        <v>105.9</v>
      </c>
      <c r="E19" s="18"/>
      <c r="F19" s="1926" t="s">
        <v>216</v>
      </c>
      <c r="G19" s="1927"/>
      <c r="H19" s="1929" t="s">
        <v>298</v>
      </c>
      <c r="I19" s="1953"/>
      <c r="J19" s="1953"/>
      <c r="K19" s="1953"/>
      <c r="L19" s="1953"/>
      <c r="M19" s="1953"/>
      <c r="N19" s="1929"/>
      <c r="O19" s="1929"/>
      <c r="P19" s="1930"/>
      <c r="Q19" s="1529"/>
      <c r="R19" s="581" t="s">
        <v>517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10.99</v>
      </c>
      <c r="D20" s="114">
        <v>105.9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Q20" s="1529"/>
      <c r="R20" s="1607" t="s">
        <v>767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10.875</v>
      </c>
      <c r="D21" s="114">
        <v>105.77500000000001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Q21" s="1529"/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10.75</v>
      </c>
      <c r="D22" s="114">
        <v>105.52500000000001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Q22" s="1529"/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10.625</v>
      </c>
      <c r="D23" s="114">
        <v>105.27500000000001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Q23" s="1529"/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10.5</v>
      </c>
      <c r="D24" s="114">
        <v>105.02500000000001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Q24" s="1529"/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10.375</v>
      </c>
      <c r="D25" s="114">
        <v>104.77500000000001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Q25" s="1529"/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10.25</v>
      </c>
      <c r="D26" s="114">
        <v>104.52500000000001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Q26" s="1529"/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10.125</v>
      </c>
      <c r="D27" s="114">
        <v>104.27500000000001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Q27" s="1529"/>
      <c r="R27" s="1541" t="s">
        <v>668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10</v>
      </c>
      <c r="D28" s="114">
        <v>103.9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Q28" s="1529"/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9.99</v>
      </c>
      <c r="D29" s="114">
        <v>103.9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Q29" s="1529"/>
      <c r="R29" s="420"/>
      <c r="S29" s="421"/>
      <c r="T29" s="430"/>
    </row>
    <row r="30" spans="3:20" ht="15" customHeight="1" thickBot="1">
      <c r="C30" s="113">
        <f>margins!AH25</f>
        <v>9.875</v>
      </c>
      <c r="D30" s="114">
        <v>103.52500000000001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Q30" s="1529"/>
      <c r="R30" s="422" t="s">
        <v>207</v>
      </c>
      <c r="S30" s="423"/>
      <c r="T30" s="584">
        <f>IF(ISNUMBER(MATCH("NA", T16:T27, 0)), "NA", MIN(G8,(T13+T28)))</f>
        <v>100.5</v>
      </c>
    </row>
    <row r="31" spans="3:20" ht="15" customHeight="1" thickBot="1">
      <c r="C31" s="113">
        <f>margins!AH26</f>
        <v>9.75</v>
      </c>
      <c r="D31" s="114">
        <v>103.15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Q31" s="1529"/>
      <c r="R31" s="417"/>
      <c r="S31" s="417"/>
      <c r="T31" s="417"/>
    </row>
    <row r="32" spans="3:20" ht="15" customHeight="1" thickBot="1">
      <c r="C32" s="113">
        <f>margins!AH27</f>
        <v>9.625</v>
      </c>
      <c r="D32" s="114">
        <v>102.77500000000001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Q32" s="1529"/>
      <c r="R32" s="746" t="s">
        <v>446</v>
      </c>
      <c r="S32" s="747"/>
      <c r="T32" s="748"/>
    </row>
    <row r="33" spans="2:17" ht="15" customHeight="1">
      <c r="C33" s="113">
        <f>margins!AH28</f>
        <v>9.5</v>
      </c>
      <c r="D33" s="114">
        <v>102.4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  <c r="Q33" s="1529"/>
    </row>
    <row r="34" spans="2:17">
      <c r="C34" s="113">
        <f>margins!AH29</f>
        <v>9.375</v>
      </c>
      <c r="D34" s="114">
        <v>102.02500000000001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  <c r="Q34" s="1529"/>
    </row>
    <row r="35" spans="2:17">
      <c r="C35" s="113">
        <f>margins!AH30</f>
        <v>9.25</v>
      </c>
      <c r="D35" s="114">
        <v>101.65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  <c r="Q35" s="1529"/>
    </row>
    <row r="36" spans="2:17">
      <c r="C36" s="113">
        <f>margins!AH31</f>
        <v>9.125</v>
      </c>
      <c r="D36" s="114">
        <v>101.27500000000001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  <c r="Q36" s="1529"/>
    </row>
    <row r="37" spans="2:17">
      <c r="C37" s="113">
        <f>margins!AH32</f>
        <v>9</v>
      </c>
      <c r="D37" s="114">
        <v>100.9</v>
      </c>
      <c r="F37" s="510" t="s">
        <v>513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  <c r="Q37" s="1529"/>
    </row>
    <row r="38" spans="2:17">
      <c r="C38" s="113">
        <f>margins!AH33</f>
        <v>8.99</v>
      </c>
      <c r="D38" s="114">
        <v>100.9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  <c r="Q38" s="1529"/>
    </row>
    <row r="39" spans="2:17">
      <c r="C39" s="113">
        <f>margins!AH34</f>
        <v>8.875</v>
      </c>
      <c r="D39" s="114">
        <v>100.52500000000001</v>
      </c>
      <c r="F39" s="504" t="s">
        <v>765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  <c r="Q39" s="1529"/>
    </row>
    <row r="40" spans="2:17">
      <c r="C40" s="113">
        <f>margins!AH35</f>
        <v>8.75</v>
      </c>
      <c r="D40" s="114">
        <v>100.02500000000001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  <c r="Q40" s="1529"/>
    </row>
    <row r="41" spans="2:17" ht="15" customHeight="1">
      <c r="C41" s="113">
        <f>margins!AH36</f>
        <v>8.625</v>
      </c>
      <c r="D41" s="114">
        <v>99.525000000000006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  <c r="Q41" s="1529"/>
    </row>
    <row r="42" spans="2:17">
      <c r="C42" s="113">
        <f>margins!AH37</f>
        <v>8.5</v>
      </c>
      <c r="D42" s="114">
        <v>99.025000000000006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  <c r="Q42" s="1529"/>
    </row>
    <row r="43" spans="2:17">
      <c r="C43" s="113">
        <f>margins!AH38</f>
        <v>8.375</v>
      </c>
      <c r="D43" s="114">
        <v>98.4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  <c r="Q43" s="1529"/>
    </row>
    <row r="44" spans="2:17" ht="15" customHeight="1">
      <c r="C44" s="113">
        <f>margins!AH39</f>
        <v>8.25</v>
      </c>
      <c r="D44" s="114">
        <v>97.775000000000006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  <c r="Q44" s="1529"/>
    </row>
    <row r="45" spans="2:17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  <c r="Q45" s="1529"/>
    </row>
    <row r="46" spans="2:17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  <c r="Q46" s="1529"/>
    </row>
    <row r="47" spans="2:17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  <c r="Q47" s="1529"/>
    </row>
    <row r="48" spans="2:17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  <c r="Q48" s="1529"/>
    </row>
    <row r="49" spans="3:17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  <c r="Q49" s="1529"/>
    </row>
    <row r="50" spans="3:17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  <c r="Q50" s="1529"/>
    </row>
    <row r="51" spans="3:17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  <c r="Q51" s="1529"/>
    </row>
    <row r="52" spans="3:17">
      <c r="C52" s="36"/>
      <c r="D52" s="36"/>
      <c r="F52" s="468" t="s">
        <v>279</v>
      </c>
      <c r="G52" s="486" t="s">
        <v>425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  <c r="Q52" s="1529"/>
    </row>
    <row r="53" spans="3:17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  <c r="Q53" s="1529"/>
    </row>
    <row r="54" spans="3:17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  <c r="Q54" s="1529"/>
    </row>
    <row r="55" spans="3:17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  <c r="Q55" s="1529"/>
    </row>
    <row r="56" spans="3:17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  <c r="Q56" s="1529"/>
    </row>
    <row r="57" spans="3:17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  <c r="Q57" s="1529"/>
    </row>
    <row r="58" spans="3:17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  <c r="Q58" s="1529"/>
    </row>
    <row r="59" spans="3:17">
      <c r="F59" s="463"/>
      <c r="G59" s="484" t="s">
        <v>514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  <c r="Q59" s="1529"/>
    </row>
    <row r="60" spans="3:17">
      <c r="F60" s="463"/>
      <c r="G60" s="484" t="s">
        <v>667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  <c r="Q60" s="1529"/>
    </row>
    <row r="61" spans="3:17">
      <c r="F61" s="463"/>
      <c r="G61" s="484" t="s">
        <v>751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  <c r="Q61" s="1529"/>
    </row>
    <row r="62" spans="3:17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  <c r="Q62" s="1529"/>
    </row>
    <row r="63" spans="3:17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  <c r="Q63" s="1529"/>
    </row>
    <row r="64" spans="3:17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  <c r="Q64" s="1529"/>
    </row>
    <row r="65" spans="6:17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  <c r="Q65" s="1529"/>
    </row>
    <row r="66" spans="6:17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  <c r="Q66" s="1529"/>
    </row>
    <row r="67" spans="6:17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  <c r="Q67" s="1529"/>
    </row>
    <row r="68" spans="6:17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  <c r="Q68" s="1529"/>
    </row>
    <row r="69" spans="6:17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  <c r="Q69" s="1529"/>
    </row>
    <row r="70" spans="6:17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  <c r="Q70" s="1529"/>
    </row>
    <row r="71" spans="6:17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  <c r="Q71" s="1529"/>
    </row>
    <row r="72" spans="6:17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7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7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7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7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7">
      <c r="F77" s="458"/>
      <c r="G77" s="631" t="s">
        <v>347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F79" sqref="F79"/>
    </sheetView>
  </sheetViews>
  <sheetFormatPr defaultRowHeight="15"/>
  <cols>
    <col min="1" max="2" width="3.5703125" style="1" customWidth="1"/>
    <col min="3" max="4" width="17.140625" style="1" customWidth="1"/>
    <col min="5" max="5" width="1.5703125" style="1" customWidth="1"/>
    <col min="6" max="6" width="23.85546875" style="1" customWidth="1"/>
    <col min="7" max="7" width="18.42578125" customWidth="1"/>
    <col min="8" max="8" width="11.85546875" bestFit="1" customWidth="1"/>
    <col min="9" max="9" width="10.42578125" customWidth="1"/>
    <col min="10" max="10" width="10.42578125" style="1" customWidth="1"/>
    <col min="11" max="17" width="9.140625" style="1"/>
    <col min="18" max="20" width="20.5703125" style="1" customWidth="1"/>
    <col min="21" max="228" width="9.140625" style="1"/>
    <col min="229" max="230" width="3.5703125" style="1" customWidth="1"/>
    <col min="231" max="234" width="12.5703125" style="1" customWidth="1"/>
    <col min="235" max="235" width="3.5703125" style="1" customWidth="1"/>
    <col min="236" max="236" width="42.85546875" style="1" bestFit="1" customWidth="1"/>
    <col min="237" max="238" width="11.42578125" style="1" customWidth="1"/>
    <col min="239" max="239" width="12.5703125" style="1" customWidth="1"/>
    <col min="240" max="240" width="13.42578125" style="1" customWidth="1"/>
    <col min="241" max="241" width="31.42578125" style="1" bestFit="1" customWidth="1"/>
    <col min="242" max="243" width="11.85546875" style="1" customWidth="1"/>
    <col min="244" max="244" width="8.5703125" style="1" bestFit="1" customWidth="1"/>
    <col min="245" max="245" width="9.42578125" style="1" bestFit="1" customWidth="1"/>
    <col min="246" max="252" width="11.85546875" style="1" customWidth="1"/>
    <col min="253" max="253" width="5.5703125" style="1" customWidth="1"/>
    <col min="254" max="254" width="3.5703125" style="1" customWidth="1"/>
    <col min="255" max="484" width="9.140625" style="1"/>
    <col min="485" max="486" width="3.5703125" style="1" customWidth="1"/>
    <col min="487" max="490" width="12.5703125" style="1" customWidth="1"/>
    <col min="491" max="491" width="3.5703125" style="1" customWidth="1"/>
    <col min="492" max="492" width="42.85546875" style="1" bestFit="1" customWidth="1"/>
    <col min="493" max="494" width="11.42578125" style="1" customWidth="1"/>
    <col min="495" max="495" width="12.5703125" style="1" customWidth="1"/>
    <col min="496" max="496" width="13.42578125" style="1" customWidth="1"/>
    <col min="497" max="497" width="31.42578125" style="1" bestFit="1" customWidth="1"/>
    <col min="498" max="499" width="11.85546875" style="1" customWidth="1"/>
    <col min="500" max="500" width="8.5703125" style="1" bestFit="1" customWidth="1"/>
    <col min="501" max="501" width="9.42578125" style="1" bestFit="1" customWidth="1"/>
    <col min="502" max="508" width="11.85546875" style="1" customWidth="1"/>
    <col min="509" max="509" width="5.5703125" style="1" customWidth="1"/>
    <col min="510" max="510" width="3.5703125" style="1" customWidth="1"/>
    <col min="511" max="740" width="9.140625" style="1"/>
    <col min="741" max="742" width="3.5703125" style="1" customWidth="1"/>
    <col min="743" max="746" width="12.5703125" style="1" customWidth="1"/>
    <col min="747" max="747" width="3.5703125" style="1" customWidth="1"/>
    <col min="748" max="748" width="42.85546875" style="1" bestFit="1" customWidth="1"/>
    <col min="749" max="750" width="11.42578125" style="1" customWidth="1"/>
    <col min="751" max="751" width="12.5703125" style="1" customWidth="1"/>
    <col min="752" max="752" width="13.42578125" style="1" customWidth="1"/>
    <col min="753" max="753" width="31.42578125" style="1" bestFit="1" customWidth="1"/>
    <col min="754" max="755" width="11.85546875" style="1" customWidth="1"/>
    <col min="756" max="756" width="8.5703125" style="1" bestFit="1" customWidth="1"/>
    <col min="757" max="757" width="9.42578125" style="1" bestFit="1" customWidth="1"/>
    <col min="758" max="764" width="11.85546875" style="1" customWidth="1"/>
    <col min="765" max="765" width="5.5703125" style="1" customWidth="1"/>
    <col min="766" max="766" width="3.5703125" style="1" customWidth="1"/>
    <col min="767" max="996" width="9.140625" style="1"/>
    <col min="997" max="998" width="3.5703125" style="1" customWidth="1"/>
    <col min="999" max="1002" width="12.5703125" style="1" customWidth="1"/>
    <col min="1003" max="1003" width="3.5703125" style="1" customWidth="1"/>
    <col min="1004" max="1004" width="42.85546875" style="1" bestFit="1" customWidth="1"/>
    <col min="1005" max="1006" width="11.42578125" style="1" customWidth="1"/>
    <col min="1007" max="1007" width="12.5703125" style="1" customWidth="1"/>
    <col min="1008" max="1008" width="13.42578125" style="1" customWidth="1"/>
    <col min="1009" max="1009" width="31.42578125" style="1" bestFit="1" customWidth="1"/>
    <col min="1010" max="1011" width="11.85546875" style="1" customWidth="1"/>
    <col min="1012" max="1012" width="8.5703125" style="1" bestFit="1" customWidth="1"/>
    <col min="1013" max="1013" width="9.42578125" style="1" bestFit="1" customWidth="1"/>
    <col min="1014" max="1020" width="11.85546875" style="1" customWidth="1"/>
    <col min="1021" max="1021" width="5.5703125" style="1" customWidth="1"/>
    <col min="1022" max="1022" width="3.5703125" style="1" customWidth="1"/>
    <col min="1023" max="1252" width="9.140625" style="1"/>
    <col min="1253" max="1254" width="3.5703125" style="1" customWidth="1"/>
    <col min="1255" max="1258" width="12.5703125" style="1" customWidth="1"/>
    <col min="1259" max="1259" width="3.5703125" style="1" customWidth="1"/>
    <col min="1260" max="1260" width="42.85546875" style="1" bestFit="1" customWidth="1"/>
    <col min="1261" max="1262" width="11.42578125" style="1" customWidth="1"/>
    <col min="1263" max="1263" width="12.5703125" style="1" customWidth="1"/>
    <col min="1264" max="1264" width="13.42578125" style="1" customWidth="1"/>
    <col min="1265" max="1265" width="31.42578125" style="1" bestFit="1" customWidth="1"/>
    <col min="1266" max="1267" width="11.85546875" style="1" customWidth="1"/>
    <col min="1268" max="1268" width="8.5703125" style="1" bestFit="1" customWidth="1"/>
    <col min="1269" max="1269" width="9.42578125" style="1" bestFit="1" customWidth="1"/>
    <col min="1270" max="1276" width="11.85546875" style="1" customWidth="1"/>
    <col min="1277" max="1277" width="5.5703125" style="1" customWidth="1"/>
    <col min="1278" max="1278" width="3.5703125" style="1" customWidth="1"/>
    <col min="1279" max="1508" width="9.140625" style="1"/>
    <col min="1509" max="1510" width="3.5703125" style="1" customWidth="1"/>
    <col min="1511" max="1514" width="12.5703125" style="1" customWidth="1"/>
    <col min="1515" max="1515" width="3.5703125" style="1" customWidth="1"/>
    <col min="1516" max="1516" width="42.85546875" style="1" bestFit="1" customWidth="1"/>
    <col min="1517" max="1518" width="11.42578125" style="1" customWidth="1"/>
    <col min="1519" max="1519" width="12.5703125" style="1" customWidth="1"/>
    <col min="1520" max="1520" width="13.42578125" style="1" customWidth="1"/>
    <col min="1521" max="1521" width="31.42578125" style="1" bestFit="1" customWidth="1"/>
    <col min="1522" max="1523" width="11.85546875" style="1" customWidth="1"/>
    <col min="1524" max="1524" width="8.5703125" style="1" bestFit="1" customWidth="1"/>
    <col min="1525" max="1525" width="9.42578125" style="1" bestFit="1" customWidth="1"/>
    <col min="1526" max="1532" width="11.85546875" style="1" customWidth="1"/>
    <col min="1533" max="1533" width="5.5703125" style="1" customWidth="1"/>
    <col min="1534" max="1534" width="3.5703125" style="1" customWidth="1"/>
    <col min="1535" max="1764" width="9.140625" style="1"/>
    <col min="1765" max="1766" width="3.5703125" style="1" customWidth="1"/>
    <col min="1767" max="1770" width="12.5703125" style="1" customWidth="1"/>
    <col min="1771" max="1771" width="3.5703125" style="1" customWidth="1"/>
    <col min="1772" max="1772" width="42.85546875" style="1" bestFit="1" customWidth="1"/>
    <col min="1773" max="1774" width="11.42578125" style="1" customWidth="1"/>
    <col min="1775" max="1775" width="12.5703125" style="1" customWidth="1"/>
    <col min="1776" max="1776" width="13.42578125" style="1" customWidth="1"/>
    <col min="1777" max="1777" width="31.42578125" style="1" bestFit="1" customWidth="1"/>
    <col min="1778" max="1779" width="11.85546875" style="1" customWidth="1"/>
    <col min="1780" max="1780" width="8.5703125" style="1" bestFit="1" customWidth="1"/>
    <col min="1781" max="1781" width="9.42578125" style="1" bestFit="1" customWidth="1"/>
    <col min="1782" max="1788" width="11.85546875" style="1" customWidth="1"/>
    <col min="1789" max="1789" width="5.5703125" style="1" customWidth="1"/>
    <col min="1790" max="1790" width="3.5703125" style="1" customWidth="1"/>
    <col min="1791" max="2020" width="9.140625" style="1"/>
    <col min="2021" max="2022" width="3.5703125" style="1" customWidth="1"/>
    <col min="2023" max="2026" width="12.5703125" style="1" customWidth="1"/>
    <col min="2027" max="2027" width="3.5703125" style="1" customWidth="1"/>
    <col min="2028" max="2028" width="42.85546875" style="1" bestFit="1" customWidth="1"/>
    <col min="2029" max="2030" width="11.42578125" style="1" customWidth="1"/>
    <col min="2031" max="2031" width="12.5703125" style="1" customWidth="1"/>
    <col min="2032" max="2032" width="13.42578125" style="1" customWidth="1"/>
    <col min="2033" max="2033" width="31.42578125" style="1" bestFit="1" customWidth="1"/>
    <col min="2034" max="2035" width="11.85546875" style="1" customWidth="1"/>
    <col min="2036" max="2036" width="8.5703125" style="1" bestFit="1" customWidth="1"/>
    <col min="2037" max="2037" width="9.42578125" style="1" bestFit="1" customWidth="1"/>
    <col min="2038" max="2044" width="11.85546875" style="1" customWidth="1"/>
    <col min="2045" max="2045" width="5.5703125" style="1" customWidth="1"/>
    <col min="2046" max="2046" width="3.5703125" style="1" customWidth="1"/>
    <col min="2047" max="2276" width="9.140625" style="1"/>
    <col min="2277" max="2278" width="3.5703125" style="1" customWidth="1"/>
    <col min="2279" max="2282" width="12.5703125" style="1" customWidth="1"/>
    <col min="2283" max="2283" width="3.5703125" style="1" customWidth="1"/>
    <col min="2284" max="2284" width="42.85546875" style="1" bestFit="1" customWidth="1"/>
    <col min="2285" max="2286" width="11.42578125" style="1" customWidth="1"/>
    <col min="2287" max="2287" width="12.5703125" style="1" customWidth="1"/>
    <col min="2288" max="2288" width="13.42578125" style="1" customWidth="1"/>
    <col min="2289" max="2289" width="31.42578125" style="1" bestFit="1" customWidth="1"/>
    <col min="2290" max="2291" width="11.85546875" style="1" customWidth="1"/>
    <col min="2292" max="2292" width="8.5703125" style="1" bestFit="1" customWidth="1"/>
    <col min="2293" max="2293" width="9.42578125" style="1" bestFit="1" customWidth="1"/>
    <col min="2294" max="2300" width="11.85546875" style="1" customWidth="1"/>
    <col min="2301" max="2301" width="5.5703125" style="1" customWidth="1"/>
    <col min="2302" max="2302" width="3.5703125" style="1" customWidth="1"/>
    <col min="2303" max="2532" width="9.140625" style="1"/>
    <col min="2533" max="2534" width="3.5703125" style="1" customWidth="1"/>
    <col min="2535" max="2538" width="12.5703125" style="1" customWidth="1"/>
    <col min="2539" max="2539" width="3.5703125" style="1" customWidth="1"/>
    <col min="2540" max="2540" width="42.85546875" style="1" bestFit="1" customWidth="1"/>
    <col min="2541" max="2542" width="11.42578125" style="1" customWidth="1"/>
    <col min="2543" max="2543" width="12.5703125" style="1" customWidth="1"/>
    <col min="2544" max="2544" width="13.42578125" style="1" customWidth="1"/>
    <col min="2545" max="2545" width="31.42578125" style="1" bestFit="1" customWidth="1"/>
    <col min="2546" max="2547" width="11.85546875" style="1" customWidth="1"/>
    <col min="2548" max="2548" width="8.5703125" style="1" bestFit="1" customWidth="1"/>
    <col min="2549" max="2549" width="9.42578125" style="1" bestFit="1" customWidth="1"/>
    <col min="2550" max="2556" width="11.85546875" style="1" customWidth="1"/>
    <col min="2557" max="2557" width="5.5703125" style="1" customWidth="1"/>
    <col min="2558" max="2558" width="3.5703125" style="1" customWidth="1"/>
    <col min="2559" max="2788" width="9.140625" style="1"/>
    <col min="2789" max="2790" width="3.5703125" style="1" customWidth="1"/>
    <col min="2791" max="2794" width="12.5703125" style="1" customWidth="1"/>
    <col min="2795" max="2795" width="3.5703125" style="1" customWidth="1"/>
    <col min="2796" max="2796" width="42.85546875" style="1" bestFit="1" customWidth="1"/>
    <col min="2797" max="2798" width="11.42578125" style="1" customWidth="1"/>
    <col min="2799" max="2799" width="12.5703125" style="1" customWidth="1"/>
    <col min="2800" max="2800" width="13.42578125" style="1" customWidth="1"/>
    <col min="2801" max="2801" width="31.42578125" style="1" bestFit="1" customWidth="1"/>
    <col min="2802" max="2803" width="11.85546875" style="1" customWidth="1"/>
    <col min="2804" max="2804" width="8.5703125" style="1" bestFit="1" customWidth="1"/>
    <col min="2805" max="2805" width="9.42578125" style="1" bestFit="1" customWidth="1"/>
    <col min="2806" max="2812" width="11.85546875" style="1" customWidth="1"/>
    <col min="2813" max="2813" width="5.5703125" style="1" customWidth="1"/>
    <col min="2814" max="2814" width="3.5703125" style="1" customWidth="1"/>
    <col min="2815" max="3044" width="9.140625" style="1"/>
    <col min="3045" max="3046" width="3.5703125" style="1" customWidth="1"/>
    <col min="3047" max="3050" width="12.5703125" style="1" customWidth="1"/>
    <col min="3051" max="3051" width="3.5703125" style="1" customWidth="1"/>
    <col min="3052" max="3052" width="42.85546875" style="1" bestFit="1" customWidth="1"/>
    <col min="3053" max="3054" width="11.42578125" style="1" customWidth="1"/>
    <col min="3055" max="3055" width="12.5703125" style="1" customWidth="1"/>
    <col min="3056" max="3056" width="13.42578125" style="1" customWidth="1"/>
    <col min="3057" max="3057" width="31.42578125" style="1" bestFit="1" customWidth="1"/>
    <col min="3058" max="3059" width="11.85546875" style="1" customWidth="1"/>
    <col min="3060" max="3060" width="8.5703125" style="1" bestFit="1" customWidth="1"/>
    <col min="3061" max="3061" width="9.42578125" style="1" bestFit="1" customWidth="1"/>
    <col min="3062" max="3068" width="11.85546875" style="1" customWidth="1"/>
    <col min="3069" max="3069" width="5.5703125" style="1" customWidth="1"/>
    <col min="3070" max="3070" width="3.5703125" style="1" customWidth="1"/>
    <col min="3071" max="3300" width="9.140625" style="1"/>
    <col min="3301" max="3302" width="3.5703125" style="1" customWidth="1"/>
    <col min="3303" max="3306" width="12.5703125" style="1" customWidth="1"/>
    <col min="3307" max="3307" width="3.5703125" style="1" customWidth="1"/>
    <col min="3308" max="3308" width="42.85546875" style="1" bestFit="1" customWidth="1"/>
    <col min="3309" max="3310" width="11.42578125" style="1" customWidth="1"/>
    <col min="3311" max="3311" width="12.5703125" style="1" customWidth="1"/>
    <col min="3312" max="3312" width="13.42578125" style="1" customWidth="1"/>
    <col min="3313" max="3313" width="31.42578125" style="1" bestFit="1" customWidth="1"/>
    <col min="3314" max="3315" width="11.85546875" style="1" customWidth="1"/>
    <col min="3316" max="3316" width="8.5703125" style="1" bestFit="1" customWidth="1"/>
    <col min="3317" max="3317" width="9.42578125" style="1" bestFit="1" customWidth="1"/>
    <col min="3318" max="3324" width="11.85546875" style="1" customWidth="1"/>
    <col min="3325" max="3325" width="5.5703125" style="1" customWidth="1"/>
    <col min="3326" max="3326" width="3.5703125" style="1" customWidth="1"/>
    <col min="3327" max="3556" width="9.140625" style="1"/>
    <col min="3557" max="3558" width="3.5703125" style="1" customWidth="1"/>
    <col min="3559" max="3562" width="12.5703125" style="1" customWidth="1"/>
    <col min="3563" max="3563" width="3.5703125" style="1" customWidth="1"/>
    <col min="3564" max="3564" width="42.85546875" style="1" bestFit="1" customWidth="1"/>
    <col min="3565" max="3566" width="11.42578125" style="1" customWidth="1"/>
    <col min="3567" max="3567" width="12.5703125" style="1" customWidth="1"/>
    <col min="3568" max="3568" width="13.42578125" style="1" customWidth="1"/>
    <col min="3569" max="3569" width="31.42578125" style="1" bestFit="1" customWidth="1"/>
    <col min="3570" max="3571" width="11.85546875" style="1" customWidth="1"/>
    <col min="3572" max="3572" width="8.5703125" style="1" bestFit="1" customWidth="1"/>
    <col min="3573" max="3573" width="9.42578125" style="1" bestFit="1" customWidth="1"/>
    <col min="3574" max="3580" width="11.85546875" style="1" customWidth="1"/>
    <col min="3581" max="3581" width="5.5703125" style="1" customWidth="1"/>
    <col min="3582" max="3582" width="3.5703125" style="1" customWidth="1"/>
    <col min="3583" max="3812" width="9.140625" style="1"/>
    <col min="3813" max="3814" width="3.5703125" style="1" customWidth="1"/>
    <col min="3815" max="3818" width="12.5703125" style="1" customWidth="1"/>
    <col min="3819" max="3819" width="3.5703125" style="1" customWidth="1"/>
    <col min="3820" max="3820" width="42.85546875" style="1" bestFit="1" customWidth="1"/>
    <col min="3821" max="3822" width="11.42578125" style="1" customWidth="1"/>
    <col min="3823" max="3823" width="12.5703125" style="1" customWidth="1"/>
    <col min="3824" max="3824" width="13.42578125" style="1" customWidth="1"/>
    <col min="3825" max="3825" width="31.42578125" style="1" bestFit="1" customWidth="1"/>
    <col min="3826" max="3827" width="11.85546875" style="1" customWidth="1"/>
    <col min="3828" max="3828" width="8.5703125" style="1" bestFit="1" customWidth="1"/>
    <col min="3829" max="3829" width="9.42578125" style="1" bestFit="1" customWidth="1"/>
    <col min="3830" max="3836" width="11.85546875" style="1" customWidth="1"/>
    <col min="3837" max="3837" width="5.5703125" style="1" customWidth="1"/>
    <col min="3838" max="3838" width="3.5703125" style="1" customWidth="1"/>
    <col min="3839" max="4068" width="9.140625" style="1"/>
    <col min="4069" max="4070" width="3.5703125" style="1" customWidth="1"/>
    <col min="4071" max="4074" width="12.5703125" style="1" customWidth="1"/>
    <col min="4075" max="4075" width="3.5703125" style="1" customWidth="1"/>
    <col min="4076" max="4076" width="42.85546875" style="1" bestFit="1" customWidth="1"/>
    <col min="4077" max="4078" width="11.42578125" style="1" customWidth="1"/>
    <col min="4079" max="4079" width="12.5703125" style="1" customWidth="1"/>
    <col min="4080" max="4080" width="13.42578125" style="1" customWidth="1"/>
    <col min="4081" max="4081" width="31.42578125" style="1" bestFit="1" customWidth="1"/>
    <col min="4082" max="4083" width="11.85546875" style="1" customWidth="1"/>
    <col min="4084" max="4084" width="8.5703125" style="1" bestFit="1" customWidth="1"/>
    <col min="4085" max="4085" width="9.42578125" style="1" bestFit="1" customWidth="1"/>
    <col min="4086" max="4092" width="11.85546875" style="1" customWidth="1"/>
    <col min="4093" max="4093" width="5.5703125" style="1" customWidth="1"/>
    <col min="4094" max="4094" width="3.5703125" style="1" customWidth="1"/>
    <col min="4095" max="4324" width="9.140625" style="1"/>
    <col min="4325" max="4326" width="3.5703125" style="1" customWidth="1"/>
    <col min="4327" max="4330" width="12.5703125" style="1" customWidth="1"/>
    <col min="4331" max="4331" width="3.5703125" style="1" customWidth="1"/>
    <col min="4332" max="4332" width="42.85546875" style="1" bestFit="1" customWidth="1"/>
    <col min="4333" max="4334" width="11.42578125" style="1" customWidth="1"/>
    <col min="4335" max="4335" width="12.5703125" style="1" customWidth="1"/>
    <col min="4336" max="4336" width="13.42578125" style="1" customWidth="1"/>
    <col min="4337" max="4337" width="31.42578125" style="1" bestFit="1" customWidth="1"/>
    <col min="4338" max="4339" width="11.85546875" style="1" customWidth="1"/>
    <col min="4340" max="4340" width="8.5703125" style="1" bestFit="1" customWidth="1"/>
    <col min="4341" max="4341" width="9.42578125" style="1" bestFit="1" customWidth="1"/>
    <col min="4342" max="4348" width="11.85546875" style="1" customWidth="1"/>
    <col min="4349" max="4349" width="5.5703125" style="1" customWidth="1"/>
    <col min="4350" max="4350" width="3.5703125" style="1" customWidth="1"/>
    <col min="4351" max="4580" width="9.140625" style="1"/>
    <col min="4581" max="4582" width="3.5703125" style="1" customWidth="1"/>
    <col min="4583" max="4586" width="12.5703125" style="1" customWidth="1"/>
    <col min="4587" max="4587" width="3.5703125" style="1" customWidth="1"/>
    <col min="4588" max="4588" width="42.85546875" style="1" bestFit="1" customWidth="1"/>
    <col min="4589" max="4590" width="11.42578125" style="1" customWidth="1"/>
    <col min="4591" max="4591" width="12.5703125" style="1" customWidth="1"/>
    <col min="4592" max="4592" width="13.42578125" style="1" customWidth="1"/>
    <col min="4593" max="4593" width="31.42578125" style="1" bestFit="1" customWidth="1"/>
    <col min="4594" max="4595" width="11.85546875" style="1" customWidth="1"/>
    <col min="4596" max="4596" width="8.5703125" style="1" bestFit="1" customWidth="1"/>
    <col min="4597" max="4597" width="9.42578125" style="1" bestFit="1" customWidth="1"/>
    <col min="4598" max="4604" width="11.85546875" style="1" customWidth="1"/>
    <col min="4605" max="4605" width="5.5703125" style="1" customWidth="1"/>
    <col min="4606" max="4606" width="3.5703125" style="1" customWidth="1"/>
    <col min="4607" max="4836" width="9.140625" style="1"/>
    <col min="4837" max="4838" width="3.5703125" style="1" customWidth="1"/>
    <col min="4839" max="4842" width="12.5703125" style="1" customWidth="1"/>
    <col min="4843" max="4843" width="3.5703125" style="1" customWidth="1"/>
    <col min="4844" max="4844" width="42.85546875" style="1" bestFit="1" customWidth="1"/>
    <col min="4845" max="4846" width="11.42578125" style="1" customWidth="1"/>
    <col min="4847" max="4847" width="12.5703125" style="1" customWidth="1"/>
    <col min="4848" max="4848" width="13.42578125" style="1" customWidth="1"/>
    <col min="4849" max="4849" width="31.42578125" style="1" bestFit="1" customWidth="1"/>
    <col min="4850" max="4851" width="11.85546875" style="1" customWidth="1"/>
    <col min="4852" max="4852" width="8.5703125" style="1" bestFit="1" customWidth="1"/>
    <col min="4853" max="4853" width="9.42578125" style="1" bestFit="1" customWidth="1"/>
    <col min="4854" max="4860" width="11.85546875" style="1" customWidth="1"/>
    <col min="4861" max="4861" width="5.5703125" style="1" customWidth="1"/>
    <col min="4862" max="4862" width="3.5703125" style="1" customWidth="1"/>
    <col min="4863" max="5092" width="9.140625" style="1"/>
    <col min="5093" max="5094" width="3.5703125" style="1" customWidth="1"/>
    <col min="5095" max="5098" width="12.5703125" style="1" customWidth="1"/>
    <col min="5099" max="5099" width="3.5703125" style="1" customWidth="1"/>
    <col min="5100" max="5100" width="42.85546875" style="1" bestFit="1" customWidth="1"/>
    <col min="5101" max="5102" width="11.42578125" style="1" customWidth="1"/>
    <col min="5103" max="5103" width="12.5703125" style="1" customWidth="1"/>
    <col min="5104" max="5104" width="13.42578125" style="1" customWidth="1"/>
    <col min="5105" max="5105" width="31.42578125" style="1" bestFit="1" customWidth="1"/>
    <col min="5106" max="5107" width="11.85546875" style="1" customWidth="1"/>
    <col min="5108" max="5108" width="8.5703125" style="1" bestFit="1" customWidth="1"/>
    <col min="5109" max="5109" width="9.42578125" style="1" bestFit="1" customWidth="1"/>
    <col min="5110" max="5116" width="11.85546875" style="1" customWidth="1"/>
    <col min="5117" max="5117" width="5.5703125" style="1" customWidth="1"/>
    <col min="5118" max="5118" width="3.5703125" style="1" customWidth="1"/>
    <col min="5119" max="5348" width="9.140625" style="1"/>
    <col min="5349" max="5350" width="3.5703125" style="1" customWidth="1"/>
    <col min="5351" max="5354" width="12.5703125" style="1" customWidth="1"/>
    <col min="5355" max="5355" width="3.5703125" style="1" customWidth="1"/>
    <col min="5356" max="5356" width="42.85546875" style="1" bestFit="1" customWidth="1"/>
    <col min="5357" max="5358" width="11.42578125" style="1" customWidth="1"/>
    <col min="5359" max="5359" width="12.5703125" style="1" customWidth="1"/>
    <col min="5360" max="5360" width="13.42578125" style="1" customWidth="1"/>
    <col min="5361" max="5361" width="31.42578125" style="1" bestFit="1" customWidth="1"/>
    <col min="5362" max="5363" width="11.85546875" style="1" customWidth="1"/>
    <col min="5364" max="5364" width="8.5703125" style="1" bestFit="1" customWidth="1"/>
    <col min="5365" max="5365" width="9.42578125" style="1" bestFit="1" customWidth="1"/>
    <col min="5366" max="5372" width="11.85546875" style="1" customWidth="1"/>
    <col min="5373" max="5373" width="5.5703125" style="1" customWidth="1"/>
    <col min="5374" max="5374" width="3.5703125" style="1" customWidth="1"/>
    <col min="5375" max="5604" width="9.140625" style="1"/>
    <col min="5605" max="5606" width="3.5703125" style="1" customWidth="1"/>
    <col min="5607" max="5610" width="12.5703125" style="1" customWidth="1"/>
    <col min="5611" max="5611" width="3.5703125" style="1" customWidth="1"/>
    <col min="5612" max="5612" width="42.85546875" style="1" bestFit="1" customWidth="1"/>
    <col min="5613" max="5614" width="11.42578125" style="1" customWidth="1"/>
    <col min="5615" max="5615" width="12.5703125" style="1" customWidth="1"/>
    <col min="5616" max="5616" width="13.42578125" style="1" customWidth="1"/>
    <col min="5617" max="5617" width="31.42578125" style="1" bestFit="1" customWidth="1"/>
    <col min="5618" max="5619" width="11.85546875" style="1" customWidth="1"/>
    <col min="5620" max="5620" width="8.5703125" style="1" bestFit="1" customWidth="1"/>
    <col min="5621" max="5621" width="9.42578125" style="1" bestFit="1" customWidth="1"/>
    <col min="5622" max="5628" width="11.85546875" style="1" customWidth="1"/>
    <col min="5629" max="5629" width="5.5703125" style="1" customWidth="1"/>
    <col min="5630" max="5630" width="3.5703125" style="1" customWidth="1"/>
    <col min="5631" max="5860" width="9.140625" style="1"/>
    <col min="5861" max="5862" width="3.5703125" style="1" customWidth="1"/>
    <col min="5863" max="5866" width="12.5703125" style="1" customWidth="1"/>
    <col min="5867" max="5867" width="3.5703125" style="1" customWidth="1"/>
    <col min="5868" max="5868" width="42.85546875" style="1" bestFit="1" customWidth="1"/>
    <col min="5869" max="5870" width="11.42578125" style="1" customWidth="1"/>
    <col min="5871" max="5871" width="12.5703125" style="1" customWidth="1"/>
    <col min="5872" max="5872" width="13.42578125" style="1" customWidth="1"/>
    <col min="5873" max="5873" width="31.42578125" style="1" bestFit="1" customWidth="1"/>
    <col min="5874" max="5875" width="11.85546875" style="1" customWidth="1"/>
    <col min="5876" max="5876" width="8.5703125" style="1" bestFit="1" customWidth="1"/>
    <col min="5877" max="5877" width="9.42578125" style="1" bestFit="1" customWidth="1"/>
    <col min="5878" max="5884" width="11.85546875" style="1" customWidth="1"/>
    <col min="5885" max="5885" width="5.5703125" style="1" customWidth="1"/>
    <col min="5886" max="5886" width="3.5703125" style="1" customWidth="1"/>
    <col min="5887" max="6116" width="9.140625" style="1"/>
    <col min="6117" max="6118" width="3.5703125" style="1" customWidth="1"/>
    <col min="6119" max="6122" width="12.5703125" style="1" customWidth="1"/>
    <col min="6123" max="6123" width="3.5703125" style="1" customWidth="1"/>
    <col min="6124" max="6124" width="42.85546875" style="1" bestFit="1" customWidth="1"/>
    <col min="6125" max="6126" width="11.42578125" style="1" customWidth="1"/>
    <col min="6127" max="6127" width="12.5703125" style="1" customWidth="1"/>
    <col min="6128" max="6128" width="13.42578125" style="1" customWidth="1"/>
    <col min="6129" max="6129" width="31.42578125" style="1" bestFit="1" customWidth="1"/>
    <col min="6130" max="6131" width="11.85546875" style="1" customWidth="1"/>
    <col min="6132" max="6132" width="8.5703125" style="1" bestFit="1" customWidth="1"/>
    <col min="6133" max="6133" width="9.42578125" style="1" bestFit="1" customWidth="1"/>
    <col min="6134" max="6140" width="11.85546875" style="1" customWidth="1"/>
    <col min="6141" max="6141" width="5.5703125" style="1" customWidth="1"/>
    <col min="6142" max="6142" width="3.5703125" style="1" customWidth="1"/>
    <col min="6143" max="6372" width="9.140625" style="1"/>
    <col min="6373" max="6374" width="3.5703125" style="1" customWidth="1"/>
    <col min="6375" max="6378" width="12.5703125" style="1" customWidth="1"/>
    <col min="6379" max="6379" width="3.5703125" style="1" customWidth="1"/>
    <col min="6380" max="6380" width="42.85546875" style="1" bestFit="1" customWidth="1"/>
    <col min="6381" max="6382" width="11.42578125" style="1" customWidth="1"/>
    <col min="6383" max="6383" width="12.5703125" style="1" customWidth="1"/>
    <col min="6384" max="6384" width="13.42578125" style="1" customWidth="1"/>
    <col min="6385" max="6385" width="31.42578125" style="1" bestFit="1" customWidth="1"/>
    <col min="6386" max="6387" width="11.85546875" style="1" customWidth="1"/>
    <col min="6388" max="6388" width="8.5703125" style="1" bestFit="1" customWidth="1"/>
    <col min="6389" max="6389" width="9.42578125" style="1" bestFit="1" customWidth="1"/>
    <col min="6390" max="6396" width="11.85546875" style="1" customWidth="1"/>
    <col min="6397" max="6397" width="5.5703125" style="1" customWidth="1"/>
    <col min="6398" max="6398" width="3.5703125" style="1" customWidth="1"/>
    <col min="6399" max="6628" width="9.140625" style="1"/>
    <col min="6629" max="6630" width="3.5703125" style="1" customWidth="1"/>
    <col min="6631" max="6634" width="12.5703125" style="1" customWidth="1"/>
    <col min="6635" max="6635" width="3.5703125" style="1" customWidth="1"/>
    <col min="6636" max="6636" width="42.85546875" style="1" bestFit="1" customWidth="1"/>
    <col min="6637" max="6638" width="11.42578125" style="1" customWidth="1"/>
    <col min="6639" max="6639" width="12.5703125" style="1" customWidth="1"/>
    <col min="6640" max="6640" width="13.42578125" style="1" customWidth="1"/>
    <col min="6641" max="6641" width="31.42578125" style="1" bestFit="1" customWidth="1"/>
    <col min="6642" max="6643" width="11.85546875" style="1" customWidth="1"/>
    <col min="6644" max="6644" width="8.5703125" style="1" bestFit="1" customWidth="1"/>
    <col min="6645" max="6645" width="9.42578125" style="1" bestFit="1" customWidth="1"/>
    <col min="6646" max="6652" width="11.85546875" style="1" customWidth="1"/>
    <col min="6653" max="6653" width="5.5703125" style="1" customWidth="1"/>
    <col min="6654" max="6654" width="3.5703125" style="1" customWidth="1"/>
    <col min="6655" max="6884" width="9.140625" style="1"/>
    <col min="6885" max="6886" width="3.5703125" style="1" customWidth="1"/>
    <col min="6887" max="6890" width="12.5703125" style="1" customWidth="1"/>
    <col min="6891" max="6891" width="3.5703125" style="1" customWidth="1"/>
    <col min="6892" max="6892" width="42.85546875" style="1" bestFit="1" customWidth="1"/>
    <col min="6893" max="6894" width="11.42578125" style="1" customWidth="1"/>
    <col min="6895" max="6895" width="12.5703125" style="1" customWidth="1"/>
    <col min="6896" max="6896" width="13.42578125" style="1" customWidth="1"/>
    <col min="6897" max="6897" width="31.42578125" style="1" bestFit="1" customWidth="1"/>
    <col min="6898" max="6899" width="11.85546875" style="1" customWidth="1"/>
    <col min="6900" max="6900" width="8.5703125" style="1" bestFit="1" customWidth="1"/>
    <col min="6901" max="6901" width="9.42578125" style="1" bestFit="1" customWidth="1"/>
    <col min="6902" max="6908" width="11.85546875" style="1" customWidth="1"/>
    <col min="6909" max="6909" width="5.5703125" style="1" customWidth="1"/>
    <col min="6910" max="6910" width="3.5703125" style="1" customWidth="1"/>
    <col min="6911" max="7140" width="9.140625" style="1"/>
    <col min="7141" max="7142" width="3.5703125" style="1" customWidth="1"/>
    <col min="7143" max="7146" width="12.5703125" style="1" customWidth="1"/>
    <col min="7147" max="7147" width="3.5703125" style="1" customWidth="1"/>
    <col min="7148" max="7148" width="42.85546875" style="1" bestFit="1" customWidth="1"/>
    <col min="7149" max="7150" width="11.42578125" style="1" customWidth="1"/>
    <col min="7151" max="7151" width="12.5703125" style="1" customWidth="1"/>
    <col min="7152" max="7152" width="13.42578125" style="1" customWidth="1"/>
    <col min="7153" max="7153" width="31.42578125" style="1" bestFit="1" customWidth="1"/>
    <col min="7154" max="7155" width="11.85546875" style="1" customWidth="1"/>
    <col min="7156" max="7156" width="8.5703125" style="1" bestFit="1" customWidth="1"/>
    <col min="7157" max="7157" width="9.42578125" style="1" bestFit="1" customWidth="1"/>
    <col min="7158" max="7164" width="11.85546875" style="1" customWidth="1"/>
    <col min="7165" max="7165" width="5.5703125" style="1" customWidth="1"/>
    <col min="7166" max="7166" width="3.5703125" style="1" customWidth="1"/>
    <col min="7167" max="7396" width="9.140625" style="1"/>
    <col min="7397" max="7398" width="3.5703125" style="1" customWidth="1"/>
    <col min="7399" max="7402" width="12.5703125" style="1" customWidth="1"/>
    <col min="7403" max="7403" width="3.5703125" style="1" customWidth="1"/>
    <col min="7404" max="7404" width="42.85546875" style="1" bestFit="1" customWidth="1"/>
    <col min="7405" max="7406" width="11.42578125" style="1" customWidth="1"/>
    <col min="7407" max="7407" width="12.5703125" style="1" customWidth="1"/>
    <col min="7408" max="7408" width="13.42578125" style="1" customWidth="1"/>
    <col min="7409" max="7409" width="31.42578125" style="1" bestFit="1" customWidth="1"/>
    <col min="7410" max="7411" width="11.85546875" style="1" customWidth="1"/>
    <col min="7412" max="7412" width="8.5703125" style="1" bestFit="1" customWidth="1"/>
    <col min="7413" max="7413" width="9.42578125" style="1" bestFit="1" customWidth="1"/>
    <col min="7414" max="7420" width="11.85546875" style="1" customWidth="1"/>
    <col min="7421" max="7421" width="5.5703125" style="1" customWidth="1"/>
    <col min="7422" max="7422" width="3.5703125" style="1" customWidth="1"/>
    <col min="7423" max="7652" width="9.140625" style="1"/>
    <col min="7653" max="7654" width="3.5703125" style="1" customWidth="1"/>
    <col min="7655" max="7658" width="12.5703125" style="1" customWidth="1"/>
    <col min="7659" max="7659" width="3.5703125" style="1" customWidth="1"/>
    <col min="7660" max="7660" width="42.85546875" style="1" bestFit="1" customWidth="1"/>
    <col min="7661" max="7662" width="11.42578125" style="1" customWidth="1"/>
    <col min="7663" max="7663" width="12.5703125" style="1" customWidth="1"/>
    <col min="7664" max="7664" width="13.42578125" style="1" customWidth="1"/>
    <col min="7665" max="7665" width="31.42578125" style="1" bestFit="1" customWidth="1"/>
    <col min="7666" max="7667" width="11.85546875" style="1" customWidth="1"/>
    <col min="7668" max="7668" width="8.5703125" style="1" bestFit="1" customWidth="1"/>
    <col min="7669" max="7669" width="9.42578125" style="1" bestFit="1" customWidth="1"/>
    <col min="7670" max="7676" width="11.85546875" style="1" customWidth="1"/>
    <col min="7677" max="7677" width="5.5703125" style="1" customWidth="1"/>
    <col min="7678" max="7678" width="3.5703125" style="1" customWidth="1"/>
    <col min="7679" max="7908" width="9.140625" style="1"/>
    <col min="7909" max="7910" width="3.5703125" style="1" customWidth="1"/>
    <col min="7911" max="7914" width="12.5703125" style="1" customWidth="1"/>
    <col min="7915" max="7915" width="3.5703125" style="1" customWidth="1"/>
    <col min="7916" max="7916" width="42.85546875" style="1" bestFit="1" customWidth="1"/>
    <col min="7917" max="7918" width="11.42578125" style="1" customWidth="1"/>
    <col min="7919" max="7919" width="12.5703125" style="1" customWidth="1"/>
    <col min="7920" max="7920" width="13.42578125" style="1" customWidth="1"/>
    <col min="7921" max="7921" width="31.42578125" style="1" bestFit="1" customWidth="1"/>
    <col min="7922" max="7923" width="11.85546875" style="1" customWidth="1"/>
    <col min="7924" max="7924" width="8.5703125" style="1" bestFit="1" customWidth="1"/>
    <col min="7925" max="7925" width="9.42578125" style="1" bestFit="1" customWidth="1"/>
    <col min="7926" max="7932" width="11.85546875" style="1" customWidth="1"/>
    <col min="7933" max="7933" width="5.5703125" style="1" customWidth="1"/>
    <col min="7934" max="7934" width="3.5703125" style="1" customWidth="1"/>
    <col min="7935" max="8164" width="9.140625" style="1"/>
    <col min="8165" max="8166" width="3.5703125" style="1" customWidth="1"/>
    <col min="8167" max="8170" width="12.5703125" style="1" customWidth="1"/>
    <col min="8171" max="8171" width="3.5703125" style="1" customWidth="1"/>
    <col min="8172" max="8172" width="42.85546875" style="1" bestFit="1" customWidth="1"/>
    <col min="8173" max="8174" width="11.42578125" style="1" customWidth="1"/>
    <col min="8175" max="8175" width="12.5703125" style="1" customWidth="1"/>
    <col min="8176" max="8176" width="13.42578125" style="1" customWidth="1"/>
    <col min="8177" max="8177" width="31.42578125" style="1" bestFit="1" customWidth="1"/>
    <col min="8178" max="8179" width="11.85546875" style="1" customWidth="1"/>
    <col min="8180" max="8180" width="8.5703125" style="1" bestFit="1" customWidth="1"/>
    <col min="8181" max="8181" width="9.42578125" style="1" bestFit="1" customWidth="1"/>
    <col min="8182" max="8188" width="11.85546875" style="1" customWidth="1"/>
    <col min="8189" max="8189" width="5.5703125" style="1" customWidth="1"/>
    <col min="8190" max="8190" width="3.5703125" style="1" customWidth="1"/>
    <col min="8191" max="8420" width="9.140625" style="1"/>
    <col min="8421" max="8422" width="3.5703125" style="1" customWidth="1"/>
    <col min="8423" max="8426" width="12.5703125" style="1" customWidth="1"/>
    <col min="8427" max="8427" width="3.5703125" style="1" customWidth="1"/>
    <col min="8428" max="8428" width="42.85546875" style="1" bestFit="1" customWidth="1"/>
    <col min="8429" max="8430" width="11.42578125" style="1" customWidth="1"/>
    <col min="8431" max="8431" width="12.5703125" style="1" customWidth="1"/>
    <col min="8432" max="8432" width="13.42578125" style="1" customWidth="1"/>
    <col min="8433" max="8433" width="31.42578125" style="1" bestFit="1" customWidth="1"/>
    <col min="8434" max="8435" width="11.85546875" style="1" customWidth="1"/>
    <col min="8436" max="8436" width="8.5703125" style="1" bestFit="1" customWidth="1"/>
    <col min="8437" max="8437" width="9.42578125" style="1" bestFit="1" customWidth="1"/>
    <col min="8438" max="8444" width="11.85546875" style="1" customWidth="1"/>
    <col min="8445" max="8445" width="5.5703125" style="1" customWidth="1"/>
    <col min="8446" max="8446" width="3.5703125" style="1" customWidth="1"/>
    <col min="8447" max="8676" width="9.140625" style="1"/>
    <col min="8677" max="8678" width="3.5703125" style="1" customWidth="1"/>
    <col min="8679" max="8682" width="12.5703125" style="1" customWidth="1"/>
    <col min="8683" max="8683" width="3.5703125" style="1" customWidth="1"/>
    <col min="8684" max="8684" width="42.85546875" style="1" bestFit="1" customWidth="1"/>
    <col min="8685" max="8686" width="11.42578125" style="1" customWidth="1"/>
    <col min="8687" max="8687" width="12.5703125" style="1" customWidth="1"/>
    <col min="8688" max="8688" width="13.42578125" style="1" customWidth="1"/>
    <col min="8689" max="8689" width="31.42578125" style="1" bestFit="1" customWidth="1"/>
    <col min="8690" max="8691" width="11.85546875" style="1" customWidth="1"/>
    <col min="8692" max="8692" width="8.5703125" style="1" bestFit="1" customWidth="1"/>
    <col min="8693" max="8693" width="9.42578125" style="1" bestFit="1" customWidth="1"/>
    <col min="8694" max="8700" width="11.85546875" style="1" customWidth="1"/>
    <col min="8701" max="8701" width="5.5703125" style="1" customWidth="1"/>
    <col min="8702" max="8702" width="3.5703125" style="1" customWidth="1"/>
    <col min="8703" max="8932" width="9.140625" style="1"/>
    <col min="8933" max="8934" width="3.5703125" style="1" customWidth="1"/>
    <col min="8935" max="8938" width="12.5703125" style="1" customWidth="1"/>
    <col min="8939" max="8939" width="3.5703125" style="1" customWidth="1"/>
    <col min="8940" max="8940" width="42.85546875" style="1" bestFit="1" customWidth="1"/>
    <col min="8941" max="8942" width="11.42578125" style="1" customWidth="1"/>
    <col min="8943" max="8943" width="12.5703125" style="1" customWidth="1"/>
    <col min="8944" max="8944" width="13.42578125" style="1" customWidth="1"/>
    <col min="8945" max="8945" width="31.42578125" style="1" bestFit="1" customWidth="1"/>
    <col min="8946" max="8947" width="11.85546875" style="1" customWidth="1"/>
    <col min="8948" max="8948" width="8.5703125" style="1" bestFit="1" customWidth="1"/>
    <col min="8949" max="8949" width="9.42578125" style="1" bestFit="1" customWidth="1"/>
    <col min="8950" max="8956" width="11.85546875" style="1" customWidth="1"/>
    <col min="8957" max="8957" width="5.5703125" style="1" customWidth="1"/>
    <col min="8958" max="8958" width="3.5703125" style="1" customWidth="1"/>
    <col min="8959" max="9188" width="9.140625" style="1"/>
    <col min="9189" max="9190" width="3.5703125" style="1" customWidth="1"/>
    <col min="9191" max="9194" width="12.5703125" style="1" customWidth="1"/>
    <col min="9195" max="9195" width="3.5703125" style="1" customWidth="1"/>
    <col min="9196" max="9196" width="42.85546875" style="1" bestFit="1" customWidth="1"/>
    <col min="9197" max="9198" width="11.42578125" style="1" customWidth="1"/>
    <col min="9199" max="9199" width="12.5703125" style="1" customWidth="1"/>
    <col min="9200" max="9200" width="13.42578125" style="1" customWidth="1"/>
    <col min="9201" max="9201" width="31.42578125" style="1" bestFit="1" customWidth="1"/>
    <col min="9202" max="9203" width="11.85546875" style="1" customWidth="1"/>
    <col min="9204" max="9204" width="8.5703125" style="1" bestFit="1" customWidth="1"/>
    <col min="9205" max="9205" width="9.42578125" style="1" bestFit="1" customWidth="1"/>
    <col min="9206" max="9212" width="11.85546875" style="1" customWidth="1"/>
    <col min="9213" max="9213" width="5.5703125" style="1" customWidth="1"/>
    <col min="9214" max="9214" width="3.5703125" style="1" customWidth="1"/>
    <col min="9215" max="9444" width="9.140625" style="1"/>
    <col min="9445" max="9446" width="3.5703125" style="1" customWidth="1"/>
    <col min="9447" max="9450" width="12.5703125" style="1" customWidth="1"/>
    <col min="9451" max="9451" width="3.5703125" style="1" customWidth="1"/>
    <col min="9452" max="9452" width="42.85546875" style="1" bestFit="1" customWidth="1"/>
    <col min="9453" max="9454" width="11.42578125" style="1" customWidth="1"/>
    <col min="9455" max="9455" width="12.5703125" style="1" customWidth="1"/>
    <col min="9456" max="9456" width="13.42578125" style="1" customWidth="1"/>
    <col min="9457" max="9457" width="31.42578125" style="1" bestFit="1" customWidth="1"/>
    <col min="9458" max="9459" width="11.85546875" style="1" customWidth="1"/>
    <col min="9460" max="9460" width="8.5703125" style="1" bestFit="1" customWidth="1"/>
    <col min="9461" max="9461" width="9.42578125" style="1" bestFit="1" customWidth="1"/>
    <col min="9462" max="9468" width="11.85546875" style="1" customWidth="1"/>
    <col min="9469" max="9469" width="5.5703125" style="1" customWidth="1"/>
    <col min="9470" max="9470" width="3.5703125" style="1" customWidth="1"/>
    <col min="9471" max="9700" width="9.140625" style="1"/>
    <col min="9701" max="9702" width="3.5703125" style="1" customWidth="1"/>
    <col min="9703" max="9706" width="12.5703125" style="1" customWidth="1"/>
    <col min="9707" max="9707" width="3.5703125" style="1" customWidth="1"/>
    <col min="9708" max="9708" width="42.85546875" style="1" bestFit="1" customWidth="1"/>
    <col min="9709" max="9710" width="11.42578125" style="1" customWidth="1"/>
    <col min="9711" max="9711" width="12.5703125" style="1" customWidth="1"/>
    <col min="9712" max="9712" width="13.42578125" style="1" customWidth="1"/>
    <col min="9713" max="9713" width="31.42578125" style="1" bestFit="1" customWidth="1"/>
    <col min="9714" max="9715" width="11.85546875" style="1" customWidth="1"/>
    <col min="9716" max="9716" width="8.5703125" style="1" bestFit="1" customWidth="1"/>
    <col min="9717" max="9717" width="9.42578125" style="1" bestFit="1" customWidth="1"/>
    <col min="9718" max="9724" width="11.85546875" style="1" customWidth="1"/>
    <col min="9725" max="9725" width="5.5703125" style="1" customWidth="1"/>
    <col min="9726" max="9726" width="3.5703125" style="1" customWidth="1"/>
    <col min="9727" max="9956" width="9.140625" style="1"/>
    <col min="9957" max="9958" width="3.5703125" style="1" customWidth="1"/>
    <col min="9959" max="9962" width="12.5703125" style="1" customWidth="1"/>
    <col min="9963" max="9963" width="3.5703125" style="1" customWidth="1"/>
    <col min="9964" max="9964" width="42.85546875" style="1" bestFit="1" customWidth="1"/>
    <col min="9965" max="9966" width="11.42578125" style="1" customWidth="1"/>
    <col min="9967" max="9967" width="12.5703125" style="1" customWidth="1"/>
    <col min="9968" max="9968" width="13.42578125" style="1" customWidth="1"/>
    <col min="9969" max="9969" width="31.42578125" style="1" bestFit="1" customWidth="1"/>
    <col min="9970" max="9971" width="11.85546875" style="1" customWidth="1"/>
    <col min="9972" max="9972" width="8.5703125" style="1" bestFit="1" customWidth="1"/>
    <col min="9973" max="9973" width="9.42578125" style="1" bestFit="1" customWidth="1"/>
    <col min="9974" max="9980" width="11.85546875" style="1" customWidth="1"/>
    <col min="9981" max="9981" width="5.5703125" style="1" customWidth="1"/>
    <col min="9982" max="9982" width="3.5703125" style="1" customWidth="1"/>
    <col min="9983" max="10212" width="9.140625" style="1"/>
    <col min="10213" max="10214" width="3.5703125" style="1" customWidth="1"/>
    <col min="10215" max="10218" width="12.5703125" style="1" customWidth="1"/>
    <col min="10219" max="10219" width="3.5703125" style="1" customWidth="1"/>
    <col min="10220" max="10220" width="42.85546875" style="1" bestFit="1" customWidth="1"/>
    <col min="10221" max="10222" width="11.42578125" style="1" customWidth="1"/>
    <col min="10223" max="10223" width="12.5703125" style="1" customWidth="1"/>
    <col min="10224" max="10224" width="13.42578125" style="1" customWidth="1"/>
    <col min="10225" max="10225" width="31.42578125" style="1" bestFit="1" customWidth="1"/>
    <col min="10226" max="10227" width="11.85546875" style="1" customWidth="1"/>
    <col min="10228" max="10228" width="8.5703125" style="1" bestFit="1" customWidth="1"/>
    <col min="10229" max="10229" width="9.42578125" style="1" bestFit="1" customWidth="1"/>
    <col min="10230" max="10236" width="11.85546875" style="1" customWidth="1"/>
    <col min="10237" max="10237" width="5.5703125" style="1" customWidth="1"/>
    <col min="10238" max="10238" width="3.5703125" style="1" customWidth="1"/>
    <col min="10239" max="10468" width="9.140625" style="1"/>
    <col min="10469" max="10470" width="3.5703125" style="1" customWidth="1"/>
    <col min="10471" max="10474" width="12.5703125" style="1" customWidth="1"/>
    <col min="10475" max="10475" width="3.5703125" style="1" customWidth="1"/>
    <col min="10476" max="10476" width="42.85546875" style="1" bestFit="1" customWidth="1"/>
    <col min="10477" max="10478" width="11.42578125" style="1" customWidth="1"/>
    <col min="10479" max="10479" width="12.5703125" style="1" customWidth="1"/>
    <col min="10480" max="10480" width="13.42578125" style="1" customWidth="1"/>
    <col min="10481" max="10481" width="31.42578125" style="1" bestFit="1" customWidth="1"/>
    <col min="10482" max="10483" width="11.85546875" style="1" customWidth="1"/>
    <col min="10484" max="10484" width="8.5703125" style="1" bestFit="1" customWidth="1"/>
    <col min="10485" max="10485" width="9.42578125" style="1" bestFit="1" customWidth="1"/>
    <col min="10486" max="10492" width="11.85546875" style="1" customWidth="1"/>
    <col min="10493" max="10493" width="5.5703125" style="1" customWidth="1"/>
    <col min="10494" max="10494" width="3.5703125" style="1" customWidth="1"/>
    <col min="10495" max="10724" width="9.140625" style="1"/>
    <col min="10725" max="10726" width="3.5703125" style="1" customWidth="1"/>
    <col min="10727" max="10730" width="12.5703125" style="1" customWidth="1"/>
    <col min="10731" max="10731" width="3.5703125" style="1" customWidth="1"/>
    <col min="10732" max="10732" width="42.85546875" style="1" bestFit="1" customWidth="1"/>
    <col min="10733" max="10734" width="11.42578125" style="1" customWidth="1"/>
    <col min="10735" max="10735" width="12.5703125" style="1" customWidth="1"/>
    <col min="10736" max="10736" width="13.42578125" style="1" customWidth="1"/>
    <col min="10737" max="10737" width="31.42578125" style="1" bestFit="1" customWidth="1"/>
    <col min="10738" max="10739" width="11.85546875" style="1" customWidth="1"/>
    <col min="10740" max="10740" width="8.5703125" style="1" bestFit="1" customWidth="1"/>
    <col min="10741" max="10741" width="9.42578125" style="1" bestFit="1" customWidth="1"/>
    <col min="10742" max="10748" width="11.85546875" style="1" customWidth="1"/>
    <col min="10749" max="10749" width="5.5703125" style="1" customWidth="1"/>
    <col min="10750" max="10750" width="3.5703125" style="1" customWidth="1"/>
    <col min="10751" max="10980" width="9.140625" style="1"/>
    <col min="10981" max="10982" width="3.5703125" style="1" customWidth="1"/>
    <col min="10983" max="10986" width="12.5703125" style="1" customWidth="1"/>
    <col min="10987" max="10987" width="3.5703125" style="1" customWidth="1"/>
    <col min="10988" max="10988" width="42.85546875" style="1" bestFit="1" customWidth="1"/>
    <col min="10989" max="10990" width="11.42578125" style="1" customWidth="1"/>
    <col min="10991" max="10991" width="12.5703125" style="1" customWidth="1"/>
    <col min="10992" max="10992" width="13.42578125" style="1" customWidth="1"/>
    <col min="10993" max="10993" width="31.42578125" style="1" bestFit="1" customWidth="1"/>
    <col min="10994" max="10995" width="11.85546875" style="1" customWidth="1"/>
    <col min="10996" max="10996" width="8.5703125" style="1" bestFit="1" customWidth="1"/>
    <col min="10997" max="10997" width="9.42578125" style="1" bestFit="1" customWidth="1"/>
    <col min="10998" max="11004" width="11.85546875" style="1" customWidth="1"/>
    <col min="11005" max="11005" width="5.5703125" style="1" customWidth="1"/>
    <col min="11006" max="11006" width="3.5703125" style="1" customWidth="1"/>
    <col min="11007" max="11236" width="9.140625" style="1"/>
    <col min="11237" max="11238" width="3.5703125" style="1" customWidth="1"/>
    <col min="11239" max="11242" width="12.5703125" style="1" customWidth="1"/>
    <col min="11243" max="11243" width="3.5703125" style="1" customWidth="1"/>
    <col min="11244" max="11244" width="42.85546875" style="1" bestFit="1" customWidth="1"/>
    <col min="11245" max="11246" width="11.42578125" style="1" customWidth="1"/>
    <col min="11247" max="11247" width="12.5703125" style="1" customWidth="1"/>
    <col min="11248" max="11248" width="13.42578125" style="1" customWidth="1"/>
    <col min="11249" max="11249" width="31.42578125" style="1" bestFit="1" customWidth="1"/>
    <col min="11250" max="11251" width="11.85546875" style="1" customWidth="1"/>
    <col min="11252" max="11252" width="8.5703125" style="1" bestFit="1" customWidth="1"/>
    <col min="11253" max="11253" width="9.42578125" style="1" bestFit="1" customWidth="1"/>
    <col min="11254" max="11260" width="11.85546875" style="1" customWidth="1"/>
    <col min="11261" max="11261" width="5.5703125" style="1" customWidth="1"/>
    <col min="11262" max="11262" width="3.5703125" style="1" customWidth="1"/>
    <col min="11263" max="11492" width="9.140625" style="1"/>
    <col min="11493" max="11494" width="3.5703125" style="1" customWidth="1"/>
    <col min="11495" max="11498" width="12.5703125" style="1" customWidth="1"/>
    <col min="11499" max="11499" width="3.5703125" style="1" customWidth="1"/>
    <col min="11500" max="11500" width="42.85546875" style="1" bestFit="1" customWidth="1"/>
    <col min="11501" max="11502" width="11.42578125" style="1" customWidth="1"/>
    <col min="11503" max="11503" width="12.5703125" style="1" customWidth="1"/>
    <col min="11504" max="11504" width="13.42578125" style="1" customWidth="1"/>
    <col min="11505" max="11505" width="31.42578125" style="1" bestFit="1" customWidth="1"/>
    <col min="11506" max="11507" width="11.85546875" style="1" customWidth="1"/>
    <col min="11508" max="11508" width="8.5703125" style="1" bestFit="1" customWidth="1"/>
    <col min="11509" max="11509" width="9.42578125" style="1" bestFit="1" customWidth="1"/>
    <col min="11510" max="11516" width="11.85546875" style="1" customWidth="1"/>
    <col min="11517" max="11517" width="5.5703125" style="1" customWidth="1"/>
    <col min="11518" max="11518" width="3.5703125" style="1" customWidth="1"/>
    <col min="11519" max="11748" width="9.140625" style="1"/>
    <col min="11749" max="11750" width="3.5703125" style="1" customWidth="1"/>
    <col min="11751" max="11754" width="12.5703125" style="1" customWidth="1"/>
    <col min="11755" max="11755" width="3.5703125" style="1" customWidth="1"/>
    <col min="11756" max="11756" width="42.85546875" style="1" bestFit="1" customWidth="1"/>
    <col min="11757" max="11758" width="11.42578125" style="1" customWidth="1"/>
    <col min="11759" max="11759" width="12.5703125" style="1" customWidth="1"/>
    <col min="11760" max="11760" width="13.42578125" style="1" customWidth="1"/>
    <col min="11761" max="11761" width="31.42578125" style="1" bestFit="1" customWidth="1"/>
    <col min="11762" max="11763" width="11.85546875" style="1" customWidth="1"/>
    <col min="11764" max="11764" width="8.5703125" style="1" bestFit="1" customWidth="1"/>
    <col min="11765" max="11765" width="9.42578125" style="1" bestFit="1" customWidth="1"/>
    <col min="11766" max="11772" width="11.85546875" style="1" customWidth="1"/>
    <col min="11773" max="11773" width="5.5703125" style="1" customWidth="1"/>
    <col min="11774" max="11774" width="3.5703125" style="1" customWidth="1"/>
    <col min="11775" max="12004" width="9.140625" style="1"/>
    <col min="12005" max="12006" width="3.5703125" style="1" customWidth="1"/>
    <col min="12007" max="12010" width="12.5703125" style="1" customWidth="1"/>
    <col min="12011" max="12011" width="3.5703125" style="1" customWidth="1"/>
    <col min="12012" max="12012" width="42.85546875" style="1" bestFit="1" customWidth="1"/>
    <col min="12013" max="12014" width="11.42578125" style="1" customWidth="1"/>
    <col min="12015" max="12015" width="12.5703125" style="1" customWidth="1"/>
    <col min="12016" max="12016" width="13.42578125" style="1" customWidth="1"/>
    <col min="12017" max="12017" width="31.42578125" style="1" bestFit="1" customWidth="1"/>
    <col min="12018" max="12019" width="11.85546875" style="1" customWidth="1"/>
    <col min="12020" max="12020" width="8.5703125" style="1" bestFit="1" customWidth="1"/>
    <col min="12021" max="12021" width="9.42578125" style="1" bestFit="1" customWidth="1"/>
    <col min="12022" max="12028" width="11.85546875" style="1" customWidth="1"/>
    <col min="12029" max="12029" width="5.5703125" style="1" customWidth="1"/>
    <col min="12030" max="12030" width="3.5703125" style="1" customWidth="1"/>
    <col min="12031" max="12260" width="9.140625" style="1"/>
    <col min="12261" max="12262" width="3.5703125" style="1" customWidth="1"/>
    <col min="12263" max="12266" width="12.5703125" style="1" customWidth="1"/>
    <col min="12267" max="12267" width="3.5703125" style="1" customWidth="1"/>
    <col min="12268" max="12268" width="42.85546875" style="1" bestFit="1" customWidth="1"/>
    <col min="12269" max="12270" width="11.42578125" style="1" customWidth="1"/>
    <col min="12271" max="12271" width="12.5703125" style="1" customWidth="1"/>
    <col min="12272" max="12272" width="13.42578125" style="1" customWidth="1"/>
    <col min="12273" max="12273" width="31.42578125" style="1" bestFit="1" customWidth="1"/>
    <col min="12274" max="12275" width="11.85546875" style="1" customWidth="1"/>
    <col min="12276" max="12276" width="8.5703125" style="1" bestFit="1" customWidth="1"/>
    <col min="12277" max="12277" width="9.42578125" style="1" bestFit="1" customWidth="1"/>
    <col min="12278" max="12284" width="11.85546875" style="1" customWidth="1"/>
    <col min="12285" max="12285" width="5.5703125" style="1" customWidth="1"/>
    <col min="12286" max="12286" width="3.5703125" style="1" customWidth="1"/>
    <col min="12287" max="12516" width="9.140625" style="1"/>
    <col min="12517" max="12518" width="3.5703125" style="1" customWidth="1"/>
    <col min="12519" max="12522" width="12.5703125" style="1" customWidth="1"/>
    <col min="12523" max="12523" width="3.5703125" style="1" customWidth="1"/>
    <col min="12524" max="12524" width="42.85546875" style="1" bestFit="1" customWidth="1"/>
    <col min="12525" max="12526" width="11.42578125" style="1" customWidth="1"/>
    <col min="12527" max="12527" width="12.5703125" style="1" customWidth="1"/>
    <col min="12528" max="12528" width="13.42578125" style="1" customWidth="1"/>
    <col min="12529" max="12529" width="31.42578125" style="1" bestFit="1" customWidth="1"/>
    <col min="12530" max="12531" width="11.85546875" style="1" customWidth="1"/>
    <col min="12532" max="12532" width="8.5703125" style="1" bestFit="1" customWidth="1"/>
    <col min="12533" max="12533" width="9.42578125" style="1" bestFit="1" customWidth="1"/>
    <col min="12534" max="12540" width="11.85546875" style="1" customWidth="1"/>
    <col min="12541" max="12541" width="5.5703125" style="1" customWidth="1"/>
    <col min="12542" max="12542" width="3.5703125" style="1" customWidth="1"/>
    <col min="12543" max="12772" width="9.140625" style="1"/>
    <col min="12773" max="12774" width="3.5703125" style="1" customWidth="1"/>
    <col min="12775" max="12778" width="12.5703125" style="1" customWidth="1"/>
    <col min="12779" max="12779" width="3.5703125" style="1" customWidth="1"/>
    <col min="12780" max="12780" width="42.85546875" style="1" bestFit="1" customWidth="1"/>
    <col min="12781" max="12782" width="11.42578125" style="1" customWidth="1"/>
    <col min="12783" max="12783" width="12.5703125" style="1" customWidth="1"/>
    <col min="12784" max="12784" width="13.42578125" style="1" customWidth="1"/>
    <col min="12785" max="12785" width="31.42578125" style="1" bestFit="1" customWidth="1"/>
    <col min="12786" max="12787" width="11.85546875" style="1" customWidth="1"/>
    <col min="12788" max="12788" width="8.5703125" style="1" bestFit="1" customWidth="1"/>
    <col min="12789" max="12789" width="9.42578125" style="1" bestFit="1" customWidth="1"/>
    <col min="12790" max="12796" width="11.85546875" style="1" customWidth="1"/>
    <col min="12797" max="12797" width="5.5703125" style="1" customWidth="1"/>
    <col min="12798" max="12798" width="3.5703125" style="1" customWidth="1"/>
    <col min="12799" max="13028" width="9.140625" style="1"/>
    <col min="13029" max="13030" width="3.5703125" style="1" customWidth="1"/>
    <col min="13031" max="13034" width="12.5703125" style="1" customWidth="1"/>
    <col min="13035" max="13035" width="3.5703125" style="1" customWidth="1"/>
    <col min="13036" max="13036" width="42.85546875" style="1" bestFit="1" customWidth="1"/>
    <col min="13037" max="13038" width="11.42578125" style="1" customWidth="1"/>
    <col min="13039" max="13039" width="12.5703125" style="1" customWidth="1"/>
    <col min="13040" max="13040" width="13.42578125" style="1" customWidth="1"/>
    <col min="13041" max="13041" width="31.42578125" style="1" bestFit="1" customWidth="1"/>
    <col min="13042" max="13043" width="11.85546875" style="1" customWidth="1"/>
    <col min="13044" max="13044" width="8.5703125" style="1" bestFit="1" customWidth="1"/>
    <col min="13045" max="13045" width="9.42578125" style="1" bestFit="1" customWidth="1"/>
    <col min="13046" max="13052" width="11.85546875" style="1" customWidth="1"/>
    <col min="13053" max="13053" width="5.5703125" style="1" customWidth="1"/>
    <col min="13054" max="13054" width="3.5703125" style="1" customWidth="1"/>
    <col min="13055" max="13284" width="9.140625" style="1"/>
    <col min="13285" max="13286" width="3.5703125" style="1" customWidth="1"/>
    <col min="13287" max="13290" width="12.5703125" style="1" customWidth="1"/>
    <col min="13291" max="13291" width="3.5703125" style="1" customWidth="1"/>
    <col min="13292" max="13292" width="42.85546875" style="1" bestFit="1" customWidth="1"/>
    <col min="13293" max="13294" width="11.42578125" style="1" customWidth="1"/>
    <col min="13295" max="13295" width="12.5703125" style="1" customWidth="1"/>
    <col min="13296" max="13296" width="13.42578125" style="1" customWidth="1"/>
    <col min="13297" max="13297" width="31.42578125" style="1" bestFit="1" customWidth="1"/>
    <col min="13298" max="13299" width="11.85546875" style="1" customWidth="1"/>
    <col min="13300" max="13300" width="8.5703125" style="1" bestFit="1" customWidth="1"/>
    <col min="13301" max="13301" width="9.42578125" style="1" bestFit="1" customWidth="1"/>
    <col min="13302" max="13308" width="11.85546875" style="1" customWidth="1"/>
    <col min="13309" max="13309" width="5.5703125" style="1" customWidth="1"/>
    <col min="13310" max="13310" width="3.5703125" style="1" customWidth="1"/>
    <col min="13311" max="13540" width="9.140625" style="1"/>
    <col min="13541" max="13542" width="3.5703125" style="1" customWidth="1"/>
    <col min="13543" max="13546" width="12.5703125" style="1" customWidth="1"/>
    <col min="13547" max="13547" width="3.5703125" style="1" customWidth="1"/>
    <col min="13548" max="13548" width="42.85546875" style="1" bestFit="1" customWidth="1"/>
    <col min="13549" max="13550" width="11.42578125" style="1" customWidth="1"/>
    <col min="13551" max="13551" width="12.5703125" style="1" customWidth="1"/>
    <col min="13552" max="13552" width="13.42578125" style="1" customWidth="1"/>
    <col min="13553" max="13553" width="31.42578125" style="1" bestFit="1" customWidth="1"/>
    <col min="13554" max="13555" width="11.85546875" style="1" customWidth="1"/>
    <col min="13556" max="13556" width="8.5703125" style="1" bestFit="1" customWidth="1"/>
    <col min="13557" max="13557" width="9.42578125" style="1" bestFit="1" customWidth="1"/>
    <col min="13558" max="13564" width="11.85546875" style="1" customWidth="1"/>
    <col min="13565" max="13565" width="5.5703125" style="1" customWidth="1"/>
    <col min="13566" max="13566" width="3.5703125" style="1" customWidth="1"/>
    <col min="13567" max="13796" width="9.140625" style="1"/>
    <col min="13797" max="13798" width="3.5703125" style="1" customWidth="1"/>
    <col min="13799" max="13802" width="12.5703125" style="1" customWidth="1"/>
    <col min="13803" max="13803" width="3.5703125" style="1" customWidth="1"/>
    <col min="13804" max="13804" width="42.85546875" style="1" bestFit="1" customWidth="1"/>
    <col min="13805" max="13806" width="11.42578125" style="1" customWidth="1"/>
    <col min="13807" max="13807" width="12.5703125" style="1" customWidth="1"/>
    <col min="13808" max="13808" width="13.42578125" style="1" customWidth="1"/>
    <col min="13809" max="13809" width="31.42578125" style="1" bestFit="1" customWidth="1"/>
    <col min="13810" max="13811" width="11.85546875" style="1" customWidth="1"/>
    <col min="13812" max="13812" width="8.5703125" style="1" bestFit="1" customWidth="1"/>
    <col min="13813" max="13813" width="9.42578125" style="1" bestFit="1" customWidth="1"/>
    <col min="13814" max="13820" width="11.85546875" style="1" customWidth="1"/>
    <col min="13821" max="13821" width="5.5703125" style="1" customWidth="1"/>
    <col min="13822" max="13822" width="3.5703125" style="1" customWidth="1"/>
    <col min="13823" max="14052" width="9.140625" style="1"/>
    <col min="14053" max="14054" width="3.5703125" style="1" customWidth="1"/>
    <col min="14055" max="14058" width="12.5703125" style="1" customWidth="1"/>
    <col min="14059" max="14059" width="3.5703125" style="1" customWidth="1"/>
    <col min="14060" max="14060" width="42.85546875" style="1" bestFit="1" customWidth="1"/>
    <col min="14061" max="14062" width="11.42578125" style="1" customWidth="1"/>
    <col min="14063" max="14063" width="12.5703125" style="1" customWidth="1"/>
    <col min="14064" max="14064" width="13.42578125" style="1" customWidth="1"/>
    <col min="14065" max="14065" width="31.42578125" style="1" bestFit="1" customWidth="1"/>
    <col min="14066" max="14067" width="11.85546875" style="1" customWidth="1"/>
    <col min="14068" max="14068" width="8.5703125" style="1" bestFit="1" customWidth="1"/>
    <col min="14069" max="14069" width="9.42578125" style="1" bestFit="1" customWidth="1"/>
    <col min="14070" max="14076" width="11.85546875" style="1" customWidth="1"/>
    <col min="14077" max="14077" width="5.5703125" style="1" customWidth="1"/>
    <col min="14078" max="14078" width="3.5703125" style="1" customWidth="1"/>
    <col min="14079" max="14308" width="9.140625" style="1"/>
    <col min="14309" max="14310" width="3.5703125" style="1" customWidth="1"/>
    <col min="14311" max="14314" width="12.5703125" style="1" customWidth="1"/>
    <col min="14315" max="14315" width="3.5703125" style="1" customWidth="1"/>
    <col min="14316" max="14316" width="42.85546875" style="1" bestFit="1" customWidth="1"/>
    <col min="14317" max="14318" width="11.42578125" style="1" customWidth="1"/>
    <col min="14319" max="14319" width="12.5703125" style="1" customWidth="1"/>
    <col min="14320" max="14320" width="13.42578125" style="1" customWidth="1"/>
    <col min="14321" max="14321" width="31.42578125" style="1" bestFit="1" customWidth="1"/>
    <col min="14322" max="14323" width="11.85546875" style="1" customWidth="1"/>
    <col min="14324" max="14324" width="8.5703125" style="1" bestFit="1" customWidth="1"/>
    <col min="14325" max="14325" width="9.42578125" style="1" bestFit="1" customWidth="1"/>
    <col min="14326" max="14332" width="11.85546875" style="1" customWidth="1"/>
    <col min="14333" max="14333" width="5.5703125" style="1" customWidth="1"/>
    <col min="14334" max="14334" width="3.5703125" style="1" customWidth="1"/>
    <col min="14335" max="14564" width="9.140625" style="1"/>
    <col min="14565" max="14566" width="3.5703125" style="1" customWidth="1"/>
    <col min="14567" max="14570" width="12.5703125" style="1" customWidth="1"/>
    <col min="14571" max="14571" width="3.5703125" style="1" customWidth="1"/>
    <col min="14572" max="14572" width="42.85546875" style="1" bestFit="1" customWidth="1"/>
    <col min="14573" max="14574" width="11.42578125" style="1" customWidth="1"/>
    <col min="14575" max="14575" width="12.5703125" style="1" customWidth="1"/>
    <col min="14576" max="14576" width="13.42578125" style="1" customWidth="1"/>
    <col min="14577" max="14577" width="31.42578125" style="1" bestFit="1" customWidth="1"/>
    <col min="14578" max="14579" width="11.85546875" style="1" customWidth="1"/>
    <col min="14580" max="14580" width="8.5703125" style="1" bestFit="1" customWidth="1"/>
    <col min="14581" max="14581" width="9.42578125" style="1" bestFit="1" customWidth="1"/>
    <col min="14582" max="14588" width="11.85546875" style="1" customWidth="1"/>
    <col min="14589" max="14589" width="5.5703125" style="1" customWidth="1"/>
    <col min="14590" max="14590" width="3.5703125" style="1" customWidth="1"/>
    <col min="14591" max="14820" width="9.140625" style="1"/>
    <col min="14821" max="14822" width="3.5703125" style="1" customWidth="1"/>
    <col min="14823" max="14826" width="12.5703125" style="1" customWidth="1"/>
    <col min="14827" max="14827" width="3.5703125" style="1" customWidth="1"/>
    <col min="14828" max="14828" width="42.85546875" style="1" bestFit="1" customWidth="1"/>
    <col min="14829" max="14830" width="11.42578125" style="1" customWidth="1"/>
    <col min="14831" max="14831" width="12.5703125" style="1" customWidth="1"/>
    <col min="14832" max="14832" width="13.42578125" style="1" customWidth="1"/>
    <col min="14833" max="14833" width="31.42578125" style="1" bestFit="1" customWidth="1"/>
    <col min="14834" max="14835" width="11.85546875" style="1" customWidth="1"/>
    <col min="14836" max="14836" width="8.5703125" style="1" bestFit="1" customWidth="1"/>
    <col min="14837" max="14837" width="9.42578125" style="1" bestFit="1" customWidth="1"/>
    <col min="14838" max="14844" width="11.85546875" style="1" customWidth="1"/>
    <col min="14845" max="14845" width="5.5703125" style="1" customWidth="1"/>
    <col min="14846" max="14846" width="3.5703125" style="1" customWidth="1"/>
    <col min="14847" max="15076" width="9.140625" style="1"/>
    <col min="15077" max="15078" width="3.5703125" style="1" customWidth="1"/>
    <col min="15079" max="15082" width="12.5703125" style="1" customWidth="1"/>
    <col min="15083" max="15083" width="3.5703125" style="1" customWidth="1"/>
    <col min="15084" max="15084" width="42.85546875" style="1" bestFit="1" customWidth="1"/>
    <col min="15085" max="15086" width="11.42578125" style="1" customWidth="1"/>
    <col min="15087" max="15087" width="12.5703125" style="1" customWidth="1"/>
    <col min="15088" max="15088" width="13.42578125" style="1" customWidth="1"/>
    <col min="15089" max="15089" width="31.42578125" style="1" bestFit="1" customWidth="1"/>
    <col min="15090" max="15091" width="11.85546875" style="1" customWidth="1"/>
    <col min="15092" max="15092" width="8.5703125" style="1" bestFit="1" customWidth="1"/>
    <col min="15093" max="15093" width="9.42578125" style="1" bestFit="1" customWidth="1"/>
    <col min="15094" max="15100" width="11.85546875" style="1" customWidth="1"/>
    <col min="15101" max="15101" width="5.5703125" style="1" customWidth="1"/>
    <col min="15102" max="15102" width="3.5703125" style="1" customWidth="1"/>
    <col min="15103" max="15332" width="9.140625" style="1"/>
    <col min="15333" max="15334" width="3.5703125" style="1" customWidth="1"/>
    <col min="15335" max="15338" width="12.5703125" style="1" customWidth="1"/>
    <col min="15339" max="15339" width="3.5703125" style="1" customWidth="1"/>
    <col min="15340" max="15340" width="42.85546875" style="1" bestFit="1" customWidth="1"/>
    <col min="15341" max="15342" width="11.42578125" style="1" customWidth="1"/>
    <col min="15343" max="15343" width="12.5703125" style="1" customWidth="1"/>
    <col min="15344" max="15344" width="13.42578125" style="1" customWidth="1"/>
    <col min="15345" max="15345" width="31.42578125" style="1" bestFit="1" customWidth="1"/>
    <col min="15346" max="15347" width="11.85546875" style="1" customWidth="1"/>
    <col min="15348" max="15348" width="8.5703125" style="1" bestFit="1" customWidth="1"/>
    <col min="15349" max="15349" width="9.42578125" style="1" bestFit="1" customWidth="1"/>
    <col min="15350" max="15356" width="11.85546875" style="1" customWidth="1"/>
    <col min="15357" max="15357" width="5.5703125" style="1" customWidth="1"/>
    <col min="15358" max="15358" width="3.5703125" style="1" customWidth="1"/>
    <col min="15359" max="15588" width="9.140625" style="1"/>
    <col min="15589" max="15590" width="3.5703125" style="1" customWidth="1"/>
    <col min="15591" max="15594" width="12.5703125" style="1" customWidth="1"/>
    <col min="15595" max="15595" width="3.5703125" style="1" customWidth="1"/>
    <col min="15596" max="15596" width="42.85546875" style="1" bestFit="1" customWidth="1"/>
    <col min="15597" max="15598" width="11.42578125" style="1" customWidth="1"/>
    <col min="15599" max="15599" width="12.5703125" style="1" customWidth="1"/>
    <col min="15600" max="15600" width="13.42578125" style="1" customWidth="1"/>
    <col min="15601" max="15601" width="31.42578125" style="1" bestFit="1" customWidth="1"/>
    <col min="15602" max="15603" width="11.85546875" style="1" customWidth="1"/>
    <col min="15604" max="15604" width="8.5703125" style="1" bestFit="1" customWidth="1"/>
    <col min="15605" max="15605" width="9.42578125" style="1" bestFit="1" customWidth="1"/>
    <col min="15606" max="15612" width="11.85546875" style="1" customWidth="1"/>
    <col min="15613" max="15613" width="5.5703125" style="1" customWidth="1"/>
    <col min="15614" max="15614" width="3.5703125" style="1" customWidth="1"/>
    <col min="15615" max="15844" width="9.140625" style="1"/>
    <col min="15845" max="15846" width="3.5703125" style="1" customWidth="1"/>
    <col min="15847" max="15850" width="12.5703125" style="1" customWidth="1"/>
    <col min="15851" max="15851" width="3.5703125" style="1" customWidth="1"/>
    <col min="15852" max="15852" width="42.85546875" style="1" bestFit="1" customWidth="1"/>
    <col min="15853" max="15854" width="11.42578125" style="1" customWidth="1"/>
    <col min="15855" max="15855" width="12.5703125" style="1" customWidth="1"/>
    <col min="15856" max="15856" width="13.42578125" style="1" customWidth="1"/>
    <col min="15857" max="15857" width="31.42578125" style="1" bestFit="1" customWidth="1"/>
    <col min="15858" max="15859" width="11.85546875" style="1" customWidth="1"/>
    <col min="15860" max="15860" width="8.5703125" style="1" bestFit="1" customWidth="1"/>
    <col min="15861" max="15861" width="9.42578125" style="1" bestFit="1" customWidth="1"/>
    <col min="15862" max="15868" width="11.85546875" style="1" customWidth="1"/>
    <col min="15869" max="15869" width="5.5703125" style="1" customWidth="1"/>
    <col min="15870" max="15870" width="3.5703125" style="1" customWidth="1"/>
    <col min="15871" max="16100" width="9.140625" style="1"/>
    <col min="16101" max="16102" width="3.5703125" style="1" customWidth="1"/>
    <col min="16103" max="16106" width="12.5703125" style="1" customWidth="1"/>
    <col min="16107" max="16107" width="3.5703125" style="1" customWidth="1"/>
    <col min="16108" max="16108" width="42.85546875" style="1" bestFit="1" customWidth="1"/>
    <col min="16109" max="16110" width="11.42578125" style="1" customWidth="1"/>
    <col min="16111" max="16111" width="12.5703125" style="1" customWidth="1"/>
    <col min="16112" max="16112" width="13.42578125" style="1" customWidth="1"/>
    <col min="16113" max="16113" width="31.42578125" style="1" bestFit="1" customWidth="1"/>
    <col min="16114" max="16115" width="11.85546875" style="1" customWidth="1"/>
    <col min="16116" max="16116" width="8.5703125" style="1" bestFit="1" customWidth="1"/>
    <col min="16117" max="16117" width="9.42578125" style="1" bestFit="1" customWidth="1"/>
    <col min="16118" max="16124" width="11.85546875" style="1" customWidth="1"/>
    <col min="16125" max="16125" width="5.5703125" style="1" customWidth="1"/>
    <col min="16126" max="16126" width="3.5703125" style="1" customWidth="1"/>
    <col min="16127" max="16384" width="9.14062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6" customHeight="1">
      <c r="C3" s="2"/>
      <c r="F3" s="527"/>
      <c r="G3" s="5"/>
      <c r="I3" s="6" t="s">
        <v>0</v>
      </c>
    </row>
    <row r="4" spans="3:20" ht="21.6" customHeight="1">
      <c r="C4" s="7"/>
      <c r="D4" s="8"/>
      <c r="I4" s="6" t="s">
        <v>635</v>
      </c>
      <c r="Q4" s="5"/>
    </row>
    <row r="5" spans="3:20" ht="19.5">
      <c r="C5" s="9"/>
      <c r="I5" s="30" t="s">
        <v>1</v>
      </c>
    </row>
    <row r="6" spans="3:20" ht="15.75">
      <c r="C6" s="1914" t="s">
        <v>309</v>
      </c>
      <c r="D6" s="1914"/>
      <c r="G6" s="1"/>
      <c r="I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.75" thickBot="1">
      <c r="C8" s="113">
        <f>margins!AL3</f>
        <v>12.75</v>
      </c>
      <c r="D8" s="114">
        <v>106.65</v>
      </c>
      <c r="E8" s="15"/>
      <c r="F8" s="12" t="s">
        <v>6</v>
      </c>
      <c r="G8" s="13">
        <v>100.5</v>
      </c>
      <c r="H8" s="1"/>
      <c r="I8" s="526" t="s">
        <v>772</v>
      </c>
      <c r="J8" s="525"/>
      <c r="K8" s="525"/>
      <c r="L8" s="525"/>
      <c r="M8" s="524"/>
      <c r="O8" s="64"/>
      <c r="P8" s="1529"/>
      <c r="Q8" s="1529"/>
      <c r="R8" s="424" t="s">
        <v>422</v>
      </c>
      <c r="S8" s="425"/>
      <c r="T8" s="1412">
        <v>46329.345370370371</v>
      </c>
    </row>
    <row r="9" spans="3:20" ht="15.75" thickBot="1">
      <c r="C9" s="113">
        <f>margins!AL4</f>
        <v>12.625</v>
      </c>
      <c r="D9" s="114">
        <v>106.52500000000001</v>
      </c>
      <c r="E9" s="18"/>
      <c r="F9" s="16" t="s">
        <v>8</v>
      </c>
      <c r="G9" s="523">
        <v>0</v>
      </c>
      <c r="H9" s="1"/>
      <c r="I9" s="82" t="s">
        <v>771</v>
      </c>
      <c r="J9"/>
      <c r="K9"/>
      <c r="L9"/>
      <c r="M9" s="522"/>
      <c r="O9" s="64"/>
      <c r="P9" s="1529"/>
      <c r="Q9" s="1529"/>
    </row>
    <row r="10" spans="3:20" ht="15.75" thickBot="1">
      <c r="C10" s="113">
        <f>margins!AL5</f>
        <v>12.5</v>
      </c>
      <c r="D10" s="114">
        <v>106.4</v>
      </c>
      <c r="E10" s="18"/>
      <c r="F10" s="19" t="s">
        <v>10</v>
      </c>
      <c r="G10" s="523">
        <v>-0.375</v>
      </c>
      <c r="H10" s="1"/>
      <c r="I10" s="82" t="s">
        <v>782</v>
      </c>
      <c r="J10"/>
      <c r="K10"/>
      <c r="L10"/>
      <c r="M10" s="522"/>
      <c r="O10" s="64"/>
      <c r="P10" s="1529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12.375</v>
      </c>
      <c r="D11" s="114">
        <v>106.27500000000001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  <c r="O11" s="64"/>
      <c r="P11" s="1529"/>
      <c r="Q11" s="1529"/>
    </row>
    <row r="12" spans="3:20" ht="15.75" thickBot="1">
      <c r="C12" s="113">
        <f>margins!AL7</f>
        <v>12.25</v>
      </c>
      <c r="D12" s="114">
        <v>106.15</v>
      </c>
      <c r="F12" s="518" t="s">
        <v>30</v>
      </c>
      <c r="G12" s="517"/>
      <c r="H12" s="1"/>
      <c r="J12" s="1538"/>
      <c r="K12" s="1538"/>
      <c r="L12" s="1538"/>
      <c r="M12" s="1538"/>
      <c r="N12" s="1538"/>
      <c r="O12" s="64"/>
      <c r="P12" s="1529"/>
      <c r="Q12" s="1529"/>
    </row>
    <row r="13" spans="3:20">
      <c r="C13" s="113">
        <f>margins!AL8</f>
        <v>12.125</v>
      </c>
      <c r="D13" s="114">
        <v>106.02500000000001</v>
      </c>
      <c r="F13" s="31" t="s">
        <v>83</v>
      </c>
      <c r="G13" s="33">
        <v>-0.25</v>
      </c>
      <c r="H13" s="1"/>
      <c r="I13" s="1530" t="s">
        <v>741</v>
      </c>
      <c r="J13" s="1531"/>
      <c r="K13" s="1532"/>
      <c r="L13" s="1533">
        <v>0.5</v>
      </c>
      <c r="M13" s="1534"/>
      <c r="O13" s="64"/>
      <c r="P13" s="1529"/>
      <c r="Q13" s="1529"/>
      <c r="R13" s="579" t="s">
        <v>199</v>
      </c>
      <c r="S13" s="431">
        <v>10</v>
      </c>
      <c r="T13" s="630">
        <f>_xlfn.IFNA(VLOOKUP(S13,$C$8:$D$48,2,FALSE), "NA")</f>
        <v>102.27500000000001</v>
      </c>
    </row>
    <row r="14" spans="3:20">
      <c r="C14" s="113">
        <f>margins!AL9</f>
        <v>12</v>
      </c>
      <c r="D14" s="114">
        <v>105.9</v>
      </c>
      <c r="F14" s="31" t="s">
        <v>84</v>
      </c>
      <c r="G14" s="33">
        <v>-0.32500000000000001</v>
      </c>
      <c r="H14" s="1"/>
      <c r="I14" s="1535" t="s">
        <v>742</v>
      </c>
      <c r="J14" s="520"/>
      <c r="K14" s="520"/>
      <c r="L14" s="520"/>
      <c r="M14" s="519"/>
      <c r="O14" s="64"/>
      <c r="P14" s="1529"/>
      <c r="Q14" s="1529"/>
      <c r="R14" s="581" t="s">
        <v>352</v>
      </c>
      <c r="S14" s="432" t="s">
        <v>19</v>
      </c>
      <c r="T14" s="436"/>
    </row>
    <row r="15" spans="3:20" ht="15" customHeight="1">
      <c r="C15" s="113">
        <f>margins!AL10</f>
        <v>11.875</v>
      </c>
      <c r="D15" s="114">
        <v>105.77500000000001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 s="64"/>
      <c r="P15" s="1529"/>
      <c r="Q15" s="1529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11.75</v>
      </c>
      <c r="D16" s="114">
        <v>105.65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 s="64"/>
      <c r="P16" s="1529"/>
      <c r="Q16" s="1529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11.625</v>
      </c>
      <c r="D17" s="114">
        <v>105.52500000000001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 s="64"/>
      <c r="P17" s="1529"/>
      <c r="Q17" s="1529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11.5</v>
      </c>
      <c r="D18" s="114">
        <v>105.4</v>
      </c>
      <c r="E18" s="18"/>
      <c r="H18" s="1"/>
      <c r="I18" s="1"/>
      <c r="M18"/>
      <c r="O18" s="64"/>
      <c r="P18" s="1529"/>
      <c r="Q18" s="1529"/>
      <c r="R18" s="581" t="s">
        <v>516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11.375</v>
      </c>
      <c r="D19" s="114">
        <v>105.27500000000001</v>
      </c>
      <c r="E19" s="18"/>
      <c r="H19" s="1"/>
      <c r="I19" s="1"/>
      <c r="M19"/>
      <c r="O19" s="64"/>
      <c r="P19" s="1529"/>
      <c r="Q19" s="1529"/>
      <c r="R19" s="581" t="s">
        <v>517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11.25</v>
      </c>
      <c r="D20" s="114">
        <v>105.15</v>
      </c>
      <c r="E20" s="18"/>
      <c r="F20" s="1926" t="s">
        <v>216</v>
      </c>
      <c r="G20" s="1927"/>
      <c r="H20" s="1957" t="s">
        <v>298</v>
      </c>
      <c r="I20" s="1957"/>
      <c r="J20" s="1957"/>
      <c r="K20" s="1957"/>
      <c r="L20" s="1957"/>
      <c r="M20" s="1957"/>
      <c r="N20" s="1958"/>
      <c r="O20" s="64"/>
      <c r="P20" s="1529"/>
      <c r="Q20" s="1529"/>
      <c r="R20" s="581" t="s">
        <v>518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11.125</v>
      </c>
      <c r="D21" s="114">
        <v>104.9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O21" s="64"/>
      <c r="P21" s="1529"/>
      <c r="Q21" s="1529"/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11</v>
      </c>
      <c r="D22" s="114">
        <v>104.65</v>
      </c>
      <c r="E22" s="18"/>
      <c r="F22" s="577" t="s">
        <v>515</v>
      </c>
      <c r="G22" s="576" t="s">
        <v>295</v>
      </c>
      <c r="H22" s="1544">
        <v>2.875</v>
      </c>
      <c r="I22" s="1545">
        <v>2.875</v>
      </c>
      <c r="J22" s="1546">
        <v>2.875</v>
      </c>
      <c r="K22" s="1546">
        <v>2.375</v>
      </c>
      <c r="L22" s="1546">
        <v>2.125</v>
      </c>
      <c r="M22" s="1546">
        <v>1.25</v>
      </c>
      <c r="N22" s="1547">
        <v>0</v>
      </c>
      <c r="O22" s="64"/>
      <c r="P22" s="1529"/>
      <c r="Q22" s="1529"/>
      <c r="R22" s="581" t="s">
        <v>766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10.875</v>
      </c>
      <c r="D23" s="114">
        <v>104.4</v>
      </c>
      <c r="E23" s="18"/>
      <c r="F23" s="575" t="s">
        <v>764</v>
      </c>
      <c r="G23" s="568" t="s">
        <v>294</v>
      </c>
      <c r="H23" s="1548">
        <v>2.875</v>
      </c>
      <c r="I23" s="1549">
        <v>2.875</v>
      </c>
      <c r="J23" s="1550">
        <v>2.875</v>
      </c>
      <c r="K23" s="1550">
        <v>2.375</v>
      </c>
      <c r="L23" s="1550">
        <v>2.125</v>
      </c>
      <c r="M23" s="1550">
        <v>1.125</v>
      </c>
      <c r="N23" s="1551">
        <v>-0.125</v>
      </c>
      <c r="O23" s="64"/>
      <c r="P23" s="1529"/>
      <c r="Q23" s="1529"/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10.75</v>
      </c>
      <c r="D24" s="114">
        <v>104.15</v>
      </c>
      <c r="E24" s="18"/>
      <c r="F24" s="574"/>
      <c r="G24" s="567" t="s">
        <v>293</v>
      </c>
      <c r="H24" s="1552">
        <v>2.375</v>
      </c>
      <c r="I24" s="1553">
        <v>2.375</v>
      </c>
      <c r="J24" s="1553">
        <v>2.375</v>
      </c>
      <c r="K24" s="1553">
        <v>1.875</v>
      </c>
      <c r="L24" s="1553">
        <v>1.625</v>
      </c>
      <c r="M24" s="1553">
        <v>0.5</v>
      </c>
      <c r="N24" s="1554">
        <v>-0.875</v>
      </c>
      <c r="O24" s="64"/>
      <c r="P24" s="1529"/>
      <c r="Q24" s="1529"/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10.625</v>
      </c>
      <c r="D25" s="114">
        <v>103.9</v>
      </c>
      <c r="E25" s="18"/>
      <c r="F25" s="573"/>
      <c r="G25" s="567" t="s">
        <v>292</v>
      </c>
      <c r="H25" s="1552">
        <v>1.75</v>
      </c>
      <c r="I25" s="1553">
        <v>1.75</v>
      </c>
      <c r="J25" s="1553">
        <v>1.375</v>
      </c>
      <c r="K25" s="1553">
        <v>1.125</v>
      </c>
      <c r="L25" s="1553">
        <v>0.875</v>
      </c>
      <c r="M25" s="1553">
        <v>-0.375</v>
      </c>
      <c r="N25" s="1554">
        <v>-2.25</v>
      </c>
      <c r="O25" s="64"/>
      <c r="P25" s="1529"/>
      <c r="Q25" s="1529"/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10.5</v>
      </c>
      <c r="D26" s="114">
        <v>103.65</v>
      </c>
      <c r="E26" s="18"/>
      <c r="F26" s="572"/>
      <c r="G26" s="567" t="s">
        <v>291</v>
      </c>
      <c r="H26" s="1552">
        <v>0.875</v>
      </c>
      <c r="I26" s="1553">
        <v>0.875</v>
      </c>
      <c r="J26" s="1553">
        <v>0.375</v>
      </c>
      <c r="K26" s="1553">
        <v>0</v>
      </c>
      <c r="L26" s="1553">
        <v>-0.25</v>
      </c>
      <c r="M26" s="1553">
        <v>-1.25</v>
      </c>
      <c r="N26" s="1554">
        <v>-3.5</v>
      </c>
      <c r="O26" s="64"/>
      <c r="P26" s="1529"/>
      <c r="Q26" s="1529"/>
      <c r="R26" s="581" t="s">
        <v>553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10.375</v>
      </c>
      <c r="D27" s="114">
        <v>103.4</v>
      </c>
      <c r="E27" s="18"/>
      <c r="F27" s="571"/>
      <c r="G27" s="567" t="s">
        <v>290</v>
      </c>
      <c r="H27" s="1552">
        <v>-0.375</v>
      </c>
      <c r="I27" s="1553">
        <v>-0.375</v>
      </c>
      <c r="J27" s="1553">
        <v>-1</v>
      </c>
      <c r="K27" s="1553">
        <v>-1.5</v>
      </c>
      <c r="L27" s="1553">
        <v>-2</v>
      </c>
      <c r="M27" s="1553">
        <v>-2.75</v>
      </c>
      <c r="N27" s="1554">
        <v>-5.125</v>
      </c>
      <c r="O27" s="64"/>
      <c r="P27" s="1529"/>
      <c r="Q27" s="1529"/>
      <c r="R27" s="581" t="s">
        <v>661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10.25</v>
      </c>
      <c r="D28" s="114">
        <v>103.02500000000001</v>
      </c>
      <c r="E28" s="18"/>
      <c r="F28" s="571"/>
      <c r="G28" s="567" t="s">
        <v>289</v>
      </c>
      <c r="H28" s="1552">
        <v>-3.125</v>
      </c>
      <c r="I28" s="1553">
        <v>-3.125</v>
      </c>
      <c r="J28" s="1553">
        <v>-3.875</v>
      </c>
      <c r="K28" s="1553">
        <v>-4.25</v>
      </c>
      <c r="L28" s="1553">
        <v>-4.875</v>
      </c>
      <c r="M28" s="1553">
        <v>-5.875</v>
      </c>
      <c r="N28" s="1554" t="s">
        <v>14</v>
      </c>
      <c r="O28" s="64"/>
      <c r="P28" s="1529"/>
      <c r="Q28" s="1529"/>
      <c r="R28" s="581" t="s">
        <v>768</v>
      </c>
      <c r="S28" s="432" t="s">
        <v>191</v>
      </c>
      <c r="T28" s="436">
        <v>0</v>
      </c>
    </row>
    <row r="29" spans="3:20" ht="15" customHeight="1">
      <c r="C29" s="113">
        <f>margins!AL24</f>
        <v>10.125</v>
      </c>
      <c r="D29" s="114">
        <v>102.65</v>
      </c>
      <c r="E29" s="18"/>
      <c r="F29" s="570"/>
      <c r="G29" s="567" t="s">
        <v>288</v>
      </c>
      <c r="H29" s="1552">
        <v>-4.375</v>
      </c>
      <c r="I29" s="1553">
        <v>-4.5</v>
      </c>
      <c r="J29" s="1553">
        <v>-5</v>
      </c>
      <c r="K29" s="1553">
        <v>-5.625</v>
      </c>
      <c r="L29" s="1553">
        <v>-6.125</v>
      </c>
      <c r="M29" s="1553" t="s">
        <v>14</v>
      </c>
      <c r="N29" s="1554" t="s">
        <v>14</v>
      </c>
      <c r="O29" s="64"/>
      <c r="P29" s="1529"/>
      <c r="Q29" s="1529"/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10</v>
      </c>
      <c r="D30" s="114">
        <v>102.27500000000001</v>
      </c>
      <c r="E30" s="18"/>
      <c r="F30" s="504" t="s">
        <v>296</v>
      </c>
      <c r="G30" s="569" t="s">
        <v>295</v>
      </c>
      <c r="H30" s="1555">
        <v>1</v>
      </c>
      <c r="I30" s="1556">
        <v>1</v>
      </c>
      <c r="J30" s="1557">
        <v>0.75</v>
      </c>
      <c r="K30" s="1557">
        <v>0.375</v>
      </c>
      <c r="L30" s="1557">
        <v>0.125</v>
      </c>
      <c r="M30" s="1557">
        <v>-0.875</v>
      </c>
      <c r="N30" s="1558">
        <v>-1.75</v>
      </c>
      <c r="P30" s="1529"/>
      <c r="Q30" s="1529"/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9.875</v>
      </c>
      <c r="D31" s="114">
        <v>101.9</v>
      </c>
      <c r="E31" s="18"/>
      <c r="F31" s="575">
        <v>1099</v>
      </c>
      <c r="G31" s="568" t="s">
        <v>294</v>
      </c>
      <c r="H31" s="1548">
        <v>1</v>
      </c>
      <c r="I31" s="1549">
        <v>1</v>
      </c>
      <c r="J31" s="1550">
        <v>0.75</v>
      </c>
      <c r="K31" s="1550">
        <v>0.375</v>
      </c>
      <c r="L31" s="1550">
        <v>0.125</v>
      </c>
      <c r="M31" s="1550">
        <v>-1</v>
      </c>
      <c r="N31" s="1551">
        <v>-1.875</v>
      </c>
      <c r="P31" s="1529"/>
      <c r="Q31" s="1529"/>
      <c r="R31" s="1541" t="s">
        <v>668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9.75</v>
      </c>
      <c r="D32" s="114">
        <v>101.52500000000001</v>
      </c>
      <c r="E32" s="18"/>
      <c r="F32" s="504"/>
      <c r="G32" s="567" t="s">
        <v>293</v>
      </c>
      <c r="H32" s="1552">
        <v>0.5</v>
      </c>
      <c r="I32" s="1553">
        <v>0.5</v>
      </c>
      <c r="J32" s="1553">
        <v>0.25</v>
      </c>
      <c r="K32" s="1553">
        <v>-0.125</v>
      </c>
      <c r="L32" s="1553">
        <v>-0.375</v>
      </c>
      <c r="M32" s="1553">
        <v>-1.625</v>
      </c>
      <c r="N32" s="1554">
        <v>-2.625</v>
      </c>
      <c r="P32" s="1529"/>
      <c r="Q32" s="1529"/>
      <c r="R32" s="581" t="s">
        <v>206</v>
      </c>
      <c r="S32" s="433"/>
      <c r="T32" s="437">
        <f>SUM(T16:T31)</f>
        <v>0</v>
      </c>
    </row>
    <row r="33" spans="3:20" ht="15.75" thickBot="1">
      <c r="C33" s="113">
        <f>margins!AL28</f>
        <v>9.625</v>
      </c>
      <c r="D33" s="114">
        <v>101.15</v>
      </c>
      <c r="E33" s="18"/>
      <c r="F33" s="504"/>
      <c r="G33" s="567" t="s">
        <v>292</v>
      </c>
      <c r="H33" s="1552">
        <v>0.125</v>
      </c>
      <c r="I33" s="1553">
        <v>0.125</v>
      </c>
      <c r="J33" s="1553">
        <v>-0.25</v>
      </c>
      <c r="K33" s="1553">
        <v>-0.625</v>
      </c>
      <c r="L33" s="1553">
        <v>-0.875</v>
      </c>
      <c r="M33" s="1553">
        <v>-2.25</v>
      </c>
      <c r="N33" s="1554">
        <v>-3.875</v>
      </c>
      <c r="P33" s="1529"/>
      <c r="Q33" s="1529"/>
      <c r="R33" s="420"/>
      <c r="S33" s="421"/>
      <c r="T33" s="430"/>
    </row>
    <row r="34" spans="3:20" ht="15.75" thickBot="1">
      <c r="C34" s="113">
        <f>margins!AL29</f>
        <v>9.5</v>
      </c>
      <c r="D34" s="114">
        <v>100.65</v>
      </c>
      <c r="E34" s="18"/>
      <c r="F34" s="504"/>
      <c r="G34" s="567" t="s">
        <v>291</v>
      </c>
      <c r="H34" s="1552">
        <v>-0.5</v>
      </c>
      <c r="I34" s="1553">
        <v>-0.5</v>
      </c>
      <c r="J34" s="1553">
        <v>-1</v>
      </c>
      <c r="K34" s="1553">
        <v>-1.5</v>
      </c>
      <c r="L34" s="1553">
        <v>-1.75</v>
      </c>
      <c r="M34" s="1553">
        <v>-2.875</v>
      </c>
      <c r="N34" s="1554">
        <v>-5</v>
      </c>
      <c r="P34" s="1529"/>
      <c r="Q34" s="1529"/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100.5</v>
      </c>
    </row>
    <row r="35" spans="3:20" ht="15.75" thickBot="1">
      <c r="C35" s="113">
        <f>margins!AL30</f>
        <v>9.375</v>
      </c>
      <c r="D35" s="114">
        <v>100.15</v>
      </c>
      <c r="E35" s="18"/>
      <c r="F35" s="504"/>
      <c r="G35" s="567" t="s">
        <v>290</v>
      </c>
      <c r="H35" s="1552">
        <v>-1.625</v>
      </c>
      <c r="I35" s="1553">
        <v>-1.625</v>
      </c>
      <c r="J35" s="1553">
        <v>-2.25</v>
      </c>
      <c r="K35" s="1553">
        <v>-2.875</v>
      </c>
      <c r="L35" s="1553">
        <v>-3.375</v>
      </c>
      <c r="M35" s="1553">
        <v>-4.25</v>
      </c>
      <c r="N35" s="1559" t="s">
        <v>14</v>
      </c>
      <c r="P35" s="1529"/>
      <c r="Q35" s="1529"/>
      <c r="R35" s="417"/>
      <c r="S35" s="417"/>
      <c r="T35" s="417"/>
    </row>
    <row r="36" spans="3:20" ht="15.75" thickBot="1">
      <c r="C36" s="113">
        <f>margins!AL31</f>
        <v>9.25</v>
      </c>
      <c r="D36" s="114">
        <v>99.65</v>
      </c>
      <c r="E36" s="18"/>
      <c r="F36" s="504"/>
      <c r="G36" s="567" t="s">
        <v>289</v>
      </c>
      <c r="H36" s="1552">
        <v>-4.125</v>
      </c>
      <c r="I36" s="1553">
        <v>-4.125</v>
      </c>
      <c r="J36" s="1553">
        <v>-4.875</v>
      </c>
      <c r="K36" s="1553">
        <v>-5.375</v>
      </c>
      <c r="L36" s="1553">
        <v>-6</v>
      </c>
      <c r="M36" s="1553" t="s">
        <v>14</v>
      </c>
      <c r="N36" s="1559" t="s">
        <v>14</v>
      </c>
      <c r="P36" s="1529"/>
      <c r="Q36" s="1529"/>
      <c r="R36" s="746" t="s">
        <v>446</v>
      </c>
      <c r="S36" s="747"/>
      <c r="T36" s="748"/>
    </row>
    <row r="37" spans="3:20">
      <c r="C37" s="113">
        <f>margins!AL32</f>
        <v>9.125</v>
      </c>
      <c r="D37" s="114">
        <v>99.15</v>
      </c>
      <c r="F37" s="868"/>
      <c r="G37" s="567" t="s">
        <v>288</v>
      </c>
      <c r="H37" s="1552">
        <v>-5.875</v>
      </c>
      <c r="I37" s="1553">
        <v>-6</v>
      </c>
      <c r="J37" s="1553">
        <v>-6.5</v>
      </c>
      <c r="K37" s="1553" t="s">
        <v>14</v>
      </c>
      <c r="L37" s="1553" t="s">
        <v>14</v>
      </c>
      <c r="M37" s="1553" t="s">
        <v>14</v>
      </c>
      <c r="N37" s="1559" t="s">
        <v>14</v>
      </c>
      <c r="P37" s="1529"/>
      <c r="Q37" s="1529"/>
    </row>
    <row r="38" spans="3:20">
      <c r="C38" s="113">
        <f>margins!AL33</f>
        <v>9</v>
      </c>
      <c r="D38" s="114">
        <v>98.525000000000006</v>
      </c>
      <c r="F38" s="504" t="s">
        <v>513</v>
      </c>
      <c r="G38" s="569" t="s">
        <v>295</v>
      </c>
      <c r="H38" s="1555">
        <v>-0.5</v>
      </c>
      <c r="I38" s="1556">
        <v>-0.5</v>
      </c>
      <c r="J38" s="1557">
        <v>-0.75</v>
      </c>
      <c r="K38" s="1557">
        <v>-1.375</v>
      </c>
      <c r="L38" s="1557">
        <v>-1.625</v>
      </c>
      <c r="M38" s="1557">
        <v>-2.75</v>
      </c>
      <c r="N38" s="1558">
        <v>-3.75</v>
      </c>
      <c r="P38" s="1529"/>
      <c r="Q38" s="1529"/>
    </row>
    <row r="39" spans="3:20">
      <c r="C39" s="113">
        <f>margins!AL34</f>
        <v>8.875</v>
      </c>
      <c r="D39" s="114">
        <v>97.9</v>
      </c>
      <c r="F39" s="575" t="s">
        <v>88</v>
      </c>
      <c r="G39" s="568" t="s">
        <v>294</v>
      </c>
      <c r="H39" s="1548">
        <v>-0.5</v>
      </c>
      <c r="I39" s="1549">
        <v>-0.5</v>
      </c>
      <c r="J39" s="1550">
        <v>-0.75</v>
      </c>
      <c r="K39" s="1550">
        <v>-1.375</v>
      </c>
      <c r="L39" s="1550">
        <v>-1.625</v>
      </c>
      <c r="M39" s="1550">
        <v>-2.875</v>
      </c>
      <c r="N39" s="1551">
        <v>-4</v>
      </c>
      <c r="P39" s="1529"/>
      <c r="Q39" s="1529"/>
    </row>
    <row r="40" spans="3:20">
      <c r="C40" s="113">
        <f>margins!AL35</f>
        <v>8.75</v>
      </c>
      <c r="D40" s="114">
        <v>97.275000000000006</v>
      </c>
      <c r="F40" s="504"/>
      <c r="G40" s="567" t="s">
        <v>293</v>
      </c>
      <c r="H40" s="1552">
        <v>-1</v>
      </c>
      <c r="I40" s="1553">
        <v>-1</v>
      </c>
      <c r="J40" s="1553">
        <v>-1.25</v>
      </c>
      <c r="K40" s="1553">
        <v>-1.875</v>
      </c>
      <c r="L40" s="1553">
        <v>-2.125</v>
      </c>
      <c r="M40" s="1553">
        <v>-3.5</v>
      </c>
      <c r="N40" s="1554">
        <v>-4.75</v>
      </c>
      <c r="P40" s="1529"/>
      <c r="Q40" s="1529"/>
    </row>
    <row r="41" spans="3:20">
      <c r="C41" s="113">
        <f>margins!AL36</f>
        <v>8.625</v>
      </c>
      <c r="D41" s="114">
        <v>96.65</v>
      </c>
      <c r="F41" s="504"/>
      <c r="G41" s="567" t="s">
        <v>292</v>
      </c>
      <c r="H41" s="1552">
        <v>-1.375</v>
      </c>
      <c r="I41" s="1553">
        <v>-1.375</v>
      </c>
      <c r="J41" s="1553">
        <v>-1.75</v>
      </c>
      <c r="K41" s="1553">
        <v>-2.375</v>
      </c>
      <c r="L41" s="1553">
        <v>-2.625</v>
      </c>
      <c r="M41" s="1553">
        <v>-4.125</v>
      </c>
      <c r="N41" s="1554">
        <v>-6</v>
      </c>
      <c r="P41" s="1529"/>
      <c r="Q41" s="1529"/>
    </row>
    <row r="42" spans="3:20">
      <c r="C42" s="113">
        <f>margins!AL37</f>
        <v>8.5</v>
      </c>
      <c r="D42" s="114">
        <v>96.025000000000006</v>
      </c>
      <c r="F42" s="504"/>
      <c r="G42" s="567" t="s">
        <v>291</v>
      </c>
      <c r="H42" s="1552">
        <v>-2.125</v>
      </c>
      <c r="I42" s="1553">
        <v>-2.125</v>
      </c>
      <c r="J42" s="1553">
        <v>-2.625</v>
      </c>
      <c r="K42" s="1553">
        <v>-3.375</v>
      </c>
      <c r="L42" s="1553">
        <v>-3.625</v>
      </c>
      <c r="M42" s="1553">
        <v>-4.875</v>
      </c>
      <c r="N42" s="1554">
        <v>-7.25</v>
      </c>
      <c r="P42" s="1529"/>
      <c r="Q42" s="1529"/>
    </row>
    <row r="43" spans="3:20">
      <c r="C43" s="113">
        <f>margins!AL38</f>
        <v>8.375</v>
      </c>
      <c r="D43" s="114">
        <v>95.275000000000006</v>
      </c>
      <c r="F43" s="504"/>
      <c r="G43" s="567" t="s">
        <v>290</v>
      </c>
      <c r="H43" s="1552">
        <v>-3.375</v>
      </c>
      <c r="I43" s="1553">
        <v>-3.375</v>
      </c>
      <c r="J43" s="1553">
        <v>-4</v>
      </c>
      <c r="K43" s="1553">
        <v>-4.75</v>
      </c>
      <c r="L43" s="1553">
        <v>-5.25</v>
      </c>
      <c r="M43" s="1553" t="s">
        <v>14</v>
      </c>
      <c r="N43" s="1559" t="s">
        <v>14</v>
      </c>
      <c r="P43" s="1529"/>
      <c r="Q43" s="1529"/>
    </row>
    <row r="44" spans="3:20">
      <c r="C44" s="113"/>
      <c r="D44" s="114"/>
      <c r="F44" s="504"/>
      <c r="G44" s="567" t="s">
        <v>289</v>
      </c>
      <c r="H44" s="1552">
        <v>-5.875</v>
      </c>
      <c r="I44" s="1553">
        <v>-5.875</v>
      </c>
      <c r="J44" s="1553">
        <v>-6.625</v>
      </c>
      <c r="K44" s="1553">
        <v>-7.25</v>
      </c>
      <c r="L44" s="1553" t="s">
        <v>14</v>
      </c>
      <c r="M44" s="1553" t="s">
        <v>14</v>
      </c>
      <c r="N44" s="1559" t="s">
        <v>14</v>
      </c>
      <c r="P44" s="1529"/>
      <c r="Q44" s="1529"/>
    </row>
    <row r="45" spans="3:20">
      <c r="C45"/>
      <c r="D45"/>
      <c r="F45" s="504"/>
      <c r="G45" s="1560" t="s">
        <v>288</v>
      </c>
      <c r="H45" s="1561">
        <v>-7.875</v>
      </c>
      <c r="I45" s="1562">
        <v>-8</v>
      </c>
      <c r="J45" s="1562">
        <v>-8.5</v>
      </c>
      <c r="K45" s="1562" t="s">
        <v>14</v>
      </c>
      <c r="L45" s="1562" t="s">
        <v>14</v>
      </c>
      <c r="M45" s="1562" t="s">
        <v>14</v>
      </c>
      <c r="N45" s="1563" t="s">
        <v>14</v>
      </c>
      <c r="P45" s="1529"/>
    </row>
    <row r="46" spans="3:20">
      <c r="C46"/>
      <c r="D46"/>
      <c r="F46" s="1959" t="s">
        <v>109</v>
      </c>
      <c r="G46" s="576" t="s">
        <v>295</v>
      </c>
      <c r="H46" s="1544">
        <v>-0.625</v>
      </c>
      <c r="I46" s="1545">
        <v>-0.625</v>
      </c>
      <c r="J46" s="1546">
        <v>-0.875</v>
      </c>
      <c r="K46" s="1546">
        <v>-1.5</v>
      </c>
      <c r="L46" s="1546">
        <v>-1.75</v>
      </c>
      <c r="M46" s="1546">
        <v>-3.5</v>
      </c>
      <c r="N46" s="1547">
        <v>-4.75</v>
      </c>
    </row>
    <row r="47" spans="3:20">
      <c r="C47"/>
      <c r="D47"/>
      <c r="F47" s="1960"/>
      <c r="G47" s="568" t="s">
        <v>294</v>
      </c>
      <c r="H47" s="1548">
        <v>-0.625</v>
      </c>
      <c r="I47" s="1549">
        <v>-0.625</v>
      </c>
      <c r="J47" s="1550">
        <v>-0.875</v>
      </c>
      <c r="K47" s="1550">
        <v>-1.5</v>
      </c>
      <c r="L47" s="1550">
        <v>-1.75</v>
      </c>
      <c r="M47" s="1550">
        <v>-3.625</v>
      </c>
      <c r="N47" s="1551">
        <v>-5</v>
      </c>
    </row>
    <row r="48" spans="3:20">
      <c r="C48"/>
      <c r="D48"/>
      <c r="F48" s="1960"/>
      <c r="G48" s="567" t="s">
        <v>293</v>
      </c>
      <c r="H48" s="1552">
        <v>-1.125</v>
      </c>
      <c r="I48" s="1553">
        <v>-1.125</v>
      </c>
      <c r="J48" s="1553">
        <v>-1.375</v>
      </c>
      <c r="K48" s="1553">
        <v>-2</v>
      </c>
      <c r="L48" s="1553">
        <v>-2.25</v>
      </c>
      <c r="M48" s="1553">
        <v>-4.25</v>
      </c>
      <c r="N48" s="1554">
        <v>-5.75</v>
      </c>
    </row>
    <row r="49" spans="6:14">
      <c r="F49" s="1960"/>
      <c r="G49" s="567" t="s">
        <v>292</v>
      </c>
      <c r="H49" s="1552">
        <v>-1.5</v>
      </c>
      <c r="I49" s="1553">
        <v>-1.5</v>
      </c>
      <c r="J49" s="1553">
        <v>-1.875</v>
      </c>
      <c r="K49" s="1553">
        <v>-2.5</v>
      </c>
      <c r="L49" s="1553">
        <v>-2.75</v>
      </c>
      <c r="M49" s="1553">
        <v>-4.875</v>
      </c>
      <c r="N49" s="1554">
        <v>-7</v>
      </c>
    </row>
    <row r="50" spans="6:14">
      <c r="F50" s="1960"/>
      <c r="G50" s="567" t="s">
        <v>291</v>
      </c>
      <c r="H50" s="1552">
        <v>-2.375</v>
      </c>
      <c r="I50" s="1553">
        <v>-2.375</v>
      </c>
      <c r="J50" s="1553">
        <v>-2.875</v>
      </c>
      <c r="K50" s="1553">
        <v>-3.625</v>
      </c>
      <c r="L50" s="1553">
        <v>-3.875</v>
      </c>
      <c r="M50" s="1553">
        <v>-5.625</v>
      </c>
      <c r="N50" s="1554">
        <v>-8.25</v>
      </c>
    </row>
    <row r="51" spans="6:14">
      <c r="F51" s="1960"/>
      <c r="G51" s="567" t="s">
        <v>290</v>
      </c>
      <c r="H51" s="1552">
        <v>-3.625</v>
      </c>
      <c r="I51" s="1553">
        <v>-3.625</v>
      </c>
      <c r="J51" s="1553">
        <v>-4.25</v>
      </c>
      <c r="K51" s="1553">
        <v>-5</v>
      </c>
      <c r="L51" s="1553">
        <v>-5.5</v>
      </c>
      <c r="M51" s="1553">
        <v>-7</v>
      </c>
      <c r="N51" s="1559" t="s">
        <v>14</v>
      </c>
    </row>
    <row r="52" spans="6:14">
      <c r="F52" s="1961"/>
      <c r="G52" s="1578" t="s">
        <v>289</v>
      </c>
      <c r="H52" s="1579">
        <v>-6.25</v>
      </c>
      <c r="I52" s="1580">
        <v>-6.25</v>
      </c>
      <c r="J52" s="1580">
        <v>-7</v>
      </c>
      <c r="K52" s="1580">
        <v>-7.625</v>
      </c>
      <c r="L52" s="1580">
        <v>-8.25</v>
      </c>
      <c r="M52" s="1580" t="s">
        <v>14</v>
      </c>
      <c r="N52" s="1581" t="s">
        <v>14</v>
      </c>
    </row>
    <row r="53" spans="6:14">
      <c r="F53" s="566" t="s">
        <v>287</v>
      </c>
      <c r="G53" s="548" t="s">
        <v>286</v>
      </c>
      <c r="H53" s="1564">
        <v>0</v>
      </c>
      <c r="I53" s="1565">
        <v>0</v>
      </c>
      <c r="J53" s="1565">
        <v>0</v>
      </c>
      <c r="K53" s="1565">
        <v>0</v>
      </c>
      <c r="L53" s="1565">
        <v>0</v>
      </c>
      <c r="M53" s="1565">
        <v>0</v>
      </c>
      <c r="N53" s="1566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425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514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667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2" t="s">
        <v>109</v>
      </c>
      <c r="G71" s="1582" t="s">
        <v>747</v>
      </c>
      <c r="H71" s="1583">
        <v>0.5</v>
      </c>
      <c r="I71" s="1584">
        <v>0.5</v>
      </c>
      <c r="J71" s="1584">
        <v>0.5</v>
      </c>
      <c r="K71" s="1584">
        <v>0.5</v>
      </c>
      <c r="L71" s="1584">
        <v>0.5</v>
      </c>
      <c r="M71" s="1584">
        <v>0.5</v>
      </c>
      <c r="N71" s="1585">
        <v>0.5</v>
      </c>
    </row>
    <row r="72" spans="6:14">
      <c r="F72" s="1963"/>
      <c r="G72" s="1586" t="s">
        <v>748</v>
      </c>
      <c r="H72" s="1587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3"/>
      <c r="G73" s="1586" t="s">
        <v>749</v>
      </c>
      <c r="H73" s="1587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4"/>
      <c r="G74" s="1588" t="s">
        <v>750</v>
      </c>
      <c r="H74" s="1589">
        <v>-0.375</v>
      </c>
      <c r="I74" s="1590">
        <v>-0.375</v>
      </c>
      <c r="J74" s="1590">
        <v>-0.375</v>
      </c>
      <c r="K74" s="1590">
        <v>-0.375</v>
      </c>
      <c r="L74" s="1590">
        <v>-0.375</v>
      </c>
      <c r="M74" s="1590">
        <v>-0.5</v>
      </c>
      <c r="N74" s="1591">
        <v>-0.5</v>
      </c>
    </row>
    <row r="75" spans="6:14">
      <c r="F75" s="537" t="s">
        <v>62</v>
      </c>
      <c r="G75" s="1573" t="s">
        <v>266</v>
      </c>
      <c r="H75" s="1569">
        <v>0</v>
      </c>
      <c r="I75" s="1567">
        <v>0</v>
      </c>
      <c r="J75" s="1567">
        <v>0</v>
      </c>
      <c r="K75" s="1567">
        <v>0</v>
      </c>
      <c r="L75" s="1567">
        <v>0</v>
      </c>
      <c r="M75" s="1567">
        <v>0</v>
      </c>
      <c r="N75" s="1568">
        <v>0</v>
      </c>
    </row>
    <row r="76" spans="6:14">
      <c r="F76" s="537"/>
      <c r="G76" s="1574" t="s">
        <v>265</v>
      </c>
      <c r="H76" s="1570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5" t="s">
        <v>264</v>
      </c>
      <c r="H77" s="1570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4" t="s">
        <v>263</v>
      </c>
      <c r="H78" s="1570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4" t="s">
        <v>262</v>
      </c>
      <c r="H79" s="1570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5" t="s">
        <v>261</v>
      </c>
      <c r="H80" s="1570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5" t="s">
        <v>260</v>
      </c>
      <c r="H81" s="1570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5" t="s">
        <v>259</v>
      </c>
      <c r="H82" s="1570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5" t="s">
        <v>347</v>
      </c>
      <c r="H83" s="1570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6" t="s">
        <v>307</v>
      </c>
      <c r="H84" s="1571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7" t="s">
        <v>306</v>
      </c>
      <c r="H85" s="1572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757</v>
      </c>
      <c r="G86" s="1592" t="s">
        <v>752</v>
      </c>
      <c r="H86" s="1569">
        <v>0.375</v>
      </c>
      <c r="I86" s="1567">
        <v>0.375</v>
      </c>
      <c r="J86" s="1567">
        <v>0.375</v>
      </c>
      <c r="K86" s="1567">
        <v>0.375</v>
      </c>
      <c r="L86" s="1567">
        <v>0.375</v>
      </c>
      <c r="M86" s="1567">
        <v>0.375</v>
      </c>
      <c r="N86" s="1568">
        <v>0.375</v>
      </c>
    </row>
    <row r="87" spans="6:14">
      <c r="F87" s="537"/>
      <c r="G87" s="1574" t="s">
        <v>753</v>
      </c>
      <c r="H87" s="1570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5" t="s">
        <v>754</v>
      </c>
      <c r="H88" s="1570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4" t="s">
        <v>755</v>
      </c>
      <c r="H89" s="1570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3" t="s">
        <v>756</v>
      </c>
      <c r="H90" s="1594">
        <v>2.375</v>
      </c>
      <c r="I90" s="1590">
        <v>2.375</v>
      </c>
      <c r="J90" s="1590">
        <v>2.375</v>
      </c>
      <c r="K90" s="1590">
        <v>2.375</v>
      </c>
      <c r="L90" s="1590">
        <v>2.375</v>
      </c>
      <c r="M90" s="1590">
        <v>2.375</v>
      </c>
      <c r="N90" s="1591">
        <v>2.375</v>
      </c>
    </row>
    <row r="91" spans="6:14">
      <c r="F91" s="537" t="s">
        <v>758</v>
      </c>
      <c r="G91" s="1592" t="s">
        <v>752</v>
      </c>
      <c r="H91" s="1569">
        <v>0.125</v>
      </c>
      <c r="I91" s="1567">
        <v>0.125</v>
      </c>
      <c r="J91" s="1567">
        <v>0.125</v>
      </c>
      <c r="K91" s="1567">
        <v>0.125</v>
      </c>
      <c r="L91" s="1567">
        <v>0.125</v>
      </c>
      <c r="M91" s="1567">
        <v>0.125</v>
      </c>
      <c r="N91" s="1568">
        <v>0.125</v>
      </c>
    </row>
    <row r="92" spans="6:14">
      <c r="F92" s="1595" t="s">
        <v>759</v>
      </c>
      <c r="G92" s="1574" t="s">
        <v>753</v>
      </c>
      <c r="H92" s="1570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760</v>
      </c>
      <c r="G93" s="1575" t="s">
        <v>754</v>
      </c>
      <c r="H93" s="1570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761</v>
      </c>
      <c r="G94" s="1574" t="s">
        <v>755</v>
      </c>
      <c r="H94" s="1570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6"/>
      <c r="G95" s="1593" t="s">
        <v>756</v>
      </c>
      <c r="H95" s="1594">
        <v>0.625</v>
      </c>
      <c r="I95" s="1590">
        <v>0.625</v>
      </c>
      <c r="J95" s="1590">
        <v>0.625</v>
      </c>
      <c r="K95" s="1590">
        <v>0.625</v>
      </c>
      <c r="L95" s="1590">
        <v>0.625</v>
      </c>
      <c r="M95" s="1590">
        <v>0.625</v>
      </c>
      <c r="N95" s="1591">
        <v>0.625</v>
      </c>
    </row>
    <row r="96" spans="6:14">
      <c r="F96" s="534" t="s">
        <v>763</v>
      </c>
      <c r="G96" s="1954" t="s">
        <v>762</v>
      </c>
      <c r="H96" s="1597"/>
      <c r="I96" s="1598"/>
      <c r="J96" s="1598"/>
      <c r="K96" s="1598"/>
      <c r="L96" s="1598"/>
      <c r="M96" s="1598"/>
      <c r="N96" s="1599"/>
    </row>
    <row r="97" spans="6:14">
      <c r="F97" s="537" t="s">
        <v>769</v>
      </c>
      <c r="G97" s="1955"/>
      <c r="H97" s="1600">
        <v>0</v>
      </c>
      <c r="I97" s="1601">
        <v>0</v>
      </c>
      <c r="J97" s="1601">
        <v>0</v>
      </c>
      <c r="K97" s="1601">
        <v>0</v>
      </c>
      <c r="L97" s="1601">
        <v>0</v>
      </c>
      <c r="M97" s="1601">
        <v>0</v>
      </c>
      <c r="N97" s="1602">
        <v>0</v>
      </c>
    </row>
    <row r="98" spans="6:14">
      <c r="F98" s="531" t="s">
        <v>770</v>
      </c>
      <c r="G98" s="1956"/>
      <c r="H98" s="1603"/>
      <c r="I98" s="1604"/>
      <c r="J98" s="1605"/>
      <c r="K98" s="1605"/>
      <c r="L98" s="1605"/>
      <c r="M98" s="1605"/>
      <c r="N98" s="1606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disablePrompts="1"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309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346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margins!AL3</f>
        <v>12.75</v>
      </c>
      <c r="C14" s="1339">
        <v>106.65</v>
      </c>
      <c r="D14"/>
      <c r="E14" s="1110" t="s">
        <v>6</v>
      </c>
      <c r="F14" s="1173">
        <v>100</v>
      </c>
      <c r="H14" s="1947" t="s">
        <v>688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margins!AL4</f>
        <v>12.625</v>
      </c>
      <c r="C15" s="1339">
        <v>106.52500000000001</v>
      </c>
      <c r="D15"/>
      <c r="E15" s="1110" t="s">
        <v>8</v>
      </c>
      <c r="F15" s="1132">
        <v>0</v>
      </c>
      <c r="H15" s="1935" t="s">
        <v>689</v>
      </c>
      <c r="I15" s="1936"/>
      <c r="J15" s="1937"/>
      <c r="M15" s="938"/>
      <c r="O15" s="579" t="s">
        <v>199</v>
      </c>
      <c r="P15" s="431">
        <v>10</v>
      </c>
      <c r="Q15" s="630" t="e">
        <f>VLOOKUP(P15,$B$14:$C$53,2,FALSE)</f>
        <v>#N/A</v>
      </c>
    </row>
    <row r="16" spans="1:17" s="934" customFormat="1" ht="15.75" thickBot="1">
      <c r="A16" s="1127"/>
      <c r="B16" s="1316">
        <f>margins!AL5</f>
        <v>12.5</v>
      </c>
      <c r="C16" s="1339">
        <v>106.4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352</v>
      </c>
      <c r="P16" s="432" t="s">
        <v>20</v>
      </c>
      <c r="Q16" s="436"/>
    </row>
    <row r="17" spans="1:17" s="934" customFormat="1">
      <c r="A17" s="1127"/>
      <c r="B17" s="1316">
        <f>margins!AL6</f>
        <v>12.375</v>
      </c>
      <c r="C17" s="1339">
        <v>106.27500000000001</v>
      </c>
      <c r="D17"/>
      <c r="E17"/>
      <c r="F17"/>
      <c r="H17" s="1944" t="s">
        <v>690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12.25</v>
      </c>
      <c r="C18" s="1339">
        <v>106.15</v>
      </c>
      <c r="D18"/>
      <c r="E18"/>
      <c r="F18"/>
      <c r="H18" s="1950" t="s">
        <v>691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>
      <c r="A19" s="1127"/>
      <c r="B19" s="1316">
        <f>margins!AL8</f>
        <v>12.125</v>
      </c>
      <c r="C19" s="1339">
        <v>106.02500000000001</v>
      </c>
      <c r="D19"/>
      <c r="E19" s="1766" t="s">
        <v>30</v>
      </c>
      <c r="F19" s="1773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>
      <c r="A20" s="1127"/>
      <c r="B20" s="1316">
        <f>margins!AL9</f>
        <v>12</v>
      </c>
      <c r="C20" s="1339">
        <v>105.9</v>
      </c>
      <c r="D20"/>
      <c r="E20" s="1330" t="s">
        <v>83</v>
      </c>
      <c r="F20" s="1129">
        <v>-0.25</v>
      </c>
      <c r="L20" s="1216"/>
      <c r="M20" s="938"/>
      <c r="O20" s="581" t="s">
        <v>516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11.875</v>
      </c>
      <c r="C21" s="1339">
        <v>105.77500000000001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517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>
      <c r="A22" s="1127"/>
      <c r="B22" s="1316">
        <f>margins!AL11</f>
        <v>11.75</v>
      </c>
      <c r="C22" s="1339">
        <v>105.65</v>
      </c>
      <c r="D22"/>
      <c r="E22" s="1330" t="s">
        <v>85</v>
      </c>
      <c r="F22" s="1336">
        <v>-0.55000000000000004</v>
      </c>
      <c r="L22" s="1216"/>
      <c r="M22" s="938"/>
      <c r="O22" s="581" t="s">
        <v>518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.75" thickBot="1">
      <c r="A23" s="1080"/>
      <c r="B23" s="1316">
        <f>margins!AL12</f>
        <v>11.625</v>
      </c>
      <c r="C23" s="1339">
        <v>105.52500000000001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11.5</v>
      </c>
      <c r="C24" s="1339">
        <v>105.4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>
      <c r="A25" s="1080"/>
      <c r="B25" s="1316">
        <f>margins!AL14</f>
        <v>11.375</v>
      </c>
      <c r="C25" s="1339">
        <v>105.27500000000001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11.25</v>
      </c>
      <c r="C26" s="1339">
        <v>105.15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.75" thickBot="1">
      <c r="A27" s="1080"/>
      <c r="B27" s="1316">
        <f>margins!AL16</f>
        <v>11.125</v>
      </c>
      <c r="C27" s="1339">
        <v>104.9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11</v>
      </c>
      <c r="C28" s="1339">
        <v>104.65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.75" thickBot="1">
      <c r="A29" s="1080"/>
      <c r="B29" s="1316">
        <f>margins!AL18</f>
        <v>10.875</v>
      </c>
      <c r="C29" s="1339">
        <v>104.4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 t="e">
        <f>IF(ISNUMBER(MATCH("NA", Q18:Q26, 0)), "NA", MIN(F14,(Q15+Q27)))</f>
        <v>#N/A</v>
      </c>
    </row>
    <row r="30" spans="1:17" s="934" customFormat="1" ht="15.75" thickBot="1">
      <c r="A30" s="1080"/>
      <c r="B30" s="1316">
        <f>margins!AL19</f>
        <v>10.75</v>
      </c>
      <c r="C30" s="1339">
        <v>104.15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.75" thickBot="1">
      <c r="A31" s="1080"/>
      <c r="B31" s="1316">
        <f>margins!AL20</f>
        <v>10.625</v>
      </c>
      <c r="C31" s="1339">
        <v>103.9</v>
      </c>
      <c r="D31"/>
      <c r="E31"/>
      <c r="G31" s="1079"/>
      <c r="H31" s="1078"/>
      <c r="J31"/>
      <c r="K31"/>
      <c r="L31"/>
      <c r="M31" s="1310"/>
      <c r="O31" s="746" t="s">
        <v>446</v>
      </c>
      <c r="P31" s="747"/>
      <c r="Q31" s="748"/>
    </row>
    <row r="32" spans="1:17" s="934" customFormat="1">
      <c r="A32" s="1080"/>
      <c r="B32" s="1316">
        <f>margins!AL21</f>
        <v>10.5</v>
      </c>
      <c r="C32" s="1339">
        <v>103.65</v>
      </c>
      <c r="D32"/>
      <c r="E32"/>
      <c r="M32" s="938"/>
    </row>
    <row r="33" spans="1:13" s="934" customFormat="1">
      <c r="A33" s="1080"/>
      <c r="B33" s="1316">
        <f>margins!AL22</f>
        <v>10.375</v>
      </c>
      <c r="C33" s="1339">
        <v>103.4</v>
      </c>
      <c r="D33"/>
      <c r="E33"/>
      <c r="M33" s="938"/>
    </row>
    <row r="34" spans="1:13" s="934" customFormat="1">
      <c r="A34" s="1080"/>
      <c r="B34" s="1316">
        <f>margins!AL23</f>
        <v>10.25</v>
      </c>
      <c r="C34" s="1339" t="e">
        <v>#N/A</v>
      </c>
      <c r="D34"/>
      <c r="E34"/>
      <c r="M34" s="938"/>
    </row>
    <row r="35" spans="1:13" s="934" customFormat="1">
      <c r="A35" s="1080"/>
      <c r="B35" s="1316">
        <f>margins!AL24</f>
        <v>10.125</v>
      </c>
      <c r="C35" s="1339" t="e">
        <v>#N/A</v>
      </c>
      <c r="D35"/>
      <c r="E35"/>
      <c r="M35" s="938"/>
    </row>
    <row r="36" spans="1:13" s="934" customFormat="1">
      <c r="A36" s="1080"/>
      <c r="B36" s="1316">
        <f>margins!AL25</f>
        <v>10</v>
      </c>
      <c r="C36" s="1339" t="e">
        <v>#N/A</v>
      </c>
      <c r="D36"/>
      <c r="E36"/>
      <c r="M36" s="938"/>
    </row>
    <row r="37" spans="1:13" s="934" customFormat="1">
      <c r="A37" s="1080"/>
      <c r="B37" s="1316">
        <f>margins!AL26</f>
        <v>9.875</v>
      </c>
      <c r="C37" s="1339" t="e">
        <v>#N/A</v>
      </c>
      <c r="D37"/>
      <c r="E37"/>
      <c r="M37" s="938"/>
    </row>
    <row r="38" spans="1:13" s="934" customFormat="1">
      <c r="A38" s="1080"/>
      <c r="B38" s="1316">
        <f>margins!AL27</f>
        <v>9.75</v>
      </c>
      <c r="C38" s="1339" t="e">
        <v>#N/A</v>
      </c>
      <c r="D38"/>
      <c r="E38"/>
      <c r="M38" s="938"/>
    </row>
    <row r="39" spans="1:13" s="934" customFormat="1">
      <c r="A39" s="1080"/>
      <c r="B39" s="1316">
        <f>margins!AL28</f>
        <v>9.625</v>
      </c>
      <c r="C39" s="1339" t="e">
        <v>#N/A</v>
      </c>
      <c r="D39"/>
      <c r="E39"/>
      <c r="M39" s="938"/>
    </row>
    <row r="40" spans="1:13" s="934" customFormat="1">
      <c r="A40" s="1080"/>
      <c r="B40" s="1316">
        <f>margins!AL29</f>
        <v>9.5</v>
      </c>
      <c r="C40" s="1339" t="e">
        <v>#N/A</v>
      </c>
      <c r="D40"/>
      <c r="E40"/>
      <c r="M40" s="938"/>
    </row>
    <row r="41" spans="1:13" s="934" customFormat="1">
      <c r="A41" s="1080"/>
      <c r="B41" s="1316">
        <f>margins!AL30</f>
        <v>9.375</v>
      </c>
      <c r="C41" s="1339" t="e">
        <v>#N/A</v>
      </c>
      <c r="D41"/>
      <c r="E41"/>
      <c r="F41"/>
      <c r="G41"/>
      <c r="M41" s="938"/>
    </row>
    <row r="42" spans="1:13" s="934" customFormat="1">
      <c r="A42" s="1080"/>
      <c r="B42" s="1316">
        <f>margins!AL31</f>
        <v>9.25</v>
      </c>
      <c r="C42" s="1339" t="e">
        <v>#N/A</v>
      </c>
      <c r="D42"/>
      <c r="E42"/>
      <c r="F42"/>
      <c r="G42"/>
      <c r="M42" s="938"/>
    </row>
    <row r="43" spans="1:13" s="934" customFormat="1">
      <c r="A43" s="1080"/>
      <c r="B43" s="1316">
        <f>margins!AL32</f>
        <v>9.125</v>
      </c>
      <c r="C43" s="1339" t="e">
        <v>#N/A</v>
      </c>
      <c r="D43"/>
      <c r="F43"/>
      <c r="G43"/>
      <c r="M43" s="938"/>
    </row>
    <row r="44" spans="1:13" s="934" customFormat="1">
      <c r="A44" s="1080"/>
      <c r="B44" s="1316">
        <f>margins!AL33</f>
        <v>9</v>
      </c>
      <c r="C44" s="1339" t="e">
        <v>#N/A</v>
      </c>
      <c r="D44"/>
      <c r="F44"/>
      <c r="G44"/>
      <c r="H44" s="1078"/>
      <c r="M44" s="938"/>
    </row>
    <row r="45" spans="1:13" s="934" customFormat="1">
      <c r="A45" s="1080"/>
      <c r="B45" s="1316">
        <f>margins!AL34</f>
        <v>8.875</v>
      </c>
      <c r="C45" s="1339" t="e">
        <v>#N/A</v>
      </c>
      <c r="D45"/>
      <c r="F45"/>
      <c r="G45"/>
      <c r="M45" s="938"/>
    </row>
    <row r="46" spans="1:13" s="934" customFormat="1">
      <c r="A46" s="1080"/>
      <c r="B46" s="1316">
        <f>margins!AL35</f>
        <v>8.75</v>
      </c>
      <c r="C46" s="1339" t="e">
        <v>#N/A</v>
      </c>
      <c r="D46"/>
      <c r="F46"/>
      <c r="G46"/>
      <c r="M46" s="938"/>
    </row>
    <row r="47" spans="1:13" s="934" customFormat="1">
      <c r="A47" s="1080"/>
      <c r="B47" s="1316">
        <f>margins!AL36</f>
        <v>8.625</v>
      </c>
      <c r="C47" s="1339" t="e">
        <v>#N/A</v>
      </c>
      <c r="D47"/>
      <c r="M47" s="938"/>
    </row>
    <row r="48" spans="1:13" s="934" customFormat="1">
      <c r="A48" s="1080"/>
      <c r="B48" s="1316">
        <f>margins!AL37</f>
        <v>8.5</v>
      </c>
      <c r="C48" s="1339" t="e">
        <v>#N/A</v>
      </c>
      <c r="D48"/>
      <c r="M48" s="938"/>
    </row>
    <row r="49" spans="1:13" s="934" customFormat="1">
      <c r="A49" s="1080"/>
      <c r="B49" s="1316">
        <f>margins!AL38</f>
        <v>8.375</v>
      </c>
      <c r="C49" s="1339" t="e">
        <v>#N/A</v>
      </c>
      <c r="D49"/>
      <c r="M49" s="938"/>
    </row>
    <row r="50" spans="1:13" s="934" customFormat="1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.7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5.7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5" t="s">
        <v>298</v>
      </c>
      <c r="E55" s="1756"/>
      <c r="F55" s="1756"/>
      <c r="G55" s="1756"/>
      <c r="H55" s="1756"/>
      <c r="I55" s="1756"/>
      <c r="J55" s="1757"/>
      <c r="K55"/>
      <c r="L55"/>
      <c r="M55" s="1277"/>
    </row>
    <row r="56" spans="1:13" s="934" customFormat="1" ht="15.7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>
      <c r="A57" s="1080"/>
      <c r="B57" s="1211"/>
      <c r="C57" s="1270" t="s">
        <v>376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.7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>
      <c r="A65" s="1080"/>
      <c r="B65" s="1211"/>
      <c r="C65" s="1271" t="s">
        <v>376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692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.7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>
      <c r="A73" s="1080"/>
      <c r="B73" s="1211"/>
      <c r="C73" s="1270" t="s">
        <v>376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>
      <c r="A76" s="1080"/>
      <c r="B76" s="1271" t="s">
        <v>513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.7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.7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>
      <c r="A84" s="1080"/>
      <c r="B84" s="1737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>
      <c r="A85" s="1080"/>
      <c r="B85" s="1738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>
      <c r="A86" s="1080"/>
      <c r="B86" s="1738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.75" thickBot="1">
      <c r="A87" s="1080"/>
      <c r="B87" s="1739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>
      <c r="A88" s="1080"/>
      <c r="B88" s="1737" t="s">
        <v>279</v>
      </c>
      <c r="C88" s="1271" t="s">
        <v>693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>
      <c r="A89" s="1080"/>
      <c r="B89" s="1738"/>
      <c r="C89" s="1271" t="s">
        <v>694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>
      <c r="A90" s="1080"/>
      <c r="B90" s="1738"/>
      <c r="C90" s="1271" t="s">
        <v>695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>
      <c r="A91" s="1080"/>
      <c r="B91" s="1738"/>
      <c r="C91" s="1271" t="s">
        <v>696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>
      <c r="A92" s="1080"/>
      <c r="B92" s="1738"/>
      <c r="C92" s="1271" t="s">
        <v>697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>
      <c r="A93" s="1080"/>
      <c r="B93" s="1738"/>
      <c r="C93" s="1271" t="s">
        <v>698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>
      <c r="A94" s="1080"/>
      <c r="B94" s="1738"/>
      <c r="C94" s="1271" t="s">
        <v>699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>
      <c r="A95" s="1080"/>
      <c r="B95" s="1738"/>
      <c r="C95" s="1271" t="s">
        <v>700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.75" thickBot="1">
      <c r="A96" s="1080"/>
      <c r="B96" s="1739"/>
      <c r="C96" s="1271" t="s">
        <v>701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>
      <c r="A97" s="1080"/>
      <c r="B97" s="1737" t="s">
        <v>45</v>
      </c>
      <c r="C97" s="1270" t="s">
        <v>702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.75" thickBot="1">
      <c r="A98" s="1080"/>
      <c r="B98" s="1739"/>
      <c r="C98" s="1087" t="s">
        <v>375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>
      <c r="A99" s="1080"/>
      <c r="B99" s="1737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38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38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38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38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38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38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38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.75" thickBot="1">
      <c r="A107" s="1080"/>
      <c r="B107" s="1739"/>
      <c r="C107" s="1087" t="s">
        <v>347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>
      <c r="A108" s="1080"/>
      <c r="B108" s="1737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.75" thickBot="1">
      <c r="A109" s="1080"/>
      <c r="B109" s="1739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5.75" thickBot="1">
      <c r="A133" s="1080"/>
      <c r="M133" s="938"/>
    </row>
    <row r="134" spans="1:17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7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7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  <c r="O136" s="933"/>
      <c r="P136" s="933"/>
      <c r="Q136" s="933"/>
    </row>
    <row r="137" spans="1:17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  <c r="O137" s="933"/>
      <c r="P137" s="933"/>
      <c r="Q137" s="933"/>
    </row>
  </sheetData>
  <mergeCells count="17">
    <mergeCell ref="H14:J14"/>
    <mergeCell ref="K2:L2"/>
    <mergeCell ref="K3:L3"/>
    <mergeCell ref="A10:M11"/>
    <mergeCell ref="O10:Q10"/>
    <mergeCell ref="H13:J13"/>
    <mergeCell ref="H15:J16"/>
    <mergeCell ref="H17:J17"/>
    <mergeCell ref="H18:J18"/>
    <mergeCell ref="E19:F19"/>
    <mergeCell ref="B84:B87"/>
    <mergeCell ref="D55:J55"/>
    <mergeCell ref="B134:M137"/>
    <mergeCell ref="B88:B96"/>
    <mergeCell ref="B97:B98"/>
    <mergeCell ref="B99:B107"/>
    <mergeCell ref="B108:B109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zoomScaleNormal="130" workbookViewId="0">
      <selection activeCell="C22" sqref="C22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413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671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412</v>
      </c>
      <c r="D28" s="1696"/>
      <c r="E28" s="1696"/>
      <c r="F28" s="1696"/>
      <c r="G28" s="1965"/>
      <c r="H28" s="317"/>
      <c r="I28" s="1697" t="s">
        <v>256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414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415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777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353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S59"/>
  <sheetViews>
    <sheetView workbookViewId="0">
      <selection activeCell="C22" sqref="C22"/>
    </sheetView>
  </sheetViews>
  <sheetFormatPr defaultColWidth="8.5703125" defaultRowHeight="12.75"/>
  <cols>
    <col min="1" max="1" width="14.5703125" style="663" customWidth="1"/>
    <col min="2" max="4" width="13.42578125" style="663" customWidth="1"/>
    <col min="5" max="5" width="1.85546875" style="663" customWidth="1"/>
    <col min="6" max="6" width="15" style="663" customWidth="1"/>
    <col min="7" max="7" width="25.85546875" style="663" customWidth="1"/>
    <col min="8" max="8" width="9.42578125" style="663" customWidth="1"/>
    <col min="9" max="13" width="9.5703125" style="663" customWidth="1"/>
    <col min="14" max="14" width="11.42578125" style="663" customWidth="1"/>
    <col min="15" max="15" width="1.5703125" style="663" customWidth="1"/>
    <col min="16" max="17" width="19.140625" style="663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14" t="s">
        <v>412</v>
      </c>
      <c r="D2" s="1814"/>
      <c r="E2" s="1814"/>
      <c r="F2" s="1814"/>
      <c r="G2" s="1814"/>
      <c r="H2" s="1814"/>
      <c r="I2" s="1814"/>
      <c r="J2" s="1814"/>
      <c r="K2" s="1814"/>
      <c r="L2" s="1814"/>
      <c r="M2" s="1814"/>
      <c r="N2" s="1814"/>
    </row>
    <row r="3" spans="1:19" customFormat="1" ht="31.5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9" customFormat="1" ht="31.5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420</v>
      </c>
      <c r="Q5" s="578"/>
      <c r="R5" s="1412">
        <v>46329.345370370371</v>
      </c>
      <c r="S5" s="64"/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  <c r="S6" s="64"/>
    </row>
    <row r="7" spans="1:19" ht="15.75" thickBot="1">
      <c r="A7" s="1970" t="s">
        <v>416</v>
      </c>
      <c r="B7" s="1971"/>
      <c r="C7" s="1971"/>
      <c r="D7" s="1972"/>
      <c r="E7" s="665"/>
      <c r="F7" s="1970" t="s">
        <v>423</v>
      </c>
      <c r="G7" s="1971"/>
      <c r="H7" s="1971"/>
      <c r="I7" s="1971"/>
      <c r="J7" s="1971"/>
      <c r="K7" s="1971"/>
      <c r="L7" s="1971"/>
      <c r="M7" s="1971"/>
      <c r="N7" s="1972"/>
      <c r="P7" s="441" t="s">
        <v>195</v>
      </c>
      <c r="Q7" s="442" t="s">
        <v>196</v>
      </c>
      <c r="R7" s="442" t="s">
        <v>197</v>
      </c>
      <c r="S7" s="64"/>
    </row>
    <row r="8" spans="1:19" ht="15.75" thickBot="1">
      <c r="A8" s="708" t="s">
        <v>3</v>
      </c>
      <c r="B8" s="708" t="s">
        <v>212</v>
      </c>
      <c r="C8" s="708" t="s">
        <v>13</v>
      </c>
      <c r="D8" s="708" t="s">
        <v>386</v>
      </c>
      <c r="E8" s="666"/>
      <c r="F8" s="1973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  <c r="S8" s="64"/>
    </row>
    <row r="9" spans="1:19" ht="15" customHeight="1">
      <c r="A9" s="667">
        <v>8.625</v>
      </c>
      <c r="B9" s="667">
        <v>82.741375000000005</v>
      </c>
      <c r="C9" s="667">
        <v>82.741375000000005</v>
      </c>
      <c r="D9" s="667">
        <v>82.741375000000005</v>
      </c>
      <c r="E9" s="668"/>
      <c r="F9" s="1974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  <c r="S9" s="64"/>
    </row>
    <row r="10" spans="1:19" ht="15" customHeight="1">
      <c r="A10" s="667">
        <v>8.75</v>
      </c>
      <c r="B10" s="667">
        <v>82.991375000000005</v>
      </c>
      <c r="C10" s="667">
        <v>82.991375000000005</v>
      </c>
      <c r="D10" s="667">
        <v>82.991375000000005</v>
      </c>
      <c r="E10" s="668"/>
      <c r="F10" s="1974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83.991375000000005</v>
      </c>
      <c r="S10" s="64"/>
    </row>
    <row r="11" spans="1:19" ht="15">
      <c r="A11" s="667">
        <v>8.875</v>
      </c>
      <c r="B11" s="667">
        <v>83.241375000000005</v>
      </c>
      <c r="C11" s="667">
        <v>83.241375000000005</v>
      </c>
      <c r="D11" s="667">
        <v>83.241375000000005</v>
      </c>
      <c r="E11" s="668"/>
      <c r="F11" s="1974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352</v>
      </c>
      <c r="Q11" s="432" t="s">
        <v>15</v>
      </c>
      <c r="R11" s="436"/>
      <c r="S11" s="64"/>
    </row>
    <row r="12" spans="1:19" ht="15">
      <c r="A12" s="667">
        <v>8.99</v>
      </c>
      <c r="B12" s="667">
        <v>83.491375000000005</v>
      </c>
      <c r="C12" s="667">
        <v>83.491375000000005</v>
      </c>
      <c r="D12" s="667">
        <v>83.491375000000005</v>
      </c>
      <c r="E12" s="668"/>
      <c r="F12" s="1974"/>
      <c r="G12" s="671" t="s">
        <v>392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  <c r="S12" s="64"/>
    </row>
    <row r="13" spans="1:19" ht="15.75" thickBot="1">
      <c r="A13" s="667">
        <v>9.125</v>
      </c>
      <c r="B13" s="667">
        <v>83.741375000000005</v>
      </c>
      <c r="C13" s="667">
        <v>83.741375000000005</v>
      </c>
      <c r="D13" s="667">
        <v>83.741375000000005</v>
      </c>
      <c r="E13" s="668"/>
      <c r="F13" s="1975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428</v>
      </c>
      <c r="Q13" s="432" t="s">
        <v>191</v>
      </c>
      <c r="R13" s="436">
        <f t="shared" ref="R13:R19" si="0">IFERROR(INDEX($H$17:$N$26,MATCH(Q13,$G$17:$G$26,0),MATCH($Q$11,$H$16:$N$16,0),1),0)</f>
        <v>0</v>
      </c>
      <c r="S13" s="64"/>
    </row>
    <row r="14" spans="1:19" ht="15.75" thickBot="1">
      <c r="A14" s="667">
        <v>9.25</v>
      </c>
      <c r="B14" s="667">
        <v>83.991375000000005</v>
      </c>
      <c r="C14" s="667">
        <v>83.991375000000005</v>
      </c>
      <c r="D14" s="667">
        <v>83.991375000000005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  <c r="S14" s="64"/>
    </row>
    <row r="15" spans="1:19" ht="15.75" thickBot="1">
      <c r="A15" s="667">
        <v>9.375</v>
      </c>
      <c r="B15" s="667">
        <v>84.241375000000005</v>
      </c>
      <c r="C15" s="667">
        <v>84.241375000000005</v>
      </c>
      <c r="D15" s="667">
        <v>84.241375000000005</v>
      </c>
      <c r="E15" s="668"/>
      <c r="F15" s="1970" t="s">
        <v>397</v>
      </c>
      <c r="G15" s="1971"/>
      <c r="H15" s="1971"/>
      <c r="I15" s="1971"/>
      <c r="J15" s="1971"/>
      <c r="K15" s="1971"/>
      <c r="L15" s="1971"/>
      <c r="M15" s="1971"/>
      <c r="N15" s="1972"/>
      <c r="P15" s="428" t="s">
        <v>417</v>
      </c>
      <c r="Q15" s="432" t="s">
        <v>191</v>
      </c>
      <c r="R15" s="436">
        <f t="shared" si="0"/>
        <v>0</v>
      </c>
      <c r="S15" s="64"/>
    </row>
    <row r="16" spans="1:19" ht="15.75" thickBot="1">
      <c r="A16" s="667">
        <v>9.49</v>
      </c>
      <c r="B16" s="667">
        <v>84.491375000000005</v>
      </c>
      <c r="C16" s="667">
        <v>84.491375000000005</v>
      </c>
      <c r="D16" s="667">
        <v>84.491375000000005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  <c r="S16" s="64"/>
    </row>
    <row r="17" spans="1:19" ht="15" customHeight="1">
      <c r="A17" s="667">
        <v>9.625</v>
      </c>
      <c r="B17" s="667">
        <v>84.741375000000005</v>
      </c>
      <c r="C17" s="667">
        <v>84.741375000000005</v>
      </c>
      <c r="D17" s="667">
        <v>84.741375000000005</v>
      </c>
      <c r="E17" s="677"/>
      <c r="F17" s="678"/>
      <c r="G17" s="709" t="s">
        <v>398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347</v>
      </c>
      <c r="Q17" s="432" t="s">
        <v>191</v>
      </c>
      <c r="R17" s="436">
        <f t="shared" si="0"/>
        <v>0</v>
      </c>
      <c r="S17" s="64"/>
    </row>
    <row r="18" spans="1:19" ht="15" customHeight="1">
      <c r="A18" s="667">
        <v>9.75</v>
      </c>
      <c r="B18" s="667">
        <v>84.991375000000005</v>
      </c>
      <c r="C18" s="667">
        <v>84.991375000000005</v>
      </c>
      <c r="D18" s="667">
        <v>84.991375000000005</v>
      </c>
      <c r="E18" s="668"/>
      <c r="F18" s="678"/>
      <c r="G18" s="726" t="s">
        <v>427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418</v>
      </c>
      <c r="Q18" s="432" t="s">
        <v>191</v>
      </c>
      <c r="R18" s="436">
        <f t="shared" si="0"/>
        <v>0</v>
      </c>
      <c r="S18" s="64"/>
    </row>
    <row r="19" spans="1:19" ht="15" customHeight="1">
      <c r="A19" s="667">
        <v>9.875</v>
      </c>
      <c r="B19" s="667">
        <v>85.241375000000005</v>
      </c>
      <c r="C19" s="667">
        <v>85.241375000000005</v>
      </c>
      <c r="D19" s="667">
        <v>85.241375000000005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419</v>
      </c>
      <c r="Q19" s="432" t="s">
        <v>191</v>
      </c>
      <c r="R19" s="436">
        <f t="shared" si="0"/>
        <v>0</v>
      </c>
      <c r="S19" s="64"/>
    </row>
    <row r="20" spans="1:19" ht="15" customHeight="1">
      <c r="A20" s="667">
        <v>10</v>
      </c>
      <c r="B20" s="667">
        <v>85.491375000000005</v>
      </c>
      <c r="C20" s="667">
        <v>85.491375000000005</v>
      </c>
      <c r="D20" s="667">
        <v>85.491375000000005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  <c r="S20" s="64"/>
    </row>
    <row r="21" spans="1:19" ht="15" customHeight="1" thickBot="1">
      <c r="A21" s="667">
        <v>10.125</v>
      </c>
      <c r="B21" s="667">
        <v>85.741375000000005</v>
      </c>
      <c r="C21" s="667">
        <v>85.741375000000005</v>
      </c>
      <c r="D21" s="667">
        <v>85.741375000000005</v>
      </c>
      <c r="E21" s="668"/>
      <c r="F21" s="678"/>
      <c r="G21" s="680" t="s">
        <v>399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  <c r="S21" s="64"/>
    </row>
    <row r="22" spans="1:19" ht="15" customHeight="1" thickBot="1">
      <c r="A22" s="667">
        <v>10.25</v>
      </c>
      <c r="B22" s="667">
        <v>85.991375000000005</v>
      </c>
      <c r="C22" s="667">
        <v>85.991375000000005</v>
      </c>
      <c r="D22" s="667">
        <v>85.991375000000005</v>
      </c>
      <c r="E22" s="668"/>
      <c r="F22" s="678"/>
      <c r="G22" s="679" t="s">
        <v>347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  <c r="S22" s="64"/>
    </row>
    <row r="23" spans="1:19" ht="15" customHeight="1" thickBot="1">
      <c r="A23" s="667">
        <v>10.375</v>
      </c>
      <c r="B23" s="667">
        <v>86.241375000000005</v>
      </c>
      <c r="C23" s="667">
        <v>86.241375000000005</v>
      </c>
      <c r="D23" s="667">
        <v>86.241375000000005</v>
      </c>
      <c r="E23" s="668"/>
      <c r="F23" s="678"/>
      <c r="G23" s="679" t="s">
        <v>400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83.741375000000005</v>
      </c>
      <c r="S23" s="64"/>
    </row>
    <row r="24" spans="1:19" ht="15" customHeight="1" thickBot="1">
      <c r="A24" s="667">
        <v>10.5</v>
      </c>
      <c r="B24" s="667">
        <v>86.491375000000005</v>
      </c>
      <c r="C24" s="667">
        <v>86.491375000000005</v>
      </c>
      <c r="D24" s="667">
        <v>86.491375000000005</v>
      </c>
      <c r="E24" s="668"/>
      <c r="F24" s="678"/>
      <c r="G24" s="681" t="s">
        <v>401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  <c r="S24" s="64"/>
    </row>
    <row r="25" spans="1:19" ht="15.75" thickBot="1">
      <c r="A25" s="667">
        <v>10.625</v>
      </c>
      <c r="B25" s="667">
        <v>86.741375000000005</v>
      </c>
      <c r="C25" s="667">
        <v>86.741375000000005</v>
      </c>
      <c r="D25" s="667">
        <v>86.741375000000005</v>
      </c>
      <c r="E25" s="668"/>
      <c r="F25" s="678"/>
      <c r="G25" s="682" t="s">
        <v>402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421</v>
      </c>
      <c r="Q25" s="747"/>
      <c r="R25" s="748"/>
      <c r="S25" s="64"/>
    </row>
    <row r="26" spans="1:19" ht="15.75" thickBot="1">
      <c r="A26" s="667">
        <v>10.75</v>
      </c>
      <c r="B26" s="667">
        <v>86.991375000000005</v>
      </c>
      <c r="C26" s="667">
        <v>86.991375000000005</v>
      </c>
      <c r="D26" s="667">
        <v>86.991375000000005</v>
      </c>
      <c r="E26" s="668"/>
      <c r="F26" s="683"/>
      <c r="G26" s="684" t="s">
        <v>403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  <c r="Q26" s="695"/>
      <c r="S26" s="64"/>
    </row>
    <row r="27" spans="1:19" ht="15.75" thickBot="1">
      <c r="A27" s="667">
        <v>10.875</v>
      </c>
      <c r="B27" s="667">
        <v>87.241375000000005</v>
      </c>
      <c r="C27" s="667">
        <v>87.241375000000005</v>
      </c>
      <c r="D27" s="667">
        <v>87.241375000000005</v>
      </c>
      <c r="E27" s="668"/>
      <c r="Q27" s="695"/>
      <c r="S27" s="64"/>
    </row>
    <row r="28" spans="1:19" ht="15.75" thickBot="1">
      <c r="A28" s="667">
        <v>11</v>
      </c>
      <c r="B28" s="667">
        <v>87.491375000000005</v>
      </c>
      <c r="C28" s="667">
        <v>87.491375000000005</v>
      </c>
      <c r="D28" s="667">
        <v>87.491375000000005</v>
      </c>
      <c r="E28" s="668"/>
      <c r="F28" s="701" t="s">
        <v>404</v>
      </c>
      <c r="G28" s="699"/>
      <c r="H28" s="699"/>
      <c r="I28" s="699"/>
      <c r="J28" s="699"/>
      <c r="K28" s="699"/>
      <c r="L28" s="699"/>
      <c r="M28" s="699"/>
      <c r="N28" s="442"/>
      <c r="Q28" s="695"/>
      <c r="S28" s="64"/>
    </row>
    <row r="29" spans="1:19" ht="15.75" thickBot="1">
      <c r="A29" s="667">
        <v>11.125</v>
      </c>
      <c r="B29" s="667">
        <v>87.741375000000005</v>
      </c>
      <c r="C29" s="667">
        <v>87.741375000000005</v>
      </c>
      <c r="D29" s="667">
        <v>87.741375000000005</v>
      </c>
      <c r="E29" s="686"/>
      <c r="F29" s="685" t="s">
        <v>405</v>
      </c>
      <c r="G29" s="702" t="s">
        <v>406</v>
      </c>
      <c r="H29" s="703"/>
      <c r="I29" s="703"/>
      <c r="J29" s="703"/>
      <c r="K29" s="703"/>
      <c r="L29" s="703"/>
      <c r="M29" s="703"/>
      <c r="N29" s="704"/>
      <c r="Q29" s="695"/>
      <c r="S29" s="64"/>
    </row>
    <row r="30" spans="1:19" ht="15.75" thickBot="1">
      <c r="A30" s="667">
        <v>11.25</v>
      </c>
      <c r="B30" s="667">
        <v>87.991375000000005</v>
      </c>
      <c r="C30" s="667">
        <v>87.991375000000005</v>
      </c>
      <c r="D30" s="667">
        <v>87.991375000000005</v>
      </c>
      <c r="E30" s="691"/>
      <c r="F30" s="687" t="s">
        <v>407</v>
      </c>
      <c r="G30" s="688" t="s">
        <v>408</v>
      </c>
      <c r="H30" s="689"/>
      <c r="I30" s="689"/>
      <c r="J30" s="689"/>
      <c r="K30" s="689"/>
      <c r="L30" s="689"/>
      <c r="M30" s="689"/>
      <c r="N30" s="690"/>
      <c r="P30" s="695"/>
      <c r="Q30" s="695"/>
      <c r="S30" s="64"/>
    </row>
    <row r="31" spans="1:19" ht="15.75" thickBot="1">
      <c r="A31" s="667">
        <v>11.375</v>
      </c>
      <c r="B31" s="667">
        <v>88.241375000000005</v>
      </c>
      <c r="C31" s="667">
        <v>88.241375000000005</v>
      </c>
      <c r="D31" s="667">
        <v>88.241375000000005</v>
      </c>
      <c r="E31" s="691"/>
      <c r="P31" s="695"/>
      <c r="Q31" s="695"/>
      <c r="R31"/>
      <c r="S31" s="64"/>
    </row>
    <row r="32" spans="1:19" ht="15" customHeight="1" thickBot="1">
      <c r="A32" s="667">
        <v>11.5</v>
      </c>
      <c r="B32" s="667">
        <v>88.491375000000005</v>
      </c>
      <c r="C32" s="667">
        <v>88.491375000000005</v>
      </c>
      <c r="D32" s="667">
        <v>88.491375000000005</v>
      </c>
      <c r="F32" s="698"/>
      <c r="G32" s="699" t="s">
        <v>409</v>
      </c>
      <c r="H32" s="700" t="s">
        <v>410</v>
      </c>
      <c r="J32" s="1970" t="s">
        <v>385</v>
      </c>
      <c r="K32" s="1971"/>
      <c r="L32" s="1971"/>
      <c r="M32" s="1971"/>
      <c r="N32" s="1972"/>
      <c r="P32" s="695"/>
      <c r="Q32" s="695"/>
      <c r="R32"/>
      <c r="S32" s="64"/>
    </row>
    <row r="33" spans="1:19" ht="15" customHeight="1" thickBot="1">
      <c r="A33" s="667">
        <v>11.625</v>
      </c>
      <c r="B33" s="667">
        <v>88.741375000000005</v>
      </c>
      <c r="C33" s="667">
        <v>88.741375000000005</v>
      </c>
      <c r="D33" s="667">
        <v>88.741375000000005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 s="695"/>
      <c r="Q33" s="695"/>
      <c r="R33"/>
      <c r="S33" s="64"/>
    </row>
    <row r="34" spans="1:19" ht="15">
      <c r="A34" s="667">
        <v>11.75</v>
      </c>
      <c r="B34" s="667">
        <v>88.991375000000005</v>
      </c>
      <c r="C34" s="667">
        <v>88.991375000000005</v>
      </c>
      <c r="D34" s="667">
        <v>88.991375000000005</v>
      </c>
      <c r="J34" s="1976" t="s">
        <v>387</v>
      </c>
      <c r="K34" s="1977"/>
      <c r="L34" s="1966" t="s">
        <v>388</v>
      </c>
      <c r="M34" s="1967"/>
      <c r="N34" s="1257">
        <v>125000</v>
      </c>
      <c r="P34" s="695"/>
      <c r="Q34" s="695"/>
      <c r="R34"/>
      <c r="S34" s="64"/>
    </row>
    <row r="35" spans="1:19" ht="15.75" customHeight="1" thickBot="1">
      <c r="A35" s="692"/>
      <c r="B35" s="677"/>
      <c r="C35" s="677"/>
      <c r="D35" s="677"/>
      <c r="F35" s="710"/>
      <c r="G35" s="711"/>
      <c r="H35" s="695"/>
      <c r="J35" s="1976"/>
      <c r="K35" s="1977"/>
      <c r="L35" s="1966" t="s">
        <v>389</v>
      </c>
      <c r="M35" s="1967"/>
      <c r="N35" s="1257">
        <v>1500000</v>
      </c>
      <c r="P35" s="695"/>
      <c r="Q35" s="695"/>
      <c r="R35"/>
      <c r="S35" s="64"/>
    </row>
    <row r="36" spans="1:19" ht="15.75" thickBot="1">
      <c r="A36" s="693" t="s">
        <v>411</v>
      </c>
      <c r="B36" s="694"/>
      <c r="C36" s="694"/>
      <c r="D36" s="712">
        <v>100.5</v>
      </c>
      <c r="F36" s="695"/>
      <c r="H36" s="695"/>
      <c r="I36" s="695"/>
      <c r="J36" s="1976"/>
      <c r="K36" s="1977"/>
      <c r="L36" s="1966" t="s">
        <v>390</v>
      </c>
      <c r="M36" s="1967"/>
      <c r="N36" s="1257" t="s">
        <v>391</v>
      </c>
      <c r="P36" s="695"/>
      <c r="Q36" s="695"/>
      <c r="R36"/>
      <c r="S36" s="64"/>
    </row>
    <row r="37" spans="1:19" ht="15.75" thickBot="1">
      <c r="A37" s="664"/>
      <c r="B37" s="664"/>
      <c r="C37" s="664"/>
      <c r="D37" s="696"/>
      <c r="J37" s="1978" t="s">
        <v>45</v>
      </c>
      <c r="K37" s="1979"/>
      <c r="L37" s="1980" t="s">
        <v>393</v>
      </c>
      <c r="M37" s="1981"/>
      <c r="N37" s="1258">
        <v>50</v>
      </c>
      <c r="P37" s="695"/>
      <c r="Q37" s="695"/>
      <c r="R37"/>
      <c r="S37" s="64"/>
    </row>
    <row r="38" spans="1:19" ht="15.75" customHeight="1">
      <c r="J38" s="1976" t="s">
        <v>394</v>
      </c>
      <c r="K38" s="1977"/>
      <c r="L38" s="1966" t="s">
        <v>395</v>
      </c>
      <c r="M38" s="1967"/>
      <c r="N38" s="1259">
        <v>48</v>
      </c>
      <c r="P38" s="695"/>
      <c r="Q38" s="695"/>
      <c r="R38"/>
      <c r="S38" s="64"/>
    </row>
    <row r="39" spans="1:19" ht="15.75" thickBot="1">
      <c r="J39" s="1982"/>
      <c r="K39" s="1983"/>
      <c r="L39" s="1968" t="s">
        <v>396</v>
      </c>
      <c r="M39" s="1969"/>
      <c r="N39" s="1260">
        <v>0.75</v>
      </c>
      <c r="P39" s="695"/>
      <c r="Q39" s="695"/>
      <c r="S39" s="64"/>
    </row>
    <row r="40" spans="1:19" ht="15">
      <c r="P40" s="695"/>
      <c r="Q40" s="695"/>
      <c r="S40" s="64"/>
    </row>
    <row r="41" spans="1:19" ht="15">
      <c r="P41" s="695"/>
      <c r="Q41" s="695"/>
      <c r="S41" s="64"/>
    </row>
    <row r="42" spans="1:19">
      <c r="P42" s="695"/>
      <c r="Q42" s="695"/>
    </row>
    <row r="43" spans="1:19">
      <c r="P43" s="695"/>
      <c r="Q43" s="695"/>
    </row>
    <row r="44" spans="1:19">
      <c r="P44" s="695"/>
      <c r="Q44" s="695"/>
    </row>
    <row r="45" spans="1:19">
      <c r="P45" s="695"/>
      <c r="Q45" s="695"/>
    </row>
    <row r="46" spans="1:19">
      <c r="P46" s="695"/>
      <c r="Q46" s="695"/>
    </row>
    <row r="47" spans="1:19">
      <c r="P47" s="695"/>
      <c r="Q47" s="695"/>
    </row>
    <row r="48" spans="1:19">
      <c r="P48" s="695"/>
      <c r="Q48" s="695"/>
    </row>
    <row r="49" spans="16:17">
      <c r="P49" s="695"/>
      <c r="Q49" s="695"/>
    </row>
    <row r="50" spans="16:17">
      <c r="P50" s="695"/>
      <c r="Q50" s="695"/>
    </row>
    <row r="51" spans="16:17">
      <c r="P51" s="695"/>
      <c r="Q51" s="695"/>
    </row>
    <row r="52" spans="16:17">
      <c r="P52" s="695"/>
      <c r="Q52" s="695"/>
    </row>
    <row r="53" spans="16:17">
      <c r="P53" s="695"/>
      <c r="Q53" s="695"/>
    </row>
    <row r="54" spans="16:17">
      <c r="P54" s="695"/>
      <c r="Q54" s="695"/>
    </row>
    <row r="55" spans="16:17">
      <c r="P55" s="695"/>
      <c r="Q55" s="695"/>
    </row>
    <row r="56" spans="16:17">
      <c r="Q56" s="695"/>
    </row>
    <row r="57" spans="16:17">
      <c r="Q57" s="695"/>
    </row>
    <row r="58" spans="16:17">
      <c r="Q58" s="695"/>
    </row>
    <row r="59" spans="16:17">
      <c r="Q59" s="695"/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disablePrompts="1"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8.5703125" style="934" bestFit="1" customWidth="1"/>
    <col min="3" max="3" width="14.85546875" style="934" customWidth="1"/>
    <col min="4" max="4" width="15.140625" style="934" customWidth="1"/>
    <col min="5" max="5" width="15.57031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1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86" t="s">
        <v>309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938" t="s">
        <v>420</v>
      </c>
      <c r="P10" s="1939"/>
      <c r="Q10" s="1940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.75" thickBot="1">
      <c r="A13" s="1127"/>
      <c r="B13" s="1938" t="s">
        <v>416</v>
      </c>
      <c r="C13" s="1939"/>
      <c r="D13" s="1939"/>
      <c r="E13" s="1940"/>
      <c r="G13" s="1079" t="s">
        <v>597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.75" thickBot="1">
      <c r="A14" s="1127"/>
      <c r="B14" s="1273" t="s">
        <v>211</v>
      </c>
      <c r="C14" s="1273" t="s">
        <v>212</v>
      </c>
      <c r="D14" s="1273" t="s">
        <v>13</v>
      </c>
      <c r="E14" s="1273" t="s">
        <v>386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83.129374999999996</v>
      </c>
      <c r="D15" s="1339">
        <v>83.129374999999996</v>
      </c>
      <c r="E15" s="1339">
        <v>83.129374999999996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84.379374999999996</v>
      </c>
    </row>
    <row r="16" spans="1:17" s="934" customFormat="1">
      <c r="A16" s="1127"/>
      <c r="B16" s="1316">
        <v>8.75</v>
      </c>
      <c r="C16" s="1339">
        <v>83.379374999999996</v>
      </c>
      <c r="D16" s="1339">
        <v>83.379374999999996</v>
      </c>
      <c r="E16" s="1339">
        <v>83.379374999999996</v>
      </c>
      <c r="G16"/>
      <c r="H16"/>
      <c r="J16"/>
      <c r="K16"/>
      <c r="L16"/>
      <c r="M16" s="938"/>
      <c r="O16" s="428" t="s">
        <v>352</v>
      </c>
      <c r="P16" s="432" t="s">
        <v>15</v>
      </c>
      <c r="Q16" s="436"/>
    </row>
    <row r="17" spans="1:17" s="934" customFormat="1" ht="15.75" thickBot="1">
      <c r="A17" s="1127"/>
      <c r="B17" s="1316">
        <v>8.875</v>
      </c>
      <c r="C17" s="1339">
        <v>83.629374999999996</v>
      </c>
      <c r="D17" s="1339">
        <v>83.629374999999996</v>
      </c>
      <c r="E17" s="1339">
        <v>83.629374999999996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83.879374999999996</v>
      </c>
      <c r="D18" s="1339">
        <v>83.879374999999996</v>
      </c>
      <c r="E18" s="1339">
        <v>83.879374999999996</v>
      </c>
      <c r="G18" s="1769" t="s">
        <v>404</v>
      </c>
      <c r="H18" s="1770"/>
      <c r="I18" s="1770"/>
      <c r="J18" s="1770"/>
      <c r="K18" s="1770"/>
      <c r="L18" s="1771"/>
      <c r="M18" s="938"/>
      <c r="O18" s="428" t="s">
        <v>428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>
      <c r="A19" s="1127"/>
      <c r="B19" s="1316">
        <v>9.125</v>
      </c>
      <c r="C19" s="1339">
        <v>84.129374999999996</v>
      </c>
      <c r="D19" s="1339">
        <v>84.129374999999996</v>
      </c>
      <c r="E19" s="1339">
        <v>84.129374999999996</v>
      </c>
      <c r="G19" s="1345" t="s">
        <v>405</v>
      </c>
      <c r="H19" s="2012" t="s">
        <v>406</v>
      </c>
      <c r="I19" s="2013"/>
      <c r="J19" s="2013"/>
      <c r="K19" s="2013"/>
      <c r="L19" s="2014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v>9.25</v>
      </c>
      <c r="C20" s="1339">
        <v>84.379374999999996</v>
      </c>
      <c r="D20" s="1339">
        <v>84.379374999999996</v>
      </c>
      <c r="E20" s="1339">
        <v>84.379374999999996</v>
      </c>
      <c r="G20" s="1346" t="s">
        <v>407</v>
      </c>
      <c r="H20" s="2015" t="s">
        <v>408</v>
      </c>
      <c r="I20" s="2016"/>
      <c r="J20" s="2016"/>
      <c r="K20" s="2016"/>
      <c r="L20" s="2017"/>
      <c r="M20" s="938"/>
      <c r="O20" s="428" t="s">
        <v>417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84.629374999999996</v>
      </c>
      <c r="D21" s="1339">
        <v>84.629374999999996</v>
      </c>
      <c r="E21" s="1339">
        <v>84.629374999999996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.75" thickBot="1">
      <c r="A22" s="1127"/>
      <c r="B22" s="1316">
        <v>9.49</v>
      </c>
      <c r="C22" s="1339">
        <v>84.879374999999996</v>
      </c>
      <c r="D22" s="1339">
        <v>84.879374999999996</v>
      </c>
      <c r="E22" s="1339">
        <v>84.879374999999996</v>
      </c>
      <c r="G22"/>
      <c r="H22"/>
      <c r="M22" s="938"/>
      <c r="O22" s="428" t="s">
        <v>347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v>9.625</v>
      </c>
      <c r="C23" s="1339">
        <v>85.129374999999996</v>
      </c>
      <c r="D23" s="1339">
        <v>85.129374999999996</v>
      </c>
      <c r="E23" s="1339">
        <v>85.129374999999996</v>
      </c>
      <c r="G23" s="1938" t="s">
        <v>385</v>
      </c>
      <c r="H23" s="1939"/>
      <c r="I23" s="1939"/>
      <c r="J23" s="1939"/>
      <c r="K23" s="1939"/>
      <c r="L23" s="1940"/>
      <c r="M23" s="1309"/>
      <c r="O23" s="428" t="s">
        <v>418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85.379374999999996</v>
      </c>
      <c r="D24" s="1339">
        <v>85.379374999999996</v>
      </c>
      <c r="E24" s="1339">
        <v>85.379374999999996</v>
      </c>
      <c r="G24" s="2008" t="s">
        <v>387</v>
      </c>
      <c r="H24" s="2009"/>
      <c r="I24" s="1984" t="s">
        <v>388</v>
      </c>
      <c r="J24" s="1985"/>
      <c r="K24" s="2018">
        <v>125000</v>
      </c>
      <c r="L24" s="2019"/>
      <c r="M24" s="1314"/>
      <c r="O24" s="428" t="s">
        <v>419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v>9.875</v>
      </c>
      <c r="C25" s="1339">
        <v>85.629374999999996</v>
      </c>
      <c r="D25" s="1339">
        <v>85.629374999999996</v>
      </c>
      <c r="E25" s="1339">
        <v>85.629374999999996</v>
      </c>
      <c r="G25" s="2002"/>
      <c r="H25" s="2003"/>
      <c r="I25" s="1986" t="s">
        <v>389</v>
      </c>
      <c r="J25" s="1987"/>
      <c r="K25" s="2020">
        <v>1500000</v>
      </c>
      <c r="L25" s="2021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85.879374999999996</v>
      </c>
      <c r="D26" s="1339">
        <v>85.879374999999996</v>
      </c>
      <c r="E26" s="1339">
        <v>85.879374999999996</v>
      </c>
      <c r="G26" s="2002"/>
      <c r="H26" s="2003"/>
      <c r="I26" s="1988" t="s">
        <v>390</v>
      </c>
      <c r="J26" s="1989"/>
      <c r="K26" s="2000" t="s">
        <v>391</v>
      </c>
      <c r="L26" s="2001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5.75" thickBot="1">
      <c r="A27" s="1080"/>
      <c r="B27" s="1316">
        <v>10.125</v>
      </c>
      <c r="C27" s="1339">
        <v>86.129374999999996</v>
      </c>
      <c r="D27" s="1339">
        <v>86.129374999999996</v>
      </c>
      <c r="E27" s="1339">
        <v>86.129374999999996</v>
      </c>
      <c r="G27" s="2010" t="s">
        <v>45</v>
      </c>
      <c r="H27" s="2011"/>
      <c r="I27" s="1990" t="s">
        <v>393</v>
      </c>
      <c r="J27" s="1991"/>
      <c r="K27" s="1998">
        <v>50</v>
      </c>
      <c r="L27" s="1999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86.379374999999996</v>
      </c>
      <c r="D28" s="1339">
        <v>86.379374999999996</v>
      </c>
      <c r="E28" s="1339">
        <v>86.379374999999996</v>
      </c>
      <c r="G28" s="2002" t="s">
        <v>394</v>
      </c>
      <c r="H28" s="2003"/>
      <c r="I28" s="1992" t="s">
        <v>395</v>
      </c>
      <c r="J28" s="1993"/>
      <c r="K28" s="1996">
        <v>48</v>
      </c>
      <c r="L28" s="1997"/>
      <c r="M28" s="1314"/>
      <c r="O28" s="422" t="s">
        <v>207</v>
      </c>
      <c r="P28" s="423"/>
      <c r="Q28" s="584">
        <f>IF(ISNUMBER(MATCH("NA", Q17:Q24, 0)), "NA",MIN(Q26+Q15,C41))</f>
        <v>84.129374999999996</v>
      </c>
    </row>
    <row r="29" spans="1:17" s="934" customFormat="1" ht="15.75" thickBot="1">
      <c r="A29" s="1080"/>
      <c r="B29" s="1316">
        <v>10.375</v>
      </c>
      <c r="C29" s="1339">
        <v>86.629374999999996</v>
      </c>
      <c r="D29" s="1339">
        <v>86.629374999999996</v>
      </c>
      <c r="E29" s="1339">
        <v>86.629374999999996</v>
      </c>
      <c r="G29" s="2004"/>
      <c r="H29" s="2005"/>
      <c r="I29" s="2006" t="s">
        <v>396</v>
      </c>
      <c r="J29" s="2007"/>
      <c r="K29" s="1994">
        <v>0.75</v>
      </c>
      <c r="L29" s="1995"/>
      <c r="M29" s="1314"/>
      <c r="O29" s="417"/>
      <c r="P29" s="417"/>
      <c r="Q29" s="417"/>
    </row>
    <row r="30" spans="1:17" s="934" customFormat="1" ht="15.75" thickBot="1">
      <c r="A30" s="1080"/>
      <c r="B30" s="1316">
        <v>10.5</v>
      </c>
      <c r="C30" s="1339">
        <v>86.879374999999996</v>
      </c>
      <c r="D30" s="1339">
        <v>86.879374999999996</v>
      </c>
      <c r="E30" s="1339">
        <v>86.879374999999996</v>
      </c>
      <c r="L30"/>
      <c r="M30" s="1310"/>
      <c r="O30" s="746" t="s">
        <v>421</v>
      </c>
      <c r="P30" s="747"/>
      <c r="Q30" s="748"/>
    </row>
    <row r="31" spans="1:17" s="934" customFormat="1" ht="15.75" thickBot="1">
      <c r="A31" s="1080"/>
      <c r="B31" s="1316">
        <v>10.625</v>
      </c>
      <c r="C31" s="1339">
        <v>87.129374999999996</v>
      </c>
      <c r="D31" s="1339">
        <v>87.129374999999996</v>
      </c>
      <c r="E31" s="1339">
        <v>87.129374999999996</v>
      </c>
      <c r="G31"/>
      <c r="H31"/>
      <c r="I31"/>
      <c r="J31"/>
      <c r="K31"/>
      <c r="L31"/>
      <c r="M31" s="1310"/>
      <c r="O31" s="746" t="s">
        <v>446</v>
      </c>
      <c r="P31" s="747"/>
      <c r="Q31" s="748"/>
    </row>
    <row r="32" spans="1:17" s="934" customFormat="1">
      <c r="A32" s="1080"/>
      <c r="B32" s="1316">
        <v>10.75</v>
      </c>
      <c r="C32" s="1339">
        <v>87.379374999999996</v>
      </c>
      <c r="D32" s="1339">
        <v>87.379374999999996</v>
      </c>
      <c r="E32" s="1339">
        <v>87.379374999999996</v>
      </c>
      <c r="G32"/>
      <c r="H32"/>
      <c r="I32"/>
      <c r="J32"/>
      <c r="K32"/>
      <c r="M32" s="938"/>
    </row>
    <row r="33" spans="1:13" s="934" customFormat="1">
      <c r="A33" s="1080"/>
      <c r="B33" s="1316">
        <v>10.875</v>
      </c>
      <c r="C33" s="1339">
        <v>87.629374999999996</v>
      </c>
      <c r="D33" s="1339">
        <v>87.629374999999996</v>
      </c>
      <c r="E33" s="1339">
        <v>87.629374999999996</v>
      </c>
      <c r="G33"/>
      <c r="H33"/>
      <c r="I33"/>
      <c r="J33"/>
      <c r="K33"/>
      <c r="M33" s="938"/>
    </row>
    <row r="34" spans="1:13" s="934" customFormat="1">
      <c r="A34" s="1080"/>
      <c r="B34" s="1316">
        <v>11</v>
      </c>
      <c r="C34" s="1339">
        <v>87.879374999999996</v>
      </c>
      <c r="D34" s="1339">
        <v>87.879374999999996</v>
      </c>
      <c r="E34" s="1339">
        <v>87.879374999999996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88.129374999999996</v>
      </c>
      <c r="D35" s="1339">
        <v>88.129374999999996</v>
      </c>
      <c r="E35" s="1339">
        <v>88.129374999999996</v>
      </c>
      <c r="M35" s="938"/>
    </row>
    <row r="36" spans="1:13" s="934" customFormat="1">
      <c r="A36" s="1080"/>
      <c r="B36" s="1316">
        <v>11.25</v>
      </c>
      <c r="C36" s="1339">
        <v>88.379374999999996</v>
      </c>
      <c r="D36" s="1339">
        <v>88.379374999999996</v>
      </c>
      <c r="E36" s="1339">
        <v>88.379374999999996</v>
      </c>
      <c r="M36" s="938"/>
    </row>
    <row r="37" spans="1:13" s="934" customFormat="1">
      <c r="A37" s="1080"/>
      <c r="B37" s="1316">
        <v>11.375</v>
      </c>
      <c r="C37" s="1339">
        <v>88.629374999999996</v>
      </c>
      <c r="D37" s="1339">
        <v>88.629374999999996</v>
      </c>
      <c r="E37" s="1339">
        <v>88.629374999999996</v>
      </c>
      <c r="M37" s="938"/>
    </row>
    <row r="38" spans="1:13" s="934" customFormat="1">
      <c r="A38" s="1080"/>
      <c r="B38" s="1316">
        <v>11.5</v>
      </c>
      <c r="C38" s="1339">
        <v>88.879374999999996</v>
      </c>
      <c r="D38" s="1339">
        <v>88.879374999999996</v>
      </c>
      <c r="E38" s="1339">
        <v>88.879374999999996</v>
      </c>
      <c r="M38" s="938"/>
    </row>
    <row r="39" spans="1:13" s="934" customFormat="1">
      <c r="A39" s="1080"/>
      <c r="B39" s="1316">
        <v>11.625</v>
      </c>
      <c r="C39" s="1339">
        <v>89.129374999999996</v>
      </c>
      <c r="D39" s="1339">
        <v>89.129374999999996</v>
      </c>
      <c r="E39" s="1339">
        <v>89.129374999999996</v>
      </c>
      <c r="M39" s="938"/>
    </row>
    <row r="40" spans="1:13" s="934" customFormat="1" ht="15.75" thickBot="1">
      <c r="A40" s="1080"/>
      <c r="B40" s="1326">
        <v>11.75</v>
      </c>
      <c r="C40" s="1340">
        <v>89.379374999999996</v>
      </c>
      <c r="D40" s="1340">
        <v>89.379374999999996</v>
      </c>
      <c r="E40" s="1340">
        <v>89.379374999999996</v>
      </c>
      <c r="M40" s="938"/>
    </row>
    <row r="41" spans="1:13" s="934" customFormat="1">
      <c r="A41" s="1080"/>
      <c r="B41"/>
      <c r="C41"/>
      <c r="D41"/>
      <c r="E41"/>
      <c r="F41"/>
      <c r="G41"/>
      <c r="M41" s="938"/>
    </row>
    <row r="42" spans="1:13" s="934" customFormat="1" ht="15.7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5" t="s">
        <v>298</v>
      </c>
      <c r="D43" s="1756"/>
      <c r="E43" s="1756"/>
      <c r="F43" s="1756"/>
      <c r="G43" s="1756"/>
      <c r="H43" s="1756"/>
      <c r="I43" s="1757"/>
      <c r="K43"/>
      <c r="L43"/>
      <c r="M43" s="1277"/>
    </row>
    <row r="44" spans="1:13" s="934" customFormat="1" ht="15.7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.7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.75" thickBot="1">
      <c r="A50" s="1348"/>
      <c r="M50" s="1325"/>
    </row>
    <row r="51" spans="1:13" customFormat="1" ht="15.75" thickBot="1">
      <c r="A51" s="1348"/>
      <c r="B51" s="1079" t="s">
        <v>703</v>
      </c>
      <c r="C51" s="1755" t="s">
        <v>298</v>
      </c>
      <c r="D51" s="1756"/>
      <c r="E51" s="1756"/>
      <c r="F51" s="1756"/>
      <c r="G51" s="1756"/>
      <c r="H51" s="1756"/>
      <c r="I51" s="1757"/>
      <c r="M51" s="1325"/>
    </row>
    <row r="52" spans="1:13" customFormat="1" ht="15.7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>
      <c r="A53" s="1080"/>
      <c r="B53" s="1270" t="s">
        <v>398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706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399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347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400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401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402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.75" thickBot="1">
      <c r="A62" s="1080"/>
      <c r="B62" s="1087" t="s">
        <v>403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5.75" thickBot="1">
      <c r="A94" s="1080"/>
      <c r="M94" s="938"/>
    </row>
    <row r="95" spans="1:13" s="934" customFormat="1" ht="15" customHeight="1">
      <c r="A95" s="943"/>
      <c r="B95" s="1833" t="s">
        <v>181</v>
      </c>
      <c r="C95" s="1833"/>
      <c r="D95" s="1833"/>
      <c r="E95" s="1833"/>
      <c r="F95" s="1833"/>
      <c r="G95" s="1833"/>
      <c r="H95" s="1833"/>
      <c r="I95" s="1833"/>
      <c r="J95" s="1833"/>
      <c r="K95" s="1833"/>
      <c r="L95" s="1833"/>
      <c r="M95" s="1870"/>
    </row>
    <row r="96" spans="1:13" s="934" customFormat="1">
      <c r="A96" s="940"/>
      <c r="B96" s="1834"/>
      <c r="C96" s="1834"/>
      <c r="D96" s="1834"/>
      <c r="E96" s="1834"/>
      <c r="F96" s="1834"/>
      <c r="G96" s="1834"/>
      <c r="H96" s="1834"/>
      <c r="I96" s="1834"/>
      <c r="J96" s="1834"/>
      <c r="K96" s="1834"/>
      <c r="L96" s="1834"/>
      <c r="M96" s="1871"/>
    </row>
    <row r="97" spans="1:17" s="934" customFormat="1">
      <c r="A97" s="940"/>
      <c r="B97" s="1834"/>
      <c r="C97" s="1834"/>
      <c r="D97" s="1834"/>
      <c r="E97" s="1834"/>
      <c r="F97" s="1834"/>
      <c r="G97" s="1834"/>
      <c r="H97" s="1834"/>
      <c r="I97" s="1834"/>
      <c r="J97" s="1834"/>
      <c r="K97" s="1834"/>
      <c r="L97" s="1834"/>
      <c r="M97" s="1871"/>
      <c r="O97" s="933"/>
      <c r="P97" s="933"/>
      <c r="Q97" s="933"/>
    </row>
    <row r="98" spans="1:17" s="934" customFormat="1" ht="15.75" thickBot="1">
      <c r="A98" s="937"/>
      <c r="B98" s="1835"/>
      <c r="C98" s="1835"/>
      <c r="D98" s="1835"/>
      <c r="E98" s="1835"/>
      <c r="F98" s="1835"/>
      <c r="G98" s="1835"/>
      <c r="H98" s="1835"/>
      <c r="I98" s="1835"/>
      <c r="J98" s="1835"/>
      <c r="K98" s="1835"/>
      <c r="L98" s="1835"/>
      <c r="M98" s="1872"/>
      <c r="O98" s="933"/>
      <c r="P98" s="933"/>
      <c r="Q98" s="933"/>
    </row>
  </sheetData>
  <mergeCells count="27"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  <mergeCell ref="K29:L29"/>
    <mergeCell ref="K28:L28"/>
    <mergeCell ref="K27:L27"/>
    <mergeCell ref="K26:L26"/>
    <mergeCell ref="G28:H29"/>
    <mergeCell ref="I29:J29"/>
    <mergeCell ref="I24:J24"/>
    <mergeCell ref="I25:J25"/>
    <mergeCell ref="I26:J26"/>
    <mergeCell ref="I27:J27"/>
    <mergeCell ref="I28:J28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zoomScaleNormal="130" workbookViewId="0">
      <selection activeCell="Y51" sqref="Y51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24" t="s">
        <v>329</v>
      </c>
      <c r="G9" s="2024"/>
      <c r="H9" s="2025">
        <v>46329</v>
      </c>
      <c r="I9" s="2025"/>
      <c r="J9" s="2025"/>
      <c r="K9" s="2025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26" t="s">
        <v>454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2027"/>
      <c r="P12" s="308"/>
    </row>
    <row r="13" spans="1:16" ht="9.9499999999999993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9.9499999999999993" customHeight="1">
      <c r="A14" s="316"/>
      <c r="B14" s="202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905"/>
      <c r="P14" s="318"/>
    </row>
    <row r="15" spans="1:16" ht="9.9499999999999993" customHeight="1">
      <c r="A15" s="316"/>
      <c r="B15" s="2023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906"/>
      <c r="P15" s="318"/>
    </row>
    <row r="16" spans="1:16" ht="9.9499999999999993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28" t="s">
        <v>255</v>
      </c>
      <c r="K16" s="2029"/>
      <c r="L16" s="2029"/>
      <c r="M16" s="2030"/>
      <c r="N16" s="2031"/>
      <c r="O16" s="610"/>
      <c r="P16" s="318"/>
    </row>
    <row r="17" spans="1:17" ht="5.0999999999999996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29"/>
      <c r="K17" s="2029"/>
      <c r="L17" s="2029"/>
      <c r="M17" s="2030"/>
      <c r="N17" s="2031"/>
      <c r="O17" s="794"/>
      <c r="P17" s="318"/>
    </row>
    <row r="18" spans="1:17" ht="9.9499999999999993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29"/>
      <c r="K18" s="2029"/>
      <c r="L18" s="2029"/>
      <c r="M18" s="2030"/>
      <c r="N18" s="2031"/>
      <c r="O18" s="609"/>
      <c r="P18" s="318"/>
    </row>
    <row r="19" spans="1:17" ht="9.9499999999999993" customHeight="1">
      <c r="A19" s="317"/>
      <c r="B19" s="351"/>
      <c r="C19" s="331" t="s">
        <v>165</v>
      </c>
      <c r="D19" s="795" t="s">
        <v>634</v>
      </c>
      <c r="E19" s="328"/>
      <c r="F19" s="333"/>
      <c r="G19" s="334"/>
      <c r="H19" s="317"/>
      <c r="I19" s="325"/>
      <c r="J19" s="2029"/>
      <c r="K19" s="2029"/>
      <c r="L19" s="2029"/>
      <c r="M19" s="2030"/>
      <c r="N19" s="2031"/>
      <c r="O19" s="609"/>
      <c r="P19" s="318"/>
    </row>
    <row r="20" spans="1:17" ht="9.9499999999999993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29"/>
      <c r="K20" s="2029"/>
      <c r="L20" s="2029"/>
      <c r="M20" s="2030"/>
      <c r="N20" s="2031"/>
      <c r="O20" s="609"/>
      <c r="P20" s="318"/>
    </row>
    <row r="21" spans="1:17" ht="9.9499999999999993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29"/>
      <c r="K21" s="2029"/>
      <c r="L21" s="2029"/>
      <c r="M21" s="2030"/>
      <c r="N21" s="2031"/>
      <c r="O21" s="609"/>
      <c r="P21" s="318"/>
    </row>
    <row r="22" spans="1:17" ht="5.0999999999999996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29"/>
      <c r="K22" s="2029"/>
      <c r="L22" s="2029"/>
      <c r="M22" s="2030"/>
      <c r="N22" s="2031"/>
      <c r="O22" s="609"/>
      <c r="P22" s="318"/>
    </row>
    <row r="23" spans="1:17" ht="9.9499999999999993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797"/>
      <c r="P23" s="318"/>
    </row>
    <row r="24" spans="1:17" ht="9.9499999999999993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9.9499999999999993" customHeight="1">
      <c r="A25" s="316"/>
      <c r="B25" s="2022" t="s">
        <v>170</v>
      </c>
      <c r="C25" s="1683"/>
      <c r="D25" s="1683"/>
      <c r="E25" s="1683"/>
      <c r="F25" s="1683"/>
      <c r="G25" s="1684"/>
      <c r="H25" s="340"/>
      <c r="I25" s="1682" t="s">
        <v>173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2023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695" t="s">
        <v>455</v>
      </c>
      <c r="D28" s="1696"/>
      <c r="E28" s="1696"/>
      <c r="F28" s="1696"/>
      <c r="G28" s="1965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456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9.9499999999999993" customHeight="1">
      <c r="A30" s="316"/>
      <c r="B30" s="351"/>
      <c r="C30" s="587" t="s">
        <v>457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2034" t="s">
        <v>777</v>
      </c>
      <c r="J32" s="2035"/>
      <c r="K32" s="2035"/>
      <c r="L32" s="2035"/>
      <c r="M32" s="2035"/>
      <c r="N32" s="2035"/>
      <c r="O32" s="2036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1721" t="s">
        <v>175</v>
      </c>
      <c r="C37" s="1722"/>
      <c r="D37" s="1722"/>
      <c r="E37" s="1722"/>
      <c r="F37" s="1722"/>
      <c r="G37" s="1722"/>
      <c r="H37" s="1722"/>
      <c r="I37" s="1722"/>
      <c r="J37" s="1722"/>
      <c r="K37" s="1722"/>
      <c r="L37" s="1722"/>
      <c r="M37" s="1722"/>
      <c r="N37" s="1722"/>
      <c r="O37" s="1723"/>
      <c r="P37" s="318"/>
    </row>
    <row r="38" spans="1:16" ht="9.9499999999999993" customHeight="1">
      <c r="A38" s="316"/>
      <c r="B38" s="1701"/>
      <c r="C38" s="1702"/>
      <c r="D38" s="1702"/>
      <c r="E38" s="1702"/>
      <c r="F38" s="1702"/>
      <c r="G38" s="1702"/>
      <c r="H38" s="1702"/>
      <c r="I38" s="1702"/>
      <c r="J38" s="1702"/>
      <c r="K38" s="1702"/>
      <c r="L38" s="1702"/>
      <c r="M38" s="1702"/>
      <c r="N38" s="1702"/>
      <c r="O38" s="1724"/>
      <c r="P38" s="318"/>
    </row>
    <row r="39" spans="1:16" ht="1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5">
      <c r="A40" s="316"/>
      <c r="B40" s="351"/>
      <c r="C40" s="35" t="s">
        <v>348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9.9499999999999993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9.9499999999999993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9.9499999999999993" customHeight="1">
      <c r="A44" s="316"/>
      <c r="B44" s="798"/>
      <c r="C44" s="784"/>
      <c r="D44" s="785"/>
      <c r="E44" s="785"/>
      <c r="F44" s="2032"/>
      <c r="G44" s="2032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9.9499999999999993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9.9499999999999993" customHeight="1">
      <c r="A46" s="316"/>
      <c r="B46" s="2037" t="s">
        <v>465</v>
      </c>
      <c r="C46" s="2038"/>
      <c r="D46" s="2038"/>
      <c r="E46" s="2038"/>
      <c r="F46" s="2038"/>
      <c r="G46" s="2038"/>
      <c r="H46" s="2038"/>
      <c r="I46" s="2038"/>
      <c r="J46" s="2038"/>
      <c r="K46" s="2038"/>
      <c r="L46" s="2038"/>
      <c r="M46" s="2038"/>
      <c r="N46" s="2038"/>
      <c r="O46" s="2039"/>
      <c r="P46" s="318"/>
    </row>
    <row r="47" spans="1:16" ht="9.9499999999999993" customHeight="1">
      <c r="A47" s="316"/>
      <c r="B47" s="2040"/>
      <c r="C47" s="2041"/>
      <c r="D47" s="2041"/>
      <c r="E47" s="2041"/>
      <c r="F47" s="2041"/>
      <c r="G47" s="2041"/>
      <c r="H47" s="2041"/>
      <c r="I47" s="2041"/>
      <c r="J47" s="2041"/>
      <c r="K47" s="2041"/>
      <c r="L47" s="2041"/>
      <c r="M47" s="2041"/>
      <c r="N47" s="2041"/>
      <c r="O47" s="2042"/>
      <c r="P47" s="318"/>
    </row>
    <row r="48" spans="1:16" ht="9.9499999999999993" customHeight="1">
      <c r="A48" s="316"/>
      <c r="B48" s="2040"/>
      <c r="C48" s="2041"/>
      <c r="D48" s="2041"/>
      <c r="E48" s="2041"/>
      <c r="F48" s="2041"/>
      <c r="G48" s="2041"/>
      <c r="H48" s="2041"/>
      <c r="I48" s="2041"/>
      <c r="J48" s="2041"/>
      <c r="K48" s="2041"/>
      <c r="L48" s="2041"/>
      <c r="M48" s="2041"/>
      <c r="N48" s="2041"/>
      <c r="O48" s="2042"/>
      <c r="P48" s="318"/>
    </row>
    <row r="49" spans="1:16" ht="9.9499999999999993" customHeight="1">
      <c r="A49" s="316"/>
      <c r="B49" s="2043"/>
      <c r="C49" s="2044"/>
      <c r="D49" s="2044"/>
      <c r="E49" s="2044"/>
      <c r="F49" s="2044"/>
      <c r="G49" s="2044"/>
      <c r="H49" s="2044"/>
      <c r="I49" s="2044"/>
      <c r="J49" s="2044"/>
      <c r="K49" s="2044"/>
      <c r="L49" s="2044"/>
      <c r="M49" s="2044"/>
      <c r="N49" s="2044"/>
      <c r="O49" s="2045"/>
      <c r="P49" s="318"/>
    </row>
    <row r="50" spans="1:16" ht="15" customHeight="1">
      <c r="A50" s="316"/>
      <c r="B50" s="2043"/>
      <c r="C50" s="2044"/>
      <c r="D50" s="2044"/>
      <c r="E50" s="2044"/>
      <c r="F50" s="2044"/>
      <c r="G50" s="2044"/>
      <c r="H50" s="2044"/>
      <c r="I50" s="2044"/>
      <c r="J50" s="2044"/>
      <c r="K50" s="2044"/>
      <c r="L50" s="2044"/>
      <c r="M50" s="2044"/>
      <c r="N50" s="2044"/>
      <c r="O50" s="2045"/>
      <c r="P50" s="318"/>
    </row>
    <row r="51" spans="1:16" ht="15" customHeight="1">
      <c r="A51" s="316"/>
      <c r="B51" s="2043"/>
      <c r="C51" s="2044"/>
      <c r="D51" s="2044"/>
      <c r="E51" s="2044"/>
      <c r="F51" s="2044"/>
      <c r="G51" s="2044"/>
      <c r="H51" s="2044"/>
      <c r="I51" s="2044"/>
      <c r="J51" s="2044"/>
      <c r="K51" s="2044"/>
      <c r="L51" s="2044"/>
      <c r="M51" s="2044"/>
      <c r="N51" s="2044"/>
      <c r="O51" s="2045"/>
      <c r="P51" s="318"/>
    </row>
    <row r="52" spans="1:16" ht="9.9499999999999993" customHeight="1">
      <c r="A52" s="316"/>
      <c r="B52" s="2043"/>
      <c r="C52" s="2044"/>
      <c r="D52" s="2044"/>
      <c r="E52" s="2044"/>
      <c r="F52" s="2044"/>
      <c r="G52" s="2044"/>
      <c r="H52" s="2044"/>
      <c r="I52" s="2044"/>
      <c r="J52" s="2044"/>
      <c r="K52" s="2044"/>
      <c r="L52" s="2044"/>
      <c r="M52" s="2044"/>
      <c r="N52" s="2044"/>
      <c r="O52" s="2045"/>
      <c r="P52" s="318"/>
    </row>
    <row r="53" spans="1:16" ht="9.9499999999999993" customHeight="1">
      <c r="A53" s="343"/>
      <c r="B53" s="2043"/>
      <c r="C53" s="2044"/>
      <c r="D53" s="2044"/>
      <c r="E53" s="2044"/>
      <c r="F53" s="2044"/>
      <c r="G53" s="2044"/>
      <c r="H53" s="2044"/>
      <c r="I53" s="2044"/>
      <c r="J53" s="2044"/>
      <c r="K53" s="2044"/>
      <c r="L53" s="2044"/>
      <c r="M53" s="2044"/>
      <c r="N53" s="2044"/>
      <c r="O53" s="2045"/>
      <c r="P53" s="344"/>
    </row>
    <row r="54" spans="1:16" ht="9.9499999999999993" customHeight="1">
      <c r="A54" s="343"/>
      <c r="B54" s="2043"/>
      <c r="C54" s="2044"/>
      <c r="D54" s="2044"/>
      <c r="E54" s="2044"/>
      <c r="F54" s="2044"/>
      <c r="G54" s="2044"/>
      <c r="H54" s="2044"/>
      <c r="I54" s="2044"/>
      <c r="J54" s="2044"/>
      <c r="K54" s="2044"/>
      <c r="L54" s="2044"/>
      <c r="M54" s="2044"/>
      <c r="N54" s="2044"/>
      <c r="O54" s="2045"/>
      <c r="P54" s="344"/>
    </row>
    <row r="55" spans="1:16" ht="9.9499999999999993" customHeight="1">
      <c r="A55" s="343"/>
      <c r="B55" s="2043"/>
      <c r="C55" s="2044"/>
      <c r="D55" s="2044"/>
      <c r="E55" s="2044"/>
      <c r="F55" s="2044"/>
      <c r="G55" s="2044"/>
      <c r="H55" s="2044"/>
      <c r="I55" s="2044"/>
      <c r="J55" s="2044"/>
      <c r="K55" s="2044"/>
      <c r="L55" s="2044"/>
      <c r="M55" s="2044"/>
      <c r="N55" s="2044"/>
      <c r="O55" s="2045"/>
      <c r="P55" s="344"/>
    </row>
    <row r="56" spans="1:16" ht="9.9499999999999993" customHeight="1">
      <c r="A56" s="343"/>
      <c r="B56" s="2043"/>
      <c r="C56" s="2044"/>
      <c r="D56" s="2044"/>
      <c r="E56" s="2044"/>
      <c r="F56" s="2044"/>
      <c r="G56" s="2044"/>
      <c r="H56" s="2044"/>
      <c r="I56" s="2044"/>
      <c r="J56" s="2044"/>
      <c r="K56" s="2044"/>
      <c r="L56" s="2044"/>
      <c r="M56" s="2044"/>
      <c r="N56" s="2044"/>
      <c r="O56" s="2045"/>
      <c r="P56" s="344"/>
    </row>
    <row r="57" spans="1:16" ht="9.9499999999999993" customHeight="1">
      <c r="A57" s="343"/>
      <c r="B57" s="2043"/>
      <c r="C57" s="2044"/>
      <c r="D57" s="2044"/>
      <c r="E57" s="2044"/>
      <c r="F57" s="2044"/>
      <c r="G57" s="2044"/>
      <c r="H57" s="2044"/>
      <c r="I57" s="2044"/>
      <c r="J57" s="2044"/>
      <c r="K57" s="2044"/>
      <c r="L57" s="2044"/>
      <c r="M57" s="2044"/>
      <c r="N57" s="2044"/>
      <c r="O57" s="2045"/>
      <c r="P57" s="344"/>
    </row>
    <row r="58" spans="1:16" ht="9.9499999999999993" customHeight="1">
      <c r="A58" s="343"/>
      <c r="B58" s="2043"/>
      <c r="C58" s="2044"/>
      <c r="D58" s="2044"/>
      <c r="E58" s="2044"/>
      <c r="F58" s="2044"/>
      <c r="G58" s="2044"/>
      <c r="H58" s="2044"/>
      <c r="I58" s="2044"/>
      <c r="J58" s="2044"/>
      <c r="K58" s="2044"/>
      <c r="L58" s="2044"/>
      <c r="M58" s="2044"/>
      <c r="N58" s="2044"/>
      <c r="O58" s="2045"/>
      <c r="P58" s="344"/>
    </row>
    <row r="59" spans="1:16" ht="9.9499999999999993" customHeight="1">
      <c r="A59" s="353"/>
      <c r="B59" s="2043"/>
      <c r="C59" s="2044"/>
      <c r="D59" s="2044"/>
      <c r="E59" s="2044"/>
      <c r="F59" s="2044"/>
      <c r="G59" s="2044"/>
      <c r="H59" s="2044"/>
      <c r="I59" s="2044"/>
      <c r="J59" s="2044"/>
      <c r="K59" s="2044"/>
      <c r="L59" s="2044"/>
      <c r="M59" s="2044"/>
      <c r="N59" s="2044"/>
      <c r="O59" s="2045"/>
      <c r="P59" s="344"/>
    </row>
    <row r="60" spans="1:16" ht="9.9499999999999993" customHeight="1">
      <c r="A60" s="353"/>
      <c r="B60" s="2043"/>
      <c r="C60" s="2044"/>
      <c r="D60" s="2044"/>
      <c r="E60" s="2044"/>
      <c r="F60" s="2044"/>
      <c r="G60" s="2044"/>
      <c r="H60" s="2044"/>
      <c r="I60" s="2044"/>
      <c r="J60" s="2044"/>
      <c r="K60" s="2044"/>
      <c r="L60" s="2044"/>
      <c r="M60" s="2044"/>
      <c r="N60" s="2044"/>
      <c r="O60" s="2045"/>
      <c r="P60" s="344"/>
    </row>
    <row r="61" spans="1:16" ht="9.9499999999999993" customHeight="1">
      <c r="A61" s="353"/>
      <c r="B61" s="2043"/>
      <c r="C61" s="2044"/>
      <c r="D61" s="2044"/>
      <c r="E61" s="2044"/>
      <c r="F61" s="2044"/>
      <c r="G61" s="2044"/>
      <c r="H61" s="2044"/>
      <c r="I61" s="2044"/>
      <c r="J61" s="2044"/>
      <c r="K61" s="2044"/>
      <c r="L61" s="2044"/>
      <c r="M61" s="2044"/>
      <c r="N61" s="2044"/>
      <c r="O61" s="2045"/>
      <c r="P61" s="352"/>
    </row>
    <row r="62" spans="1:16" ht="9.9499999999999993" customHeight="1">
      <c r="A62" s="353"/>
      <c r="B62" s="2043"/>
      <c r="C62" s="2044"/>
      <c r="D62" s="2044"/>
      <c r="E62" s="2044"/>
      <c r="F62" s="2044"/>
      <c r="G62" s="2044"/>
      <c r="H62" s="2044"/>
      <c r="I62" s="2044"/>
      <c r="J62" s="2044"/>
      <c r="K62" s="2044"/>
      <c r="L62" s="2044"/>
      <c r="M62" s="2044"/>
      <c r="N62" s="2044"/>
      <c r="O62" s="2045"/>
      <c r="P62" s="352"/>
    </row>
    <row r="63" spans="1:16" ht="9.9499999999999993" customHeight="1">
      <c r="A63" s="353"/>
      <c r="B63" s="2043"/>
      <c r="C63" s="2044"/>
      <c r="D63" s="2044"/>
      <c r="E63" s="2044"/>
      <c r="F63" s="2044"/>
      <c r="G63" s="2044"/>
      <c r="H63" s="2044"/>
      <c r="I63" s="2044"/>
      <c r="J63" s="2044"/>
      <c r="K63" s="2044"/>
      <c r="L63" s="2044"/>
      <c r="M63" s="2044"/>
      <c r="N63" s="2044"/>
      <c r="O63" s="2045"/>
      <c r="P63" s="352"/>
    </row>
    <row r="64" spans="1:16" ht="9.9499999999999993" customHeight="1">
      <c r="A64" s="353"/>
      <c r="B64" s="2043"/>
      <c r="C64" s="2044"/>
      <c r="D64" s="2044"/>
      <c r="E64" s="2044"/>
      <c r="F64" s="2044"/>
      <c r="G64" s="2044"/>
      <c r="H64" s="2044"/>
      <c r="I64" s="2044"/>
      <c r="J64" s="2044"/>
      <c r="K64" s="2044"/>
      <c r="L64" s="2044"/>
      <c r="M64" s="2044"/>
      <c r="N64" s="2044"/>
      <c r="O64" s="2045"/>
      <c r="P64" s="344"/>
    </row>
    <row r="65" spans="1:16" ht="9.9499999999999993" customHeight="1">
      <c r="A65" s="353"/>
      <c r="B65" s="2043"/>
      <c r="C65" s="2044"/>
      <c r="D65" s="2044"/>
      <c r="E65" s="2044"/>
      <c r="F65" s="2044"/>
      <c r="G65" s="2044"/>
      <c r="H65" s="2044"/>
      <c r="I65" s="2044"/>
      <c r="J65" s="2044"/>
      <c r="K65" s="2044"/>
      <c r="L65" s="2044"/>
      <c r="M65" s="2044"/>
      <c r="N65" s="2044"/>
      <c r="O65" s="2045"/>
      <c r="P65" s="344"/>
    </row>
    <row r="66" spans="1:16" ht="9.9499999999999993" customHeight="1">
      <c r="A66" s="353"/>
      <c r="B66" s="2043"/>
      <c r="C66" s="2044"/>
      <c r="D66" s="2044"/>
      <c r="E66" s="2044"/>
      <c r="F66" s="2044"/>
      <c r="G66" s="2044"/>
      <c r="H66" s="2044"/>
      <c r="I66" s="2044"/>
      <c r="J66" s="2044"/>
      <c r="K66" s="2044"/>
      <c r="L66" s="2044"/>
      <c r="M66" s="2044"/>
      <c r="N66" s="2044"/>
      <c r="O66" s="2045"/>
      <c r="P66" s="344"/>
    </row>
    <row r="67" spans="1:16" ht="9.9499999999999993" customHeight="1">
      <c r="A67" s="353"/>
      <c r="B67" s="2043"/>
      <c r="C67" s="2044"/>
      <c r="D67" s="2044"/>
      <c r="E67" s="2044"/>
      <c r="F67" s="2044"/>
      <c r="G67" s="2044"/>
      <c r="H67" s="2044"/>
      <c r="I67" s="2044"/>
      <c r="J67" s="2044"/>
      <c r="K67" s="2044"/>
      <c r="L67" s="2044"/>
      <c r="M67" s="2044"/>
      <c r="N67" s="2044"/>
      <c r="O67" s="2045"/>
      <c r="P67" s="344"/>
    </row>
    <row r="68" spans="1:16" ht="12" customHeight="1">
      <c r="A68" s="353"/>
      <c r="B68" s="2043"/>
      <c r="C68" s="2044"/>
      <c r="D68" s="2044"/>
      <c r="E68" s="2044"/>
      <c r="F68" s="2044"/>
      <c r="G68" s="2044"/>
      <c r="H68" s="2044"/>
      <c r="I68" s="2044"/>
      <c r="J68" s="2044"/>
      <c r="K68" s="2044"/>
      <c r="L68" s="2044"/>
      <c r="M68" s="2044"/>
      <c r="N68" s="2044"/>
      <c r="O68" s="2045"/>
      <c r="P68" s="344"/>
    </row>
    <row r="69" spans="1:16" ht="12" customHeight="1">
      <c r="A69" s="354"/>
      <c r="B69" s="2043"/>
      <c r="C69" s="2044"/>
      <c r="D69" s="2044"/>
      <c r="E69" s="2044"/>
      <c r="F69" s="2044"/>
      <c r="G69" s="2044"/>
      <c r="H69" s="2044"/>
      <c r="I69" s="2044"/>
      <c r="J69" s="2044"/>
      <c r="K69" s="2044"/>
      <c r="L69" s="2044"/>
      <c r="M69" s="2044"/>
      <c r="N69" s="2044"/>
      <c r="O69" s="2045"/>
      <c r="P69" s="346"/>
    </row>
    <row r="70" spans="1:16" ht="9.9499999999999993" customHeight="1">
      <c r="A70" s="347"/>
      <c r="B70" s="2043"/>
      <c r="C70" s="2044"/>
      <c r="D70" s="2044"/>
      <c r="E70" s="2044"/>
      <c r="F70" s="2044"/>
      <c r="G70" s="2044"/>
      <c r="H70" s="2044"/>
      <c r="I70" s="2044"/>
      <c r="J70" s="2044"/>
      <c r="K70" s="2044"/>
      <c r="L70" s="2044"/>
      <c r="M70" s="2044"/>
      <c r="N70" s="2044"/>
      <c r="O70" s="2045"/>
      <c r="P70" s="347"/>
    </row>
    <row r="71" spans="1:16" ht="89.25" customHeight="1" thickBot="1">
      <c r="A71" s="347"/>
      <c r="B71" s="2046"/>
      <c r="C71" s="2047"/>
      <c r="D71" s="2047"/>
      <c r="E71" s="2047"/>
      <c r="F71" s="2047"/>
      <c r="G71" s="2047"/>
      <c r="H71" s="2047"/>
      <c r="I71" s="2047"/>
      <c r="J71" s="2047"/>
      <c r="K71" s="2047"/>
      <c r="L71" s="2047"/>
      <c r="M71" s="2047"/>
      <c r="N71" s="2047"/>
      <c r="O71" s="2048"/>
      <c r="P71" s="347"/>
    </row>
    <row r="72" spans="1:16" ht="6.6" customHeight="1">
      <c r="B72" s="2033" t="s">
        <v>178</v>
      </c>
      <c r="C72" s="1735"/>
      <c r="D72" s="1735"/>
      <c r="E72" s="1735"/>
      <c r="F72" s="1735"/>
      <c r="G72" s="1735"/>
      <c r="H72" s="1735"/>
      <c r="I72" s="1735"/>
      <c r="J72" s="1735"/>
      <c r="K72" s="1735"/>
      <c r="L72" s="1735"/>
      <c r="M72" s="1735"/>
      <c r="N72" s="1735"/>
      <c r="O72" s="1736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3"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workbookViewId="0">
      <selection activeCell="Y51" sqref="Y51"/>
    </sheetView>
  </sheetViews>
  <sheetFormatPr defaultRowHeight="15"/>
  <cols>
    <col min="1" max="1" width="18.42578125" customWidth="1"/>
    <col min="2" max="2" width="26.42578125" customWidth="1"/>
    <col min="3" max="9" width="18.42578125" customWidth="1"/>
    <col min="10" max="10" width="16.42578125" customWidth="1"/>
    <col min="11" max="11" width="17.140625" customWidth="1"/>
    <col min="12" max="12" width="21.42578125" customWidth="1"/>
    <col min="13" max="13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6.25">
      <c r="A2" s="38"/>
      <c r="B2" s="39"/>
      <c r="C2" s="1814" t="s">
        <v>438</v>
      </c>
      <c r="D2" s="1814"/>
      <c r="E2" s="1814"/>
      <c r="F2" s="1814"/>
      <c r="G2" s="1814"/>
      <c r="H2" s="1814"/>
      <c r="I2" s="1814"/>
      <c r="N2" s="37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46329</v>
      </c>
      <c r="N3" s="37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.75" thickBot="1">
      <c r="I6" s="417"/>
      <c r="J6" s="652"/>
      <c r="K6" s="417"/>
      <c r="L6" s="417"/>
      <c r="M6" s="418"/>
      <c r="N6" s="37"/>
    </row>
    <row r="7" spans="1:14" ht="15.75" thickBot="1">
      <c r="B7" s="2049" t="s">
        <v>437</v>
      </c>
      <c r="C7" s="2050"/>
      <c r="D7" s="2051"/>
      <c r="I7" s="417"/>
      <c r="J7" s="652"/>
      <c r="K7" s="425" t="s">
        <v>434</v>
      </c>
      <c r="L7" s="425"/>
      <c r="M7" s="1412">
        <v>46329.345370370371</v>
      </c>
      <c r="N7" s="37"/>
    </row>
    <row r="8" spans="1:14" ht="15.7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J8" s="652"/>
      <c r="K8" s="418"/>
      <c r="L8" s="418"/>
      <c r="M8" s="418"/>
      <c r="N8" s="37"/>
    </row>
    <row r="9" spans="1:14" ht="15.75" thickBot="1">
      <c r="A9" s="443">
        <f>margins!$AZ3</f>
        <v>6.75</v>
      </c>
      <c r="B9" s="443">
        <f>margins!BA3-margins!BD3</f>
        <v>93.888999999999996</v>
      </c>
      <c r="C9" s="443">
        <f>margins!BB3-margins!BD3</f>
        <v>93.789000000000001</v>
      </c>
      <c r="D9" s="443">
        <f>margins!BC3-margins!BD3</f>
        <v>93.789000000000001</v>
      </c>
      <c r="E9" s="1543"/>
      <c r="F9" s="56" t="s">
        <v>95</v>
      </c>
      <c r="G9" s="58">
        <v>101</v>
      </c>
      <c r="I9" s="417"/>
      <c r="J9" s="652"/>
      <c r="K9" s="441" t="s">
        <v>195</v>
      </c>
      <c r="L9" s="442" t="s">
        <v>196</v>
      </c>
      <c r="M9" s="442" t="s">
        <v>197</v>
      </c>
      <c r="N9" s="37"/>
    </row>
    <row r="10" spans="1:14" ht="15.75" thickBot="1">
      <c r="A10" s="443">
        <f>margins!$AZ4</f>
        <v>6.875</v>
      </c>
      <c r="B10" s="443">
        <f>margins!BA4-margins!BD4</f>
        <v>94.888999999999996</v>
      </c>
      <c r="C10" s="443">
        <f>margins!BB4-margins!BD4</f>
        <v>94.789000000000001</v>
      </c>
      <c r="D10" s="443">
        <f>margins!BC4-margins!BD4</f>
        <v>94.789000000000001</v>
      </c>
      <c r="E10" s="1543"/>
      <c r="F10" s="56" t="s">
        <v>96</v>
      </c>
      <c r="G10" s="58">
        <v>101</v>
      </c>
      <c r="I10" s="417"/>
      <c r="J10" s="652"/>
      <c r="K10" s="418"/>
      <c r="L10" s="418"/>
      <c r="M10" s="418"/>
      <c r="N10" s="37"/>
    </row>
    <row r="11" spans="1:14">
      <c r="A11" s="443">
        <f>margins!$AZ5</f>
        <v>7</v>
      </c>
      <c r="B11" s="443">
        <f>margins!BA5-margins!BD5</f>
        <v>95.888999999999996</v>
      </c>
      <c r="C11" s="443">
        <f>margins!BB5-margins!BD5</f>
        <v>95.789000000000001</v>
      </c>
      <c r="D11" s="443">
        <f>margins!BC5-margins!BD5</f>
        <v>95.789000000000001</v>
      </c>
      <c r="E11" s="1543"/>
      <c r="F11" s="56" t="s">
        <v>7</v>
      </c>
      <c r="G11" s="58">
        <v>101</v>
      </c>
      <c r="I11" s="417"/>
      <c r="J11" s="652"/>
      <c r="K11" s="427" t="s">
        <v>198</v>
      </c>
      <c r="L11" s="431" t="s">
        <v>91</v>
      </c>
      <c r="M11" s="435"/>
      <c r="N11" s="37"/>
    </row>
    <row r="12" spans="1:14">
      <c r="A12" s="443">
        <f>margins!$AZ6</f>
        <v>7.125</v>
      </c>
      <c r="B12" s="443">
        <f>margins!BA6-margins!BD6</f>
        <v>96.826000000000008</v>
      </c>
      <c r="C12" s="443">
        <f>margins!BB6-margins!BD6</f>
        <v>96.725999999999999</v>
      </c>
      <c r="D12" s="443">
        <f>margins!BC6-margins!BD6</f>
        <v>96.725999999999999</v>
      </c>
      <c r="E12" s="1543"/>
      <c r="F12" s="56" t="s">
        <v>9</v>
      </c>
      <c r="G12" s="58">
        <v>101</v>
      </c>
      <c r="I12" s="417"/>
      <c r="J12" s="652"/>
      <c r="K12" s="428" t="s">
        <v>199</v>
      </c>
      <c r="L12" s="432">
        <v>7.25</v>
      </c>
      <c r="M12" s="436">
        <f>IF(L11="7/6 Arm",VLOOKUP(L12,$A$8:$D$37,2,FALSE),IF(L11="10/6 Arm",VLOOKUP(L12,$A$8:$D$37,3,FALSE),VLOOKUP(L12,$A$8:$D$37,4,FALSE)))</f>
        <v>97.664000000000001</v>
      </c>
    </row>
    <row r="13" spans="1:14">
      <c r="A13" s="443">
        <f>margins!$AZ7</f>
        <v>7.25</v>
      </c>
      <c r="B13" s="443">
        <f>margins!BA7-margins!BD7</f>
        <v>97.763999999999996</v>
      </c>
      <c r="C13" s="443">
        <f>margins!BB7-margins!BD7</f>
        <v>97.664000000000001</v>
      </c>
      <c r="D13" s="443">
        <f>margins!BC7-margins!BD7</f>
        <v>97.664000000000001</v>
      </c>
      <c r="E13" s="1543"/>
      <c r="F13" s="56" t="s">
        <v>11</v>
      </c>
      <c r="G13" s="58">
        <v>100</v>
      </c>
      <c r="I13" s="417"/>
      <c r="J13" s="652"/>
      <c r="K13" s="428" t="s">
        <v>352</v>
      </c>
      <c r="L13" s="432" t="s">
        <v>191</v>
      </c>
      <c r="M13" s="436"/>
    </row>
    <row r="14" spans="1:14" ht="15.75" thickBot="1">
      <c r="A14" s="443">
        <f>margins!$AZ8</f>
        <v>7.375</v>
      </c>
      <c r="B14" s="443">
        <f>margins!BA8-margins!BD8</f>
        <v>98.701000000000008</v>
      </c>
      <c r="C14" s="443">
        <f>margins!BB8-margins!BD8</f>
        <v>98.600999999999999</v>
      </c>
      <c r="D14" s="443">
        <f>margins!BC8-margins!BD8</f>
        <v>98.600999999999999</v>
      </c>
      <c r="E14" s="1543"/>
      <c r="F14" s="59" t="s">
        <v>97</v>
      </c>
      <c r="G14" s="60">
        <f>101-2.5</f>
        <v>98.5</v>
      </c>
      <c r="I14" s="652"/>
      <c r="J14" s="652"/>
      <c r="K14" s="428" t="s">
        <v>200</v>
      </c>
      <c r="L14" s="432" t="s">
        <v>111</v>
      </c>
      <c r="M14" s="436">
        <f>IFERROR(INDEX($C$42:$G$47,MATCH(L14,B42:B47,0),MATCH(L13,C41:G41,0),1),0)</f>
        <v>0</v>
      </c>
    </row>
    <row r="15" spans="1:14">
      <c r="A15" s="443">
        <f>margins!$AZ9</f>
        <v>7.5</v>
      </c>
      <c r="B15" s="443">
        <f>margins!BA9-margins!BD9</f>
        <v>99.576000000000008</v>
      </c>
      <c r="C15" s="443">
        <f>margins!BB9-margins!BD9</f>
        <v>99.475999999999999</v>
      </c>
      <c r="D15" s="443">
        <f>margins!BC9-margins!BD9</f>
        <v>99.475999999999999</v>
      </c>
      <c r="E15" s="1543"/>
      <c r="G15" s="1"/>
      <c r="H15" s="1"/>
      <c r="I15" s="419"/>
      <c r="J15" s="652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.75" thickBot="1">
      <c r="A16" s="443">
        <f>margins!$AZ10</f>
        <v>7.625</v>
      </c>
      <c r="B16" s="443">
        <f>margins!BA10-margins!BD10</f>
        <v>100.45100000000001</v>
      </c>
      <c r="C16" s="443">
        <f>margins!BB10-margins!BD10</f>
        <v>100.351</v>
      </c>
      <c r="D16" s="443">
        <f>margins!BC10-margins!BD10</f>
        <v>100.351</v>
      </c>
      <c r="E16" s="1543"/>
      <c r="F16" s="1079" t="s">
        <v>593</v>
      </c>
      <c r="G16" s="1275"/>
      <c r="H16" s="1275"/>
      <c r="I16" s="417"/>
      <c r="J16" s="652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7.75</v>
      </c>
      <c r="B17" s="443">
        <f>margins!BA11-margins!BD11</f>
        <v>101.139</v>
      </c>
      <c r="C17" s="443">
        <f>margins!BB11-margins!BD11</f>
        <v>101.039</v>
      </c>
      <c r="D17" s="443">
        <f>margins!BC11-margins!BD11</f>
        <v>101.039</v>
      </c>
      <c r="E17" s="1543"/>
      <c r="F17" s="1795" t="s">
        <v>638</v>
      </c>
      <c r="G17" s="1796"/>
      <c r="H17" s="1797"/>
      <c r="I17" s="417"/>
      <c r="J17" s="652"/>
      <c r="K17" s="428" t="s">
        <v>47</v>
      </c>
      <c r="L17" s="432" t="s">
        <v>191</v>
      </c>
      <c r="M17" s="436">
        <f>IFERROR(INDEX($C$51:$G$74,MATCH(L17,$B$51:$B$74,0),MATCH($L$13,$C$41:$G$41,0),1),0)</f>
        <v>0</v>
      </c>
    </row>
    <row r="18" spans="1:13">
      <c r="A18" s="443">
        <f>margins!$AZ12</f>
        <v>7.875</v>
      </c>
      <c r="B18" s="443">
        <f>margins!BA12-margins!BD12</f>
        <v>101.82600000000001</v>
      </c>
      <c r="C18" s="443">
        <f>margins!BB12-margins!BD12</f>
        <v>101.726</v>
      </c>
      <c r="D18" s="443">
        <f>margins!BC12-margins!BD12</f>
        <v>101.726</v>
      </c>
      <c r="E18" s="1543"/>
      <c r="F18" s="1798"/>
      <c r="G18" s="1799"/>
      <c r="H18" s="1800"/>
      <c r="I18" s="417"/>
      <c r="J18" s="652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8</v>
      </c>
      <c r="B19" s="443">
        <f>margins!BA13-margins!BD13</f>
        <v>102.483</v>
      </c>
      <c r="C19" s="443">
        <f>margins!BB13-margins!BD13</f>
        <v>102.38300000000001</v>
      </c>
      <c r="D19" s="443">
        <f>margins!BC13-margins!BD13</f>
        <v>102.38300000000001</v>
      </c>
      <c r="E19" s="1543"/>
      <c r="F19" s="1798" t="s">
        <v>436</v>
      </c>
      <c r="G19" s="1799"/>
      <c r="H19" s="1800"/>
      <c r="I19" s="417"/>
      <c r="J19" s="652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8.125</v>
      </c>
      <c r="B20" s="443">
        <f>margins!BA14-margins!BD14</f>
        <v>103.108</v>
      </c>
      <c r="C20" s="443">
        <f>margins!BB14-margins!BD14</f>
        <v>103.00800000000001</v>
      </c>
      <c r="D20" s="443">
        <f>margins!BC14-margins!BD14</f>
        <v>103.00800000000001</v>
      </c>
      <c r="E20" s="1543"/>
      <c r="F20" s="1798"/>
      <c r="G20" s="1799"/>
      <c r="H20" s="1800"/>
      <c r="I20" s="417"/>
      <c r="J20" s="652"/>
      <c r="K20" s="428" t="s">
        <v>203</v>
      </c>
      <c r="L20" s="432" t="s">
        <v>95</v>
      </c>
      <c r="M20" s="436">
        <f>IFERROR(INDEX($C$62:$G$67,MATCH(L20,B62:B67,0),MATCH($L$13,$C$41:$G$41,0),1),0)</f>
        <v>0</v>
      </c>
    </row>
    <row r="21" spans="1:13">
      <c r="A21" s="443">
        <f>margins!$AZ15</f>
        <v>8.25</v>
      </c>
      <c r="B21" s="443">
        <f>margins!BA15-margins!BD15</f>
        <v>103.702</v>
      </c>
      <c r="C21" s="443">
        <f>margins!BB15-margins!BD15</f>
        <v>103.602</v>
      </c>
      <c r="D21" s="443">
        <f>margins!BC15-margins!BD15</f>
        <v>103.602</v>
      </c>
      <c r="E21" s="1543"/>
      <c r="F21" s="1805" t="s">
        <v>734</v>
      </c>
      <c r="G21" s="1806"/>
      <c r="H21" s="1807"/>
      <c r="I21" s="417"/>
      <c r="J21" s="652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8.375</v>
      </c>
      <c r="B22" s="443">
        <f>margins!BA16-margins!BD16</f>
        <v>104.233</v>
      </c>
      <c r="C22" s="443">
        <f>margins!BB16-margins!BD16</f>
        <v>104.13300000000001</v>
      </c>
      <c r="D22" s="443">
        <f>margins!BC16-margins!BD16</f>
        <v>104.13300000000001</v>
      </c>
      <c r="E22" s="1543"/>
      <c r="F22" s="1805"/>
      <c r="G22" s="1806"/>
      <c r="H22" s="1807"/>
      <c r="I22" s="417"/>
      <c r="J22" s="652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8.5</v>
      </c>
      <c r="B23" s="443">
        <f>margins!BA17-margins!BD17</f>
        <v>104.733</v>
      </c>
      <c r="C23" s="443">
        <f>margins!BB17-margins!BD17</f>
        <v>104.63300000000001</v>
      </c>
      <c r="D23" s="443">
        <f>margins!BC17-margins!BD17</f>
        <v>104.63300000000001</v>
      </c>
      <c r="E23" s="1543"/>
      <c r="F23" s="1805" t="s">
        <v>637</v>
      </c>
      <c r="G23" s="1806"/>
      <c r="H23" s="1807"/>
      <c r="I23" s="419"/>
      <c r="J23" s="652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.75" thickBot="1">
      <c r="A24" s="443">
        <f>margins!$AZ18</f>
        <v>8.625</v>
      </c>
      <c r="B24" s="443">
        <f>margins!BA18-margins!BD18</f>
        <v>105.17100000000001</v>
      </c>
      <c r="C24" s="443">
        <f>margins!BB18-margins!BD18</f>
        <v>105.071</v>
      </c>
      <c r="D24" s="443">
        <f>margins!BC18-margins!BD18</f>
        <v>105.071</v>
      </c>
      <c r="E24" s="1543"/>
      <c r="F24" s="1808"/>
      <c r="G24" s="1809"/>
      <c r="H24" s="1810"/>
      <c r="I24" s="419"/>
      <c r="J24" s="652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8.75</v>
      </c>
      <c r="B25" s="443">
        <f>margins!BA19-margins!BD19</f>
        <v>105.608</v>
      </c>
      <c r="C25" s="443">
        <f>margins!BB19-margins!BD19</f>
        <v>105.50800000000001</v>
      </c>
      <c r="D25" s="443">
        <f>margins!BC19-margins!BD19</f>
        <v>105.50800000000001</v>
      </c>
      <c r="E25" s="1543"/>
      <c r="F25" s="1832"/>
      <c r="G25" s="1832"/>
      <c r="H25" s="1832"/>
      <c r="I25" s="417"/>
      <c r="J25" s="652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.75" thickBot="1">
      <c r="A26" s="443">
        <f>margins!$AZ20</f>
        <v>8.875</v>
      </c>
      <c r="B26" s="443">
        <f>margins!BA20-margins!BD20</f>
        <v>106.04600000000001</v>
      </c>
      <c r="C26" s="443">
        <f>margins!BB20-margins!BD20</f>
        <v>105.946</v>
      </c>
      <c r="D26" s="443">
        <f>margins!BC20-margins!BD20</f>
        <v>105.946</v>
      </c>
      <c r="E26" s="1543"/>
      <c r="F26" s="1832"/>
      <c r="G26" s="1832"/>
      <c r="H26" s="1832"/>
      <c r="I26" s="417"/>
      <c r="J26" s="652"/>
      <c r="K26" s="429" t="s">
        <v>206</v>
      </c>
      <c r="L26" s="433"/>
      <c r="M26" s="437">
        <f>SUM(M14:M25)</f>
        <v>0</v>
      </c>
    </row>
    <row r="27" spans="1:13" ht="15.75" thickBot="1">
      <c r="A27" s="443">
        <f>margins!$AZ21</f>
        <v>9</v>
      </c>
      <c r="B27" s="443">
        <f>margins!BA21-margins!BD21</f>
        <v>106.483</v>
      </c>
      <c r="C27" s="443">
        <f>margins!BB21-margins!BD21</f>
        <v>106.38300000000001</v>
      </c>
      <c r="D27" s="443">
        <f>margins!BC21-margins!BD21</f>
        <v>106.38300000000001</v>
      </c>
      <c r="E27" s="1543"/>
      <c r="F27" s="1832"/>
      <c r="G27" s="1832"/>
      <c r="H27" s="1832"/>
      <c r="I27" s="417"/>
      <c r="J27" s="652"/>
      <c r="K27" s="420"/>
      <c r="L27" s="421"/>
      <c r="M27" s="430"/>
    </row>
    <row r="28" spans="1:13" ht="15.75" thickBot="1">
      <c r="A28" s="443">
        <f>margins!$AZ22</f>
        <v>9.125</v>
      </c>
      <c r="B28" s="443">
        <f>margins!BA22-margins!BD22</f>
        <v>106.858</v>
      </c>
      <c r="C28" s="443">
        <f>margins!BB22-margins!BD22</f>
        <v>106.75800000000001</v>
      </c>
      <c r="D28" s="443">
        <f>margins!BC22-margins!BD22</f>
        <v>106.75800000000001</v>
      </c>
      <c r="E28" s="1543"/>
      <c r="F28" s="1832"/>
      <c r="G28" s="1832"/>
      <c r="H28" s="1832"/>
      <c r="I28" s="417"/>
      <c r="J28" s="652"/>
      <c r="K28" s="422" t="s">
        <v>207</v>
      </c>
      <c r="L28" s="423"/>
      <c r="M28" s="438">
        <f>IF(ISNUMBER(MATCH("NA",M14:M25,0)),"NA",IF(L20="Choose a Selection",MIN(M26+M12,INDEX($G$9:$G$12,MATCH($L$21,margins!$AO$161:$AO$164,0))),MIN(M26+M12,VLOOKUP($L$20,$F$9:$G$14,2,FALSE))))</f>
        <v>97.664000000000001</v>
      </c>
    </row>
    <row r="29" spans="1:13" ht="15.75" thickBot="1">
      <c r="A29" s="443">
        <f>margins!$AZ23</f>
        <v>9.25</v>
      </c>
      <c r="B29" s="443">
        <f>margins!BA23-margins!BD23</f>
        <v>107.233</v>
      </c>
      <c r="C29" s="443">
        <f>margins!BB23-margins!BD23</f>
        <v>107.13300000000001</v>
      </c>
      <c r="D29" s="443">
        <f>margins!BC23-margins!BD23</f>
        <v>107.13300000000001</v>
      </c>
      <c r="E29" s="1543"/>
      <c r="H29" s="1"/>
      <c r="I29" s="417"/>
      <c r="J29" s="652"/>
      <c r="K29" s="417"/>
      <c r="L29" s="417"/>
      <c r="M29" s="417"/>
    </row>
    <row r="30" spans="1:13" ht="15.75" thickBot="1">
      <c r="A30" s="443">
        <f>margins!$AZ24</f>
        <v>9.375</v>
      </c>
      <c r="B30" s="443">
        <f>margins!BA24-margins!BD24</f>
        <v>107.545</v>
      </c>
      <c r="C30" s="443">
        <f>margins!BB24-margins!BD24</f>
        <v>107.44500000000001</v>
      </c>
      <c r="D30" s="443">
        <f>margins!BC24-margins!BD24</f>
        <v>107.44500000000001</v>
      </c>
      <c r="E30" s="1543"/>
      <c r="F30" s="395" t="s">
        <v>99</v>
      </c>
      <c r="G30" s="396"/>
      <c r="I30" s="417"/>
      <c r="J30" s="652"/>
      <c r="K30" s="749" t="s">
        <v>443</v>
      </c>
      <c r="L30" s="750"/>
      <c r="M30" s="751"/>
    </row>
    <row r="31" spans="1:13">
      <c r="A31" s="443">
        <f>margins!$AZ25</f>
        <v>9.5</v>
      </c>
      <c r="B31" s="443">
        <f>margins!BA25-margins!BD25</f>
        <v>107.858</v>
      </c>
      <c r="C31" s="443">
        <f>margins!BB25-margins!BD25</f>
        <v>107.75800000000001</v>
      </c>
      <c r="D31" s="443">
        <f>margins!BC25-margins!BD25</f>
        <v>107.75800000000001</v>
      </c>
      <c r="E31" s="1543"/>
      <c r="F31" s="70" t="s">
        <v>100</v>
      </c>
      <c r="G31" s="71" t="s">
        <v>101</v>
      </c>
      <c r="I31" s="417"/>
      <c r="J31" s="652"/>
    </row>
    <row r="32" spans="1:13">
      <c r="A32" s="443">
        <f>margins!$AZ26</f>
        <v>9.625</v>
      </c>
      <c r="B32" s="443">
        <f>margins!BA26-margins!BD26</f>
        <v>108.17100000000001</v>
      </c>
      <c r="C32" s="443">
        <f>margins!BB26-margins!BD26</f>
        <v>108.071</v>
      </c>
      <c r="D32" s="443">
        <f>margins!BC26-margins!BD26</f>
        <v>108.071</v>
      </c>
      <c r="E32" s="1543"/>
      <c r="F32" s="70" t="s">
        <v>102</v>
      </c>
      <c r="G32" s="400">
        <v>6.5</v>
      </c>
      <c r="H32" s="1520"/>
      <c r="I32" s="1520"/>
      <c r="J32" s="652"/>
    </row>
    <row r="33" spans="1:22">
      <c r="A33" s="443">
        <f>margins!$AZ27</f>
        <v>9.75</v>
      </c>
      <c r="B33" s="443">
        <f>margins!BA27-margins!BD27</f>
        <v>108.483</v>
      </c>
      <c r="C33" s="443">
        <f>margins!BB27-margins!BD27</f>
        <v>108.38300000000001</v>
      </c>
      <c r="D33" s="443">
        <f>margins!BC27-margins!BD27</f>
        <v>108.38300000000001</v>
      </c>
      <c r="E33" s="1543"/>
      <c r="F33" s="70" t="s">
        <v>253</v>
      </c>
      <c r="G33" s="401" t="s">
        <v>235</v>
      </c>
      <c r="J33" s="652"/>
    </row>
    <row r="34" spans="1:22" ht="15.75" thickBot="1">
      <c r="A34" s="443">
        <f>margins!$AZ28</f>
        <v>9.875</v>
      </c>
      <c r="B34" s="443">
        <f>margins!BA28-margins!BD28</f>
        <v>108.79600000000001</v>
      </c>
      <c r="C34" s="443">
        <f>margins!BB28-margins!BD28</f>
        <v>108.696</v>
      </c>
      <c r="D34" s="443">
        <f>margins!BC28-margins!BD28</f>
        <v>108.696</v>
      </c>
      <c r="E34" s="1543"/>
      <c r="F34" s="75" t="s">
        <v>104</v>
      </c>
      <c r="G34" s="76" t="s">
        <v>105</v>
      </c>
      <c r="J34" s="652"/>
      <c r="M34" s="417"/>
    </row>
    <row r="35" spans="1:22" ht="15" customHeight="1" thickBot="1">
      <c r="A35" s="443">
        <f>margins!$AZ29</f>
        <v>10</v>
      </c>
      <c r="B35" s="443">
        <f>margins!BA29-margins!BD29</f>
        <v>109.04600000000001</v>
      </c>
      <c r="C35" s="443">
        <f>margins!BB29-margins!BD29</f>
        <v>108.946</v>
      </c>
      <c r="D35" s="443">
        <f>margins!BC29-margins!BD29</f>
        <v>108.946</v>
      </c>
      <c r="E35" s="1543"/>
      <c r="G35" s="1"/>
      <c r="H35" s="737"/>
      <c r="I35" s="737"/>
      <c r="J35" s="652"/>
      <c r="M35" s="417"/>
    </row>
    <row r="36" spans="1:22">
      <c r="A36" s="443">
        <f>margins!$AZ30</f>
        <v>10.125</v>
      </c>
      <c r="B36" s="443">
        <f>margins!BA30-margins!BD30</f>
        <v>109.29600000000001</v>
      </c>
      <c r="C36" s="443">
        <f>margins!BB30-margins!BD30</f>
        <v>109.196</v>
      </c>
      <c r="D36" s="443">
        <f>margins!BC30-margins!BD30</f>
        <v>109.196</v>
      </c>
      <c r="E36" s="1543"/>
      <c r="F36" s="395" t="s">
        <v>106</v>
      </c>
      <c r="G36" s="396"/>
      <c r="H36" s="439"/>
      <c r="I36" s="771"/>
      <c r="J36" s="652"/>
      <c r="M36" s="417"/>
    </row>
    <row r="37" spans="1:22">
      <c r="A37" s="443">
        <f>margins!$AZ31</f>
        <v>10.25</v>
      </c>
      <c r="B37" s="443">
        <f>margins!BA31-margins!BD31</f>
        <v>109.54600000000001</v>
      </c>
      <c r="C37" s="443">
        <f>margins!BB31-margins!BD31</f>
        <v>109.446</v>
      </c>
      <c r="D37" s="443">
        <f>margins!BC31-margins!BD31</f>
        <v>109.446</v>
      </c>
      <c r="E37" s="1543"/>
      <c r="F37" s="800" t="s">
        <v>107</v>
      </c>
      <c r="G37" s="801">
        <v>-0.25</v>
      </c>
      <c r="H37" s="439"/>
      <c r="I37" s="771"/>
      <c r="J37" s="652"/>
      <c r="M37" s="417"/>
    </row>
    <row r="38" spans="1:22" ht="15.75" thickBot="1">
      <c r="E38" s="1543"/>
      <c r="F38" s="75" t="s">
        <v>108</v>
      </c>
      <c r="G38" s="739">
        <v>-0.375</v>
      </c>
      <c r="H38" s="439"/>
      <c r="I38" s="772"/>
      <c r="J38" s="652"/>
      <c r="M38" s="417"/>
    </row>
    <row r="39" spans="1:22">
      <c r="F39" s="439"/>
      <c r="G39" s="771"/>
      <c r="H39" s="439"/>
      <c r="I39" s="771"/>
      <c r="J39" s="652"/>
    </row>
    <row r="40" spans="1:22">
      <c r="A40" s="3" t="s">
        <v>424</v>
      </c>
      <c r="B40" s="3"/>
      <c r="C40" s="1"/>
      <c r="D40" s="1"/>
      <c r="E40" s="1"/>
      <c r="F40" s="20"/>
      <c r="G40" s="1"/>
      <c r="H40" s="21"/>
      <c r="I40" s="20"/>
      <c r="J40" s="652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  <c r="J41" s="652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J42" s="652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J43" s="652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J44" s="652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J45" s="652"/>
      <c r="Q45" s="64"/>
      <c r="R45" s="64"/>
      <c r="S45" s="64"/>
      <c r="T45" s="64"/>
      <c r="U45" s="64"/>
      <c r="V45" s="64"/>
    </row>
    <row r="46" spans="1:22">
      <c r="A46" s="117" t="s">
        <v>439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2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3"/>
      <c r="B52" s="1512" t="s">
        <v>727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442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466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441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5" t="s">
        <v>440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6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6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7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3.85546875" style="934" customWidth="1"/>
    <col min="3" max="3" width="9.140625" style="934" bestFit="1" customWidth="1"/>
    <col min="4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20" style="933" customWidth="1"/>
    <col min="17" max="17" width="17.42578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46329.345375115743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600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429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434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 s="1755" t="s">
        <v>437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599</v>
      </c>
      <c r="G13" s="1079" t="s">
        <v>598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margins!$AZ3</f>
        <v>6.75</v>
      </c>
      <c r="C14" s="1319">
        <f>margins!BA3-margins!BD3</f>
        <v>93.888999999999996</v>
      </c>
      <c r="D14" s="1317">
        <f>margins!BB3-margins!BD3</f>
        <v>93.789000000000001</v>
      </c>
      <c r="E14" s="1321">
        <f>margins!BC3-margins!BD3</f>
        <v>93.789000000000001</v>
      </c>
      <c r="G14" s="1110" t="s">
        <v>94</v>
      </c>
      <c r="H14" s="1304" t="s">
        <v>6</v>
      </c>
      <c r="I14" s="939"/>
      <c r="J14" s="1357" t="s">
        <v>596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.75" thickBot="1">
      <c r="A15" s="1127"/>
      <c r="B15" s="1316">
        <f>margins!$AZ4</f>
        <v>6.875</v>
      </c>
      <c r="C15" s="1319">
        <f>margins!BA4-margins!BD4</f>
        <v>94.888999999999996</v>
      </c>
      <c r="D15" s="1317">
        <f>margins!BB4-margins!BD4</f>
        <v>94.789000000000001</v>
      </c>
      <c r="E15" s="1321">
        <f>margins!BC4-margins!BD4</f>
        <v>94.789000000000001</v>
      </c>
      <c r="F15" s="1363" t="s">
        <v>183</v>
      </c>
      <c r="G15" s="1296" t="s">
        <v>95</v>
      </c>
      <c r="H15" s="1132">
        <v>101</v>
      </c>
      <c r="I15" s="939"/>
      <c r="J15" s="1358" t="s">
        <v>595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101.82600000000001</v>
      </c>
    </row>
    <row r="16" spans="1:17" s="934" customFormat="1">
      <c r="A16" s="1127"/>
      <c r="B16" s="1316">
        <f>margins!$AZ5</f>
        <v>7</v>
      </c>
      <c r="C16" s="1319">
        <f>margins!BA5-margins!BD5</f>
        <v>95.888999999999996</v>
      </c>
      <c r="D16" s="1317">
        <f>margins!BB5-margins!BD5</f>
        <v>95.789000000000001</v>
      </c>
      <c r="E16" s="1321">
        <f>margins!BC5-margins!BD5</f>
        <v>95.789000000000001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352</v>
      </c>
      <c r="P16" s="432" t="s">
        <v>18</v>
      </c>
      <c r="Q16" s="436"/>
    </row>
    <row r="17" spans="1:17" s="934" customFormat="1">
      <c r="A17" s="1127"/>
      <c r="B17" s="1316">
        <f>margins!$AZ6</f>
        <v>7.125</v>
      </c>
      <c r="C17" s="1319">
        <f>margins!BA6-margins!BD6</f>
        <v>96.826000000000008</v>
      </c>
      <c r="D17" s="1317">
        <f>margins!BB6-margins!BD6</f>
        <v>96.725999999999999</v>
      </c>
      <c r="E17" s="1321">
        <f>margins!BC6-margins!BD6</f>
        <v>96.725999999999999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7.25</v>
      </c>
      <c r="C18" s="1319">
        <f>margins!BA7-margins!BD7</f>
        <v>97.763999999999996</v>
      </c>
      <c r="D18" s="1317">
        <f>margins!BB7-margins!BD7</f>
        <v>97.664000000000001</v>
      </c>
      <c r="E18" s="1321">
        <f>margins!BC7-margins!BD7</f>
        <v>97.664000000000001</v>
      </c>
      <c r="F18" s="1363" t="s">
        <v>186</v>
      </c>
      <c r="G18" s="1296" t="s">
        <v>9</v>
      </c>
      <c r="H18" s="1132">
        <v>101</v>
      </c>
      <c r="I18" s="939"/>
      <c r="J18" s="1079" t="s">
        <v>593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>
      <c r="A19" s="1127"/>
      <c r="B19" s="1316">
        <f>margins!$AZ8</f>
        <v>7.375</v>
      </c>
      <c r="C19" s="1319">
        <f>margins!BA8-margins!BD8</f>
        <v>98.701000000000008</v>
      </c>
      <c r="D19" s="1317">
        <f>margins!BB8-margins!BD8</f>
        <v>98.600999999999999</v>
      </c>
      <c r="E19" s="1321">
        <f>margins!BC8-margins!BD8</f>
        <v>98.600999999999999</v>
      </c>
      <c r="G19" s="1296" t="s">
        <v>11</v>
      </c>
      <c r="H19" s="1132">
        <v>100</v>
      </c>
      <c r="I19" s="939"/>
      <c r="J19" s="1867" t="s">
        <v>141</v>
      </c>
      <c r="K19" s="1868"/>
      <c r="L19" s="1869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f>margins!$AZ9</f>
        <v>7.5</v>
      </c>
      <c r="C20" s="1319">
        <f>margins!BA9-margins!BD9</f>
        <v>99.576000000000008</v>
      </c>
      <c r="D20" s="1317">
        <f>margins!BB9-margins!BD9</f>
        <v>99.475999999999999</v>
      </c>
      <c r="E20" s="1321">
        <f>margins!BC9-margins!BD9</f>
        <v>99.475999999999999</v>
      </c>
      <c r="F20" s="939"/>
      <c r="G20" s="1297" t="s">
        <v>97</v>
      </c>
      <c r="H20" s="1131">
        <v>98.5</v>
      </c>
      <c r="I20" s="939"/>
      <c r="J20" s="1855"/>
      <c r="K20" s="1856"/>
      <c r="L20" s="1857"/>
      <c r="M20" s="938"/>
      <c r="O20" s="428" t="s">
        <v>47</v>
      </c>
      <c r="P20" s="432" t="s">
        <v>426</v>
      </c>
      <c r="Q20" s="436">
        <f t="shared" si="0"/>
        <v>0</v>
      </c>
    </row>
    <row r="21" spans="1:17" s="934" customFormat="1">
      <c r="A21" s="1127"/>
      <c r="B21" s="1316">
        <f>margins!$AZ10</f>
        <v>7.625</v>
      </c>
      <c r="C21" s="1319">
        <f>margins!BA10-margins!BD10</f>
        <v>100.45100000000001</v>
      </c>
      <c r="D21" s="1317">
        <f>margins!BB10-margins!BD10</f>
        <v>100.351</v>
      </c>
      <c r="E21" s="1321">
        <f>margins!BC10-margins!BD10</f>
        <v>100.351</v>
      </c>
      <c r="F21" s="939"/>
      <c r="G21" s="1128"/>
      <c r="H21" s="1082"/>
      <c r="I21" s="939"/>
      <c r="J21" s="1855" t="s">
        <v>686</v>
      </c>
      <c r="K21" s="1856"/>
      <c r="L21" s="1857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>
      <c r="A22" s="1127"/>
      <c r="B22" s="1316">
        <f>margins!$AZ11</f>
        <v>7.75</v>
      </c>
      <c r="C22" s="1319">
        <f>margins!BA11-margins!BD11</f>
        <v>101.139</v>
      </c>
      <c r="D22" s="1317">
        <f>margins!BB11-margins!BD11</f>
        <v>101.039</v>
      </c>
      <c r="E22" s="1321">
        <f>margins!BC11-margins!BD11</f>
        <v>101.039</v>
      </c>
      <c r="F22" s="1126"/>
      <c r="G22" s="1078"/>
      <c r="I22" s="1079"/>
      <c r="J22" s="1855"/>
      <c r="K22" s="1856"/>
      <c r="L22" s="1857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margins!$AZ12</f>
        <v>7.875</v>
      </c>
      <c r="C23" s="1319">
        <f>margins!BA12-margins!BD12</f>
        <v>101.82600000000001</v>
      </c>
      <c r="D23" s="1317">
        <f>margins!BB12-margins!BD12</f>
        <v>101.726</v>
      </c>
      <c r="E23" s="1321">
        <f>margins!BC12-margins!BD12</f>
        <v>101.726</v>
      </c>
      <c r="F23" s="1126"/>
      <c r="G23" s="1079" t="s">
        <v>594</v>
      </c>
      <c r="H23" s="939"/>
      <c r="I23"/>
      <c r="J23" s="1855" t="s">
        <v>687</v>
      </c>
      <c r="K23" s="1856"/>
      <c r="L23" s="1857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>
      <c r="A24" s="1080"/>
      <c r="B24" s="1316">
        <f>margins!$AZ13</f>
        <v>8</v>
      </c>
      <c r="C24" s="1319">
        <f>margins!BA13-margins!BD13</f>
        <v>102.483</v>
      </c>
      <c r="D24" s="1317">
        <f>margins!BB13-margins!BD13</f>
        <v>102.38300000000001</v>
      </c>
      <c r="E24" s="1321">
        <f>margins!BC13-margins!BD13</f>
        <v>102.38300000000001</v>
      </c>
      <c r="F24" s="1126"/>
      <c r="G24" s="1125" t="s">
        <v>239</v>
      </c>
      <c r="H24" s="1305" t="s">
        <v>592</v>
      </c>
      <c r="I24"/>
      <c r="J24" s="1855"/>
      <c r="K24" s="1856"/>
      <c r="L24" s="1857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margins!$AZ14</f>
        <v>8.125</v>
      </c>
      <c r="C25" s="1319">
        <f>margins!BA14-margins!BD14</f>
        <v>103.108</v>
      </c>
      <c r="D25" s="1317">
        <f>margins!BB14-margins!BD14</f>
        <v>103.00800000000001</v>
      </c>
      <c r="E25" s="1321">
        <f>margins!BC14-margins!BD14</f>
        <v>103.00800000000001</v>
      </c>
      <c r="G25" s="1124" t="s">
        <v>210</v>
      </c>
      <c r="H25" s="1301">
        <v>6.5</v>
      </c>
      <c r="I25"/>
      <c r="J25" s="1855" t="s">
        <v>215</v>
      </c>
      <c r="K25" s="1856"/>
      <c r="L25" s="1857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8.25</v>
      </c>
      <c r="C26" s="1319">
        <f>margins!BA15-margins!BD15</f>
        <v>103.702</v>
      </c>
      <c r="D26" s="1317">
        <f>margins!BB15-margins!BD15</f>
        <v>103.602</v>
      </c>
      <c r="E26" s="1321">
        <f>margins!BC15-margins!BD15</f>
        <v>103.602</v>
      </c>
      <c r="G26" s="1124" t="s">
        <v>591</v>
      </c>
      <c r="H26" s="1301" t="s">
        <v>590</v>
      </c>
      <c r="I26"/>
      <c r="J26" s="1858"/>
      <c r="K26" s="1859"/>
      <c r="L26" s="1860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margins!$AZ16</f>
        <v>8.375</v>
      </c>
      <c r="C27" s="1319">
        <f>margins!BA16-margins!BD16</f>
        <v>104.233</v>
      </c>
      <c r="D27" s="1317">
        <f>margins!BB16-margins!BD16</f>
        <v>104.13300000000001</v>
      </c>
      <c r="E27" s="1321">
        <f>margins!BC16-margins!BD16</f>
        <v>104.13300000000001</v>
      </c>
      <c r="G27" s="1124" t="s">
        <v>589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8.5</v>
      </c>
      <c r="C28" s="1319">
        <f>margins!BA17-margins!BD17</f>
        <v>104.733</v>
      </c>
      <c r="D28" s="1317">
        <f>margins!BB17-margins!BD17</f>
        <v>104.63300000000001</v>
      </c>
      <c r="E28" s="1321">
        <f>margins!BC17-margins!BD17</f>
        <v>104.63300000000001</v>
      </c>
      <c r="G28" s="1121" t="s">
        <v>588</v>
      </c>
      <c r="H28" s="1303" t="s">
        <v>587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.75" thickBot="1">
      <c r="A29" s="1080"/>
      <c r="B29" s="1316">
        <f>margins!$AZ18</f>
        <v>8.625</v>
      </c>
      <c r="C29" s="1319">
        <f>margins!BA18-margins!BD18</f>
        <v>105.17100000000001</v>
      </c>
      <c r="D29" s="1317">
        <f>margins!BB18-margins!BD18</f>
        <v>105.071</v>
      </c>
      <c r="E29" s="1321">
        <f>margins!BC18-margins!BD18</f>
        <v>105.071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.75" thickBot="1">
      <c r="A30" s="1080"/>
      <c r="B30" s="1316">
        <f>margins!$AZ19</f>
        <v>8.75</v>
      </c>
      <c r="C30" s="1319">
        <f>margins!BA19-margins!BD19</f>
        <v>105.608</v>
      </c>
      <c r="D30" s="1317">
        <f>margins!BB19-margins!BD19</f>
        <v>105.50800000000001</v>
      </c>
      <c r="E30" s="1321">
        <f>margins!BC19-margins!BD19</f>
        <v>105.50800000000001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margins!$AZ20</f>
        <v>8.875</v>
      </c>
      <c r="C31" s="1319">
        <f>margins!BA20-margins!BD20</f>
        <v>106.04600000000001</v>
      </c>
      <c r="D31" s="1317">
        <f>margins!BB20-margins!BD20</f>
        <v>105.946</v>
      </c>
      <c r="E31" s="1321">
        <f>margins!BC20-margins!BD20</f>
        <v>105.946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.75" thickBot="1">
      <c r="A32" s="1080"/>
      <c r="B32" s="1316">
        <f>margins!$AZ21</f>
        <v>9</v>
      </c>
      <c r="C32" s="1319">
        <f>margins!BA21-margins!BD21</f>
        <v>106.483</v>
      </c>
      <c r="D32" s="1317">
        <f>margins!BB21-margins!BD21</f>
        <v>106.38300000000001</v>
      </c>
      <c r="E32" s="1321">
        <f>margins!BC21-margins!BD21</f>
        <v>106.38300000000001</v>
      </c>
      <c r="J32"/>
      <c r="K32"/>
      <c r="L32"/>
      <c r="M32" s="938"/>
      <c r="O32" s="417"/>
      <c r="P32" s="417"/>
      <c r="Q32" s="417"/>
    </row>
    <row r="33" spans="1:17" s="934" customFormat="1" ht="15.75" thickBot="1">
      <c r="A33" s="1080"/>
      <c r="B33" s="1316">
        <f>margins!$AZ22</f>
        <v>9.125</v>
      </c>
      <c r="C33" s="1319">
        <f>margins!BA22-margins!BD22</f>
        <v>106.858</v>
      </c>
      <c r="D33" s="1317">
        <f>margins!BB22-margins!BD22</f>
        <v>106.75800000000001</v>
      </c>
      <c r="E33" s="1321">
        <f>margins!BC22-margins!BD22</f>
        <v>106.75800000000001</v>
      </c>
      <c r="J33"/>
      <c r="K33"/>
      <c r="L33"/>
      <c r="M33" s="938"/>
      <c r="O33" s="749" t="s">
        <v>443</v>
      </c>
      <c r="P33" s="750"/>
      <c r="Q33" s="751"/>
    </row>
    <row r="34" spans="1:17" s="934" customFormat="1">
      <c r="A34" s="1080"/>
      <c r="B34" s="1316">
        <f>margins!$AZ23</f>
        <v>9.25</v>
      </c>
      <c r="C34" s="1319">
        <f>margins!BA23-margins!BD23</f>
        <v>107.233</v>
      </c>
      <c r="D34" s="1317">
        <f>margins!BB23-margins!BD23</f>
        <v>107.13300000000001</v>
      </c>
      <c r="E34" s="1321">
        <f>margins!BC23-margins!BD23</f>
        <v>107.13300000000001</v>
      </c>
      <c r="J34"/>
      <c r="K34"/>
      <c r="L34"/>
      <c r="M34" s="938"/>
    </row>
    <row r="35" spans="1:17" s="934" customFormat="1">
      <c r="A35" s="1080"/>
      <c r="B35" s="1316">
        <f>margins!$AZ24</f>
        <v>9.375</v>
      </c>
      <c r="C35" s="1319">
        <f>margins!BA24-margins!BD24</f>
        <v>107.545</v>
      </c>
      <c r="D35" s="1317">
        <f>margins!BB24-margins!BD24</f>
        <v>107.44500000000001</v>
      </c>
      <c r="E35" s="1321">
        <f>margins!BC24-margins!BD24</f>
        <v>107.44500000000001</v>
      </c>
      <c r="M35" s="938"/>
    </row>
    <row r="36" spans="1:17" s="934" customFormat="1">
      <c r="A36" s="1080"/>
      <c r="B36" s="1316">
        <f>margins!$AZ25</f>
        <v>9.5</v>
      </c>
      <c r="C36" s="1319">
        <f>margins!BA25-margins!BD25</f>
        <v>107.858</v>
      </c>
      <c r="D36" s="1317">
        <f>margins!BB25-margins!BD25</f>
        <v>107.75800000000001</v>
      </c>
      <c r="E36" s="1321">
        <f>margins!BC25-margins!BD25</f>
        <v>107.75800000000001</v>
      </c>
      <c r="M36" s="938"/>
    </row>
    <row r="37" spans="1:17" s="934" customFormat="1">
      <c r="A37" s="1080"/>
      <c r="B37" s="1316">
        <f>margins!$AZ26</f>
        <v>9.625</v>
      </c>
      <c r="C37" s="1319">
        <f>margins!BA26-margins!BD26</f>
        <v>108.17100000000001</v>
      </c>
      <c r="D37" s="1317">
        <f>margins!BB26-margins!BD26</f>
        <v>108.071</v>
      </c>
      <c r="E37" s="1321">
        <f>margins!BC26-margins!BD26</f>
        <v>108.071</v>
      </c>
      <c r="M37" s="938"/>
    </row>
    <row r="38" spans="1:17" s="934" customFormat="1">
      <c r="A38" s="1080"/>
      <c r="B38" s="1316">
        <f>margins!$AZ27</f>
        <v>9.75</v>
      </c>
      <c r="C38" s="1319">
        <f>margins!BA27-margins!BD27</f>
        <v>108.483</v>
      </c>
      <c r="D38" s="1317">
        <f>margins!BB27-margins!BD27</f>
        <v>108.38300000000001</v>
      </c>
      <c r="E38" s="1321">
        <f>margins!BC27-margins!BD27</f>
        <v>108.38300000000001</v>
      </c>
      <c r="M38" s="938"/>
    </row>
    <row r="39" spans="1:17" s="934" customFormat="1">
      <c r="A39" s="1080"/>
      <c r="B39" s="1316">
        <f>margins!$AZ28</f>
        <v>9.875</v>
      </c>
      <c r="C39" s="1319">
        <f>margins!BA28-margins!BD28</f>
        <v>108.79600000000001</v>
      </c>
      <c r="D39" s="1317">
        <f>margins!BB28-margins!BD28</f>
        <v>108.696</v>
      </c>
      <c r="E39" s="1321">
        <f>margins!BC28-margins!BD28</f>
        <v>108.696</v>
      </c>
      <c r="M39" s="938"/>
    </row>
    <row r="40" spans="1:17" s="934" customFormat="1">
      <c r="A40" s="1080"/>
      <c r="B40" s="1316">
        <f>margins!$AZ29</f>
        <v>10</v>
      </c>
      <c r="C40" s="1319">
        <f>margins!BA29-margins!BD29</f>
        <v>109.04600000000001</v>
      </c>
      <c r="D40" s="1317">
        <f>margins!BB29-margins!BD29</f>
        <v>108.946</v>
      </c>
      <c r="E40" s="1321">
        <f>margins!BC29-margins!BD29</f>
        <v>108.946</v>
      </c>
      <c r="M40" s="938"/>
    </row>
    <row r="41" spans="1:17" s="934" customFormat="1">
      <c r="A41" s="1080"/>
      <c r="B41" s="1316">
        <f>margins!$AZ30</f>
        <v>10.125</v>
      </c>
      <c r="C41" s="1319">
        <f>margins!BA30-margins!BD30</f>
        <v>109.29600000000001</v>
      </c>
      <c r="D41" s="1317">
        <f>margins!BB30-margins!BD30</f>
        <v>109.196</v>
      </c>
      <c r="E41" s="1321">
        <f>margins!BC30-margins!BD30</f>
        <v>109.196</v>
      </c>
      <c r="M41" s="938"/>
    </row>
    <row r="42" spans="1:17" s="934" customFormat="1" ht="15.75" thickBot="1">
      <c r="A42" s="1080"/>
      <c r="B42" s="1326">
        <f>margins!$AZ31</f>
        <v>10.25</v>
      </c>
      <c r="C42" s="1327">
        <f>margins!BA31-margins!BD31</f>
        <v>109.54600000000001</v>
      </c>
      <c r="D42" s="1359">
        <f>margins!BB31-margins!BD31</f>
        <v>109.446</v>
      </c>
      <c r="E42" s="1328">
        <f>margins!BC31-margins!BD31</f>
        <v>109.446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5.75" thickBot="1">
      <c r="A44" s="1080"/>
      <c r="G44" s="1079"/>
      <c r="H44" s="1078"/>
      <c r="M44" s="938"/>
    </row>
    <row r="45" spans="1:17" s="934" customFormat="1" ht="15.75" thickBot="1">
      <c r="A45" s="1080"/>
      <c r="B45" s="1873" t="s">
        <v>216</v>
      </c>
      <c r="C45" s="1873"/>
      <c r="D45" s="1873"/>
      <c r="E45" s="1755" t="s">
        <v>298</v>
      </c>
      <c r="F45" s="1756"/>
      <c r="G45" s="1756"/>
      <c r="H45" s="1756"/>
      <c r="I45" s="1757"/>
      <c r="J45"/>
      <c r="M45" s="938"/>
    </row>
    <row r="46" spans="1:17" s="934" customFormat="1" ht="15.7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>
      <c r="A47" s="1080"/>
      <c r="B47" s="1737" t="s">
        <v>707</v>
      </c>
      <c r="C47" s="1753" t="s">
        <v>111</v>
      </c>
      <c r="D47" s="1874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>
      <c r="A48" s="1080"/>
      <c r="B48" s="1738"/>
      <c r="C48" s="1753" t="s">
        <v>24</v>
      </c>
      <c r="D48" s="1874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>
      <c r="A49" s="1080"/>
      <c r="B49" s="1738"/>
      <c r="C49" s="1753" t="s">
        <v>25</v>
      </c>
      <c r="D49" s="1874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>
      <c r="A50" s="1080"/>
      <c r="B50" s="1738"/>
      <c r="C50" s="1753" t="s">
        <v>26</v>
      </c>
      <c r="D50" s="1874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>
      <c r="A51" s="1080"/>
      <c r="B51" s="1738"/>
      <c r="C51" s="1753" t="s">
        <v>25</v>
      </c>
      <c r="D51" s="1874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.75" thickBot="1">
      <c r="A52" s="1080"/>
      <c r="B52" s="1739"/>
      <c r="C52" s="1754" t="s">
        <v>26</v>
      </c>
      <c r="D52" s="1812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.7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.75" thickBot="1">
      <c r="A54" s="1080"/>
      <c r="B54" s="1873" t="s">
        <v>703</v>
      </c>
      <c r="C54" s="1873"/>
      <c r="D54" s="1873"/>
      <c r="E54" s="1755" t="s">
        <v>298</v>
      </c>
      <c r="F54" s="1756"/>
      <c r="G54" s="1756"/>
      <c r="H54" s="1756"/>
      <c r="I54" s="1757"/>
      <c r="J54"/>
      <c r="K54" s="1126"/>
      <c r="L54" s="1126"/>
      <c r="M54" s="1308"/>
    </row>
    <row r="55" spans="1:13" s="934" customFormat="1" ht="15.75" thickBot="1">
      <c r="A55" s="1080"/>
      <c r="B55" s="1758"/>
      <c r="C55" s="1759"/>
      <c r="D55" s="1759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.75" thickBot="1">
      <c r="A56" s="1080"/>
      <c r="B56" s="1099" t="s">
        <v>71</v>
      </c>
      <c r="C56" s="1758" t="s">
        <v>72</v>
      </c>
      <c r="D56" s="1762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.75" thickBot="1">
      <c r="A57" s="1080"/>
      <c r="B57" s="1100" t="s">
        <v>157</v>
      </c>
      <c r="C57" s="1758" t="s">
        <v>124</v>
      </c>
      <c r="D57" s="1762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>
      <c r="A58" s="1080"/>
      <c r="B58" s="1737" t="s">
        <v>47</v>
      </c>
      <c r="C58" s="1750" t="s">
        <v>442</v>
      </c>
      <c r="D58" s="1752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>
      <c r="A59" s="1080"/>
      <c r="B59" s="1738"/>
      <c r="C59" s="1743" t="s">
        <v>127</v>
      </c>
      <c r="D59" s="1745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>
      <c r="A60" s="1080"/>
      <c r="B60" s="1738"/>
      <c r="C60" s="1743" t="s">
        <v>128</v>
      </c>
      <c r="D60" s="1745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>
      <c r="A61" s="1080"/>
      <c r="B61" s="1738"/>
      <c r="C61" s="1743" t="s">
        <v>129</v>
      </c>
      <c r="D61" s="1745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>
      <c r="A62" s="1080"/>
      <c r="B62" s="1738"/>
      <c r="C62" s="1743" t="s">
        <v>130</v>
      </c>
      <c r="D62" s="1745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.75" thickBot="1">
      <c r="A63" s="1080"/>
      <c r="B63" s="1739"/>
      <c r="C63" s="1743" t="s">
        <v>131</v>
      </c>
      <c r="D63" s="1745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.75" thickBot="1">
      <c r="A64" s="1080"/>
      <c r="B64" s="1270" t="s">
        <v>56</v>
      </c>
      <c r="C64" s="1758" t="s">
        <v>557</v>
      </c>
      <c r="D64" s="1762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.75" thickBot="1">
      <c r="A65" s="1080"/>
      <c r="B65" s="1099" t="s">
        <v>65</v>
      </c>
      <c r="C65" s="1758" t="s">
        <v>136</v>
      </c>
      <c r="D65" s="1762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60" t="s">
        <v>583</v>
      </c>
      <c r="C66" s="1750" t="s">
        <v>95</v>
      </c>
      <c r="D66" s="1752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>
      <c r="A67" s="1080"/>
      <c r="B67" s="1763"/>
      <c r="C67" s="1743" t="s">
        <v>96</v>
      </c>
      <c r="D67" s="1745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>
      <c r="A68" s="1080"/>
      <c r="B68" s="1763"/>
      <c r="C68" s="1743" t="s">
        <v>7</v>
      </c>
      <c r="D68" s="1745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>
      <c r="A69" s="1080"/>
      <c r="B69" s="1749"/>
      <c r="C69" s="2054" t="s">
        <v>9</v>
      </c>
      <c r="D69" s="1745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>
      <c r="A70" s="1080"/>
      <c r="B70" s="1763"/>
      <c r="C70" s="1743" t="s">
        <v>11</v>
      </c>
      <c r="D70" s="1745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.75" thickBot="1">
      <c r="A71" s="1080"/>
      <c r="B71" s="1761"/>
      <c r="C71" s="1781" t="s">
        <v>97</v>
      </c>
      <c r="D71" s="1783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>
      <c r="A72" s="1080"/>
      <c r="B72" s="1760" t="s">
        <v>440</v>
      </c>
      <c r="C72" s="1746" t="s">
        <v>183</v>
      </c>
      <c r="D72" s="1748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>
      <c r="A73" s="1080"/>
      <c r="B73" s="1763"/>
      <c r="C73" s="1753" t="s">
        <v>184</v>
      </c>
      <c r="D73" s="1874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>
      <c r="A74" s="1080"/>
      <c r="B74" s="1763"/>
      <c r="C74" s="1753" t="s">
        <v>185</v>
      </c>
      <c r="D74" s="1874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.75" thickBot="1">
      <c r="A75" s="1080"/>
      <c r="B75" s="1761"/>
      <c r="C75" s="1754" t="s">
        <v>186</v>
      </c>
      <c r="D75" s="1812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.75" thickBot="1">
      <c r="A76" s="1080"/>
      <c r="B76" s="1737" t="s">
        <v>68</v>
      </c>
      <c r="C76" s="1754" t="s">
        <v>69</v>
      </c>
      <c r="D76" s="1812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.75" thickBot="1">
      <c r="A77" s="1080"/>
      <c r="B77" s="1739"/>
      <c r="C77" s="1758" t="s">
        <v>161</v>
      </c>
      <c r="D77" s="1762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758" t="s">
        <v>139</v>
      </c>
      <c r="D78" s="1762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582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5.75" thickBot="1">
      <c r="A125" s="1147"/>
      <c r="M125" s="938"/>
    </row>
    <row r="126" spans="1:13" s="934" customFormat="1" ht="15" customHeight="1">
      <c r="A126" s="943"/>
      <c r="B126" s="1833" t="s">
        <v>181</v>
      </c>
      <c r="C126" s="1833"/>
      <c r="D126" s="1833"/>
      <c r="E126" s="1833"/>
      <c r="F126" s="1833"/>
      <c r="G126" s="1833"/>
      <c r="H126" s="1833"/>
      <c r="I126" s="1833"/>
      <c r="J126" s="1833"/>
      <c r="K126" s="1833"/>
      <c r="L126" s="1833"/>
      <c r="M126" s="1870"/>
    </row>
    <row r="127" spans="1:13" s="934" customFormat="1">
      <c r="A127" s="940"/>
      <c r="B127" s="1834"/>
      <c r="C127" s="1834"/>
      <c r="D127" s="1834"/>
      <c r="E127" s="1834"/>
      <c r="F127" s="1834"/>
      <c r="G127" s="1834"/>
      <c r="H127" s="1834"/>
      <c r="I127" s="1834"/>
      <c r="J127" s="1834"/>
      <c r="K127" s="1834"/>
      <c r="L127" s="1834"/>
      <c r="M127" s="1871"/>
    </row>
    <row r="128" spans="1:13" s="934" customFormat="1">
      <c r="A128" s="940"/>
      <c r="B128" s="1834"/>
      <c r="C128" s="1834"/>
      <c r="D128" s="1834"/>
      <c r="E128" s="1834"/>
      <c r="F128" s="1834"/>
      <c r="G128" s="1834"/>
      <c r="H128" s="1834"/>
      <c r="I128" s="1834"/>
      <c r="J128" s="1834"/>
      <c r="K128" s="1834"/>
      <c r="L128" s="1834"/>
      <c r="M128" s="1871"/>
    </row>
    <row r="129" spans="1:13" s="934" customFormat="1" ht="15.75" thickBot="1">
      <c r="A129" s="937"/>
      <c r="B129" s="1835"/>
      <c r="C129" s="1835"/>
      <c r="D129" s="1835"/>
      <c r="E129" s="1835"/>
      <c r="F129" s="1835"/>
      <c r="G129" s="1835"/>
      <c r="H129" s="1835"/>
      <c r="I129" s="1835"/>
      <c r="J129" s="1835"/>
      <c r="K129" s="1835"/>
      <c r="L129" s="1835"/>
      <c r="M129" s="1872"/>
    </row>
  </sheetData>
  <mergeCells count="49"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  <mergeCell ref="C52:D52"/>
    <mergeCell ref="B47:B52"/>
    <mergeCell ref="E54:I54"/>
    <mergeCell ref="E45:I45"/>
    <mergeCell ref="C57:D57"/>
    <mergeCell ref="B54:D54"/>
    <mergeCell ref="B55:D55"/>
    <mergeCell ref="C56:D56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B76:B77"/>
    <mergeCell ref="C76:D76"/>
    <mergeCell ref="C77:D77"/>
    <mergeCell ref="B126:M129"/>
    <mergeCell ref="C78:D78"/>
    <mergeCell ref="C58:D58"/>
    <mergeCell ref="C59:D59"/>
    <mergeCell ref="C60:D60"/>
    <mergeCell ref="C61:D61"/>
    <mergeCell ref="C62:D62"/>
    <mergeCell ref="K2:L2"/>
    <mergeCell ref="K3:L3"/>
    <mergeCell ref="A10:M11"/>
    <mergeCell ref="O10:Q10"/>
    <mergeCell ref="C12:E12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4" zoomScaleNormal="130" workbookViewId="0">
      <selection activeCell="S20" sqref="S2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501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475</v>
      </c>
      <c r="D28" s="1696"/>
      <c r="E28" s="1696"/>
      <c r="F28" s="1696"/>
      <c r="G28" s="342"/>
      <c r="H28" s="317"/>
      <c r="I28" s="1697" t="s">
        <v>677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476</v>
      </c>
      <c r="D29" s="345"/>
      <c r="E29" s="345"/>
      <c r="F29" s="115"/>
      <c r="G29" s="116" t="s">
        <v>171</v>
      </c>
      <c r="H29" s="317"/>
      <c r="I29" s="1697" t="s">
        <v>384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13.5" customHeight="1">
      <c r="A30" s="316"/>
      <c r="B30" s="351"/>
      <c r="C30" s="587" t="s">
        <v>477</v>
      </c>
      <c r="D30" s="345"/>
      <c r="E30" s="345"/>
      <c r="F30" s="115"/>
      <c r="G30" s="116" t="s">
        <v>172</v>
      </c>
      <c r="H30" s="317"/>
      <c r="I30" s="368"/>
      <c r="J30" s="1700" t="s">
        <v>383</v>
      </c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31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348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topLeftCell="A25" workbookViewId="0">
      <selection activeCell="S20" sqref="S20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6.140625" style="663" bestFit="1" customWidth="1"/>
    <col min="6" max="6" width="36" style="663" customWidth="1"/>
    <col min="7" max="7" width="22.42578125" style="663" bestFit="1" customWidth="1"/>
    <col min="8" max="11" width="14.42578125" style="663" customWidth="1"/>
    <col min="12" max="12" width="13.5703125" style="663" customWidth="1"/>
    <col min="13" max="14" width="1.85546875" style="663" customWidth="1"/>
    <col min="15" max="15" width="1.5703125" style="663" customWidth="1"/>
    <col min="16" max="16" width="19.140625" style="663" customWidth="1"/>
    <col min="17" max="17" width="20.42578125" style="663" bestFit="1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14" t="s">
        <v>476</v>
      </c>
      <c r="D2" s="1814"/>
      <c r="E2" s="1814"/>
      <c r="F2" s="1814"/>
      <c r="G2" s="1814"/>
      <c r="H2" s="1814"/>
      <c r="I2" s="1814"/>
      <c r="J2" s="1814"/>
      <c r="K2" s="1814"/>
      <c r="L2" s="1814"/>
      <c r="O2" s="66"/>
    </row>
    <row r="3" spans="1:19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554</v>
      </c>
      <c r="Q5" s="425"/>
      <c r="R5" s="1412">
        <v>46329.345370370371</v>
      </c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7" t="s">
        <v>537</v>
      </c>
      <c r="B7" s="1848"/>
      <c r="C7" s="1849"/>
      <c r="D7" s="906"/>
      <c r="E7" s="929"/>
      <c r="F7" s="905" t="s">
        <v>409</v>
      </c>
      <c r="G7" s="1484" t="s">
        <v>410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538</v>
      </c>
      <c r="C8" s="908" t="s">
        <v>386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81.791599999999974</v>
      </c>
      <c r="C9" s="913">
        <f>margins!BH3-margins!BI3</f>
        <v>81.791599999999974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386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82.550899999999984</v>
      </c>
      <c r="C10" s="913">
        <f>margins!BH4-margins!BI4</f>
        <v>82.550899999999984</v>
      </c>
      <c r="D10" s="914"/>
      <c r="E10" s="1263" t="s">
        <v>94</v>
      </c>
      <c r="F10" s="1264" t="s">
        <v>669</v>
      </c>
      <c r="G10" s="921"/>
      <c r="H10" s="921"/>
      <c r="I10" s="2070" t="s">
        <v>737</v>
      </c>
      <c r="J10" s="2071"/>
      <c r="K10" s="2071"/>
      <c r="L10" s="2072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81.791599999999974</v>
      </c>
      <c r="S10" s="695"/>
    </row>
    <row r="11" spans="1:19" ht="15">
      <c r="A11" s="913">
        <f>margins!BF5</f>
        <v>6.375</v>
      </c>
      <c r="B11" s="913">
        <f>margins!BH5-margins!BI5</f>
        <v>83.306699999999978</v>
      </c>
      <c r="C11" s="913">
        <f>margins!BH5-margins!BI5</f>
        <v>83.306699999999978</v>
      </c>
      <c r="D11" s="914"/>
      <c r="E11" s="56" t="s">
        <v>95</v>
      </c>
      <c r="F11" s="58">
        <v>88.5</v>
      </c>
      <c r="G11" s="1523"/>
      <c r="H11" s="1523"/>
      <c r="I11" s="2073" t="s">
        <v>738</v>
      </c>
      <c r="J11" s="2074"/>
      <c r="K11" s="2074"/>
      <c r="L11" s="2075"/>
      <c r="M11"/>
      <c r="N11" s="674"/>
      <c r="P11" s="428" t="s">
        <v>352</v>
      </c>
      <c r="Q11" s="582" t="s">
        <v>15</v>
      </c>
      <c r="R11" s="436"/>
      <c r="S11" s="695"/>
    </row>
    <row r="12" spans="1:19" ht="15">
      <c r="A12" s="913">
        <f>margins!BF6</f>
        <v>6.5</v>
      </c>
      <c r="B12" s="913">
        <f>margins!BH6-margins!BI6</f>
        <v>84.064399999999978</v>
      </c>
      <c r="C12" s="913">
        <f>margins!BH6-margins!BI6</f>
        <v>84.064399999999978</v>
      </c>
      <c r="D12" s="914"/>
      <c r="E12" s="56" t="s">
        <v>96</v>
      </c>
      <c r="F12" s="58">
        <v>88.5</v>
      </c>
      <c r="G12" s="1523"/>
      <c r="H12" s="1523"/>
      <c r="I12" s="2073" t="s">
        <v>739</v>
      </c>
      <c r="J12" s="2074"/>
      <c r="K12" s="2074"/>
      <c r="L12" s="2075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5">
      <c r="A13" s="913">
        <f>margins!BF7</f>
        <v>6.625</v>
      </c>
      <c r="B13" s="913">
        <f>margins!BH7-margins!BI7</f>
        <v>84.698699999999974</v>
      </c>
      <c r="C13" s="913">
        <f>margins!BH7-margins!BI7</f>
        <v>84.698699999999974</v>
      </c>
      <c r="D13" s="914"/>
      <c r="E13" s="56" t="s">
        <v>7</v>
      </c>
      <c r="F13" s="58">
        <v>88.5</v>
      </c>
      <c r="G13" s="1523"/>
      <c r="H13" s="1523"/>
      <c r="I13" s="1524" t="s">
        <v>740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.75" thickBot="1">
      <c r="A14" s="913">
        <f>margins!BF8</f>
        <v>6.75</v>
      </c>
      <c r="B14" s="913">
        <f>margins!BH8-margins!BI8</f>
        <v>85.337099999999978</v>
      </c>
      <c r="C14" s="913">
        <f>margins!BH8-margins!BI8</f>
        <v>85.337099999999978</v>
      </c>
      <c r="D14" s="914"/>
      <c r="E14" s="56" t="s">
        <v>9</v>
      </c>
      <c r="F14" s="58">
        <v>88</v>
      </c>
      <c r="G14" s="1523"/>
      <c r="H14" s="1523"/>
      <c r="I14" s="2076" t="s">
        <v>637</v>
      </c>
      <c r="J14" s="2077"/>
      <c r="K14" s="2077"/>
      <c r="L14" s="2078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85.971299999999985</v>
      </c>
      <c r="C15" s="913">
        <f>margins!BH9-margins!BI9</f>
        <v>85.971299999999985</v>
      </c>
      <c r="D15" s="914"/>
      <c r="E15" s="56" t="s">
        <v>11</v>
      </c>
      <c r="F15" s="58">
        <v>87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86.556899999999999</v>
      </c>
      <c r="C16" s="913">
        <f>margins!BH10-margins!BI10</f>
        <v>86.556899999999999</v>
      </c>
      <c r="D16" s="914"/>
      <c r="E16" s="59" t="s">
        <v>97</v>
      </c>
      <c r="F16" s="60">
        <v>87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87.093900000000005</v>
      </c>
      <c r="C17" s="913">
        <f>margins!BH11-margins!BI11</f>
        <v>87.093900000000005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87.565299999999993</v>
      </c>
      <c r="C18" s="913">
        <f>margins!BH12-margins!BI12</f>
        <v>87.565299999999993</v>
      </c>
      <c r="D18" s="914"/>
      <c r="E18" s="2060" t="s">
        <v>423</v>
      </c>
      <c r="F18" s="2061"/>
      <c r="G18" s="2061"/>
      <c r="H18" s="2061"/>
      <c r="I18" s="2061"/>
      <c r="J18" s="2061"/>
      <c r="K18" s="2061"/>
      <c r="L18" s="2062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87.985500000000002</v>
      </c>
      <c r="C19" s="913">
        <f>margins!BH13-margins!BI13</f>
        <v>87.985500000000002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627</v>
      </c>
      <c r="Q19" s="582" t="s">
        <v>191</v>
      </c>
      <c r="R19" s="436">
        <f t="shared" si="0"/>
        <v>0</v>
      </c>
      <c r="S19" s="695"/>
    </row>
    <row r="20" spans="1:19" ht="15">
      <c r="A20" s="913">
        <f>margins!BF14</f>
        <v>7.5</v>
      </c>
      <c r="B20" s="913">
        <f>margins!BH14-margins!BI14</f>
        <v>88.520600000000002</v>
      </c>
      <c r="C20" s="913">
        <f>margins!BH14-margins!BI14</f>
        <v>88.520600000000002</v>
      </c>
      <c r="D20" s="914"/>
      <c r="E20" s="2079" t="s">
        <v>622</v>
      </c>
      <c r="F20" s="915" t="s">
        <v>111</v>
      </c>
      <c r="G20" s="1609">
        <v>0.875</v>
      </c>
      <c r="H20" s="1609">
        <v>0.875</v>
      </c>
      <c r="I20" s="1609">
        <v>0.75</v>
      </c>
      <c r="J20" s="1609">
        <v>0.625</v>
      </c>
      <c r="K20" s="1609">
        <v>0.25</v>
      </c>
      <c r="L20" s="1611">
        <v>-0.375</v>
      </c>
      <c r="M20" s="882"/>
      <c r="N20" s="882"/>
      <c r="P20" s="428" t="s">
        <v>628</v>
      </c>
      <c r="Q20" s="582" t="s">
        <v>191</v>
      </c>
      <c r="R20" s="436">
        <f t="shared" si="0"/>
        <v>0</v>
      </c>
      <c r="S20" s="695"/>
    </row>
    <row r="21" spans="1:19" ht="15">
      <c r="A21" s="913">
        <f>margins!BF15</f>
        <v>7.625</v>
      </c>
      <c r="B21" s="913">
        <f>margins!BH15-margins!BI15</f>
        <v>89.264899999999997</v>
      </c>
      <c r="C21" s="913">
        <f>margins!BH15-margins!BI15</f>
        <v>89.264899999999997</v>
      </c>
      <c r="D21" s="914"/>
      <c r="E21" s="2080"/>
      <c r="F21" s="917" t="s">
        <v>292</v>
      </c>
      <c r="G21" s="1609">
        <v>0.75</v>
      </c>
      <c r="H21" s="1609">
        <v>0.75</v>
      </c>
      <c r="I21" s="1609">
        <v>0.625</v>
      </c>
      <c r="J21" s="1609">
        <v>0.375</v>
      </c>
      <c r="K21" s="1609">
        <v>0</v>
      </c>
      <c r="L21" s="1611">
        <v>-0.625</v>
      </c>
      <c r="P21" s="428" t="s">
        <v>553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5">
      <c r="A22" s="913">
        <f>margins!BF16</f>
        <v>7.75</v>
      </c>
      <c r="B22" s="913">
        <f>margins!BH16-margins!BI16</f>
        <v>89.797799999999995</v>
      </c>
      <c r="C22" s="913">
        <f>margins!BH16-margins!BI16</f>
        <v>89.797799999999995</v>
      </c>
      <c r="D22" s="914"/>
      <c r="E22" s="2080"/>
      <c r="F22" s="917" t="s">
        <v>291</v>
      </c>
      <c r="G22" s="1609">
        <v>0.625</v>
      </c>
      <c r="H22" s="1609">
        <v>0.625</v>
      </c>
      <c r="I22" s="1609">
        <v>0.625</v>
      </c>
      <c r="J22" s="1609">
        <v>0.5</v>
      </c>
      <c r="K22" s="1609">
        <v>-0.375</v>
      </c>
      <c r="L22" s="1611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90.198899999999995</v>
      </c>
      <c r="C23" s="913">
        <f>margins!BH17-margins!BI17</f>
        <v>90.198899999999995</v>
      </c>
      <c r="D23" s="914"/>
      <c r="E23" s="2081"/>
      <c r="F23" s="919" t="s">
        <v>139</v>
      </c>
      <c r="G23" s="1617">
        <v>0.5</v>
      </c>
      <c r="H23" s="1617">
        <v>0.25</v>
      </c>
      <c r="I23" s="1617">
        <v>0</v>
      </c>
      <c r="J23" s="1617">
        <v>-0.625</v>
      </c>
      <c r="K23" s="1617">
        <v>-1.125</v>
      </c>
      <c r="L23" s="1618" t="s">
        <v>474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90.555399999999992</v>
      </c>
      <c r="C24" s="913">
        <f>margins!BH18-margins!BI18</f>
        <v>90.555399999999992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.75" thickBot="1">
      <c r="A25" s="913">
        <f>margins!BF19</f>
        <v>8.125</v>
      </c>
      <c r="B25" s="913">
        <f>margins!BH19-margins!BI19</f>
        <v>90.961500000000001</v>
      </c>
      <c r="C25" s="913">
        <f>margins!BH19-margins!BI19</f>
        <v>90.961500000000001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91.339299999999994</v>
      </c>
      <c r="C26" s="913">
        <f>margins!BH20-margins!BI20</f>
        <v>91.339299999999994</v>
      </c>
      <c r="D26" s="914"/>
      <c r="E26" s="2058" t="s">
        <v>109</v>
      </c>
      <c r="F26" s="1221" t="s">
        <v>156</v>
      </c>
      <c r="G26" s="1610">
        <v>0.125</v>
      </c>
      <c r="H26" s="1610">
        <v>0.125</v>
      </c>
      <c r="I26" s="1610">
        <v>0.125</v>
      </c>
      <c r="J26" s="1610">
        <v>-0.125</v>
      </c>
      <c r="K26" s="1610">
        <v>-0.125</v>
      </c>
      <c r="L26" s="1627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91.589299999999994</v>
      </c>
      <c r="C27" s="913">
        <f>margins!BH21-margins!BI21</f>
        <v>91.589299999999994</v>
      </c>
      <c r="D27" s="914"/>
      <c r="E27" s="2059"/>
      <c r="F27" s="1222" t="s">
        <v>623</v>
      </c>
      <c r="G27" s="1628">
        <v>0.375</v>
      </c>
      <c r="H27" s="1628">
        <v>0.375</v>
      </c>
      <c r="I27" s="1628">
        <v>0.375</v>
      </c>
      <c r="J27" s="1628">
        <v>0.375</v>
      </c>
      <c r="K27" s="1628">
        <v>0.375</v>
      </c>
      <c r="L27" s="1629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91.829299999999989</v>
      </c>
      <c r="C28" s="913">
        <f>margins!BH22-margins!BI22</f>
        <v>91.829299999999989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479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92.069299999999984</v>
      </c>
      <c r="C29" s="913">
        <f>margins!BH23-margins!BI23</f>
        <v>92.069299999999984</v>
      </c>
      <c r="D29" s="924"/>
      <c r="E29" s="2066" t="s">
        <v>397</v>
      </c>
      <c r="F29" s="2067"/>
      <c r="G29" s="2067"/>
      <c r="H29" s="2067"/>
      <c r="I29" s="2067"/>
      <c r="J29" s="2067"/>
      <c r="K29" s="2067"/>
      <c r="L29" s="2068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92.299299999999988</v>
      </c>
      <c r="C30" s="913">
        <f>margins!BH24-margins!BI24</f>
        <v>92.299299999999988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P30" s="695"/>
      <c r="S30" s="695"/>
    </row>
    <row r="31" spans="1:19" ht="15">
      <c r="A31" s="913">
        <f>margins!BF25</f>
        <v>8.875</v>
      </c>
      <c r="B31" s="913">
        <f>margins!BH25-margins!BI25</f>
        <v>92.499299999999991</v>
      </c>
      <c r="C31" s="913">
        <f>margins!BH25-margins!BI25</f>
        <v>92.499299999999991</v>
      </c>
      <c r="D31" s="925"/>
      <c r="E31" s="2058" t="s">
        <v>198</v>
      </c>
      <c r="F31" s="916" t="s">
        <v>624</v>
      </c>
      <c r="G31" s="1609">
        <v>-0.25</v>
      </c>
      <c r="H31" s="1609">
        <v>-0.25</v>
      </c>
      <c r="I31" s="1609">
        <v>-0.25</v>
      </c>
      <c r="J31" s="1609">
        <v>-0.625</v>
      </c>
      <c r="K31" s="1609">
        <v>-0.625</v>
      </c>
      <c r="L31" s="1611">
        <v>-0.625</v>
      </c>
      <c r="M31" s="674"/>
      <c r="N31" s="674"/>
      <c r="P31" s="695"/>
      <c r="S31" s="695"/>
    </row>
    <row r="32" spans="1:19" ht="15" customHeight="1" thickBot="1">
      <c r="A32" s="913">
        <f>margins!BF26</f>
        <v>9</v>
      </c>
      <c r="B32" s="913">
        <f>margins!BH26-margins!BI26</f>
        <v>92.649299999999997</v>
      </c>
      <c r="C32" s="913">
        <f>margins!BH26-margins!BI26</f>
        <v>92.649299999999997</v>
      </c>
      <c r="D32" s="923"/>
      <c r="E32" s="2069"/>
      <c r="F32" s="1612" t="s">
        <v>625</v>
      </c>
      <c r="G32" s="1613">
        <v>-0.375</v>
      </c>
      <c r="H32" s="1613">
        <v>-0.375</v>
      </c>
      <c r="I32" s="1613">
        <v>-0.375</v>
      </c>
      <c r="J32" s="1613">
        <v>-0.75</v>
      </c>
      <c r="K32" s="1613">
        <v>-0.75</v>
      </c>
      <c r="L32" s="1614">
        <v>-0.5</v>
      </c>
      <c r="M32" s="674"/>
      <c r="N32" s="674"/>
      <c r="P32" s="695"/>
      <c r="Q32"/>
      <c r="R32"/>
      <c r="S32" s="695"/>
    </row>
    <row r="33" spans="1:21" ht="15">
      <c r="A33" s="913">
        <f>margins!BF27</f>
        <v>9.125</v>
      </c>
      <c r="B33" s="913">
        <f>margins!BH27-margins!BI27</f>
        <v>92.799300000000002</v>
      </c>
      <c r="C33" s="913">
        <f>margins!BH27-margins!BI27</f>
        <v>92.799300000000002</v>
      </c>
      <c r="D33" s="923"/>
      <c r="E33" s="2063" t="s">
        <v>279</v>
      </c>
      <c r="F33" s="1221" t="s">
        <v>544</v>
      </c>
      <c r="G33" s="1615">
        <v>0</v>
      </c>
      <c r="H33" s="1615">
        <v>0</v>
      </c>
      <c r="I33" s="1615">
        <v>0</v>
      </c>
      <c r="J33" s="1615">
        <v>0</v>
      </c>
      <c r="K33" s="1615">
        <v>0</v>
      </c>
      <c r="L33" s="1616">
        <v>0</v>
      </c>
      <c r="M33" s="674"/>
      <c r="N33" s="674"/>
      <c r="P33" s="695"/>
      <c r="Q33"/>
      <c r="R33"/>
      <c r="S33"/>
      <c r="T33"/>
      <c r="U33"/>
    </row>
    <row r="34" spans="1:21" ht="15">
      <c r="A34" s="913">
        <f>margins!BF28</f>
        <v>9.25</v>
      </c>
      <c r="B34" s="913">
        <f>margins!BH28-margins!BI28</f>
        <v>92.949300000000008</v>
      </c>
      <c r="C34" s="913">
        <f>margins!BH28-margins!BI28</f>
        <v>92.949300000000008</v>
      </c>
      <c r="D34" s="923"/>
      <c r="E34" s="2064"/>
      <c r="F34" s="1223" t="s">
        <v>545</v>
      </c>
      <c r="G34" s="1609">
        <v>-0.5</v>
      </c>
      <c r="H34" s="1609">
        <v>-0.5</v>
      </c>
      <c r="I34" s="1609">
        <v>-0.5</v>
      </c>
      <c r="J34" s="1609">
        <v>-0.5</v>
      </c>
      <c r="K34" s="1609">
        <v>-0.5</v>
      </c>
      <c r="L34" s="1611">
        <v>-0.875</v>
      </c>
      <c r="M34" s="674"/>
      <c r="N34" s="674"/>
      <c r="P34" s="695"/>
      <c r="Q34"/>
      <c r="R34"/>
      <c r="S34"/>
      <c r="T34"/>
      <c r="U34"/>
    </row>
    <row r="35" spans="1:21" ht="15">
      <c r="A35" s="913">
        <f>margins!BF29</f>
        <v>9.375</v>
      </c>
      <c r="B35" s="913">
        <f>margins!BH29-margins!BI29</f>
        <v>93.074300000000008</v>
      </c>
      <c r="C35" s="913">
        <f>margins!BH29-margins!BI29</f>
        <v>93.074300000000008</v>
      </c>
      <c r="D35" s="923"/>
      <c r="E35" s="2064"/>
      <c r="F35" s="1223" t="s">
        <v>546</v>
      </c>
      <c r="G35" s="1609">
        <v>-0.625</v>
      </c>
      <c r="H35" s="1609">
        <v>-0.625</v>
      </c>
      <c r="I35" s="1609">
        <v>-0.75</v>
      </c>
      <c r="J35" s="1609">
        <v>-0.875</v>
      </c>
      <c r="K35" s="1609">
        <v>-1</v>
      </c>
      <c r="L35" s="1611">
        <v>-10</v>
      </c>
      <c r="M35" s="674"/>
      <c r="N35" s="674"/>
      <c r="P35" s="695"/>
      <c r="Q35"/>
      <c r="R35"/>
      <c r="S35"/>
      <c r="T35"/>
      <c r="U35"/>
    </row>
    <row r="36" spans="1:21" ht="15.75" thickBot="1">
      <c r="A36" s="913">
        <f>margins!BF30</f>
        <v>9.5</v>
      </c>
      <c r="B36" s="913">
        <f>margins!BH30-margins!BI30</f>
        <v>93.199300000000008</v>
      </c>
      <c r="C36" s="913">
        <f>margins!BH30-margins!BI30</f>
        <v>93.199300000000008</v>
      </c>
      <c r="D36" s="923"/>
      <c r="E36" s="2065"/>
      <c r="F36" s="1222" t="s">
        <v>547</v>
      </c>
      <c r="G36" s="1617">
        <v>-1</v>
      </c>
      <c r="H36" s="1617">
        <v>-1</v>
      </c>
      <c r="I36" s="1617">
        <v>-1</v>
      </c>
      <c r="J36" s="1617">
        <v>-1.125</v>
      </c>
      <c r="K36" s="1617">
        <v>-1.25</v>
      </c>
      <c r="L36" s="1618">
        <v>-10</v>
      </c>
      <c r="M36" s="674"/>
      <c r="N36" s="674"/>
      <c r="P36" s="695"/>
      <c r="Q36"/>
      <c r="R36"/>
      <c r="S36"/>
      <c r="T36"/>
      <c r="U36"/>
    </row>
    <row r="37" spans="1:21" ht="15">
      <c r="A37" s="913">
        <f>margins!BF31</f>
        <v>9.625</v>
      </c>
      <c r="B37" s="913">
        <f>margins!BH31-margins!BI31</f>
        <v>93.324300000000008</v>
      </c>
      <c r="C37" s="913">
        <f>margins!BH31-margins!BI31</f>
        <v>93.324300000000008</v>
      </c>
      <c r="D37" s="923"/>
      <c r="E37" s="2055" t="s">
        <v>56</v>
      </c>
      <c r="F37" s="916" t="s">
        <v>550</v>
      </c>
      <c r="G37" s="1615">
        <v>0</v>
      </c>
      <c r="H37" s="1615">
        <v>0</v>
      </c>
      <c r="I37" s="1615">
        <v>0</v>
      </c>
      <c r="J37" s="1615">
        <v>0</v>
      </c>
      <c r="K37" s="1615">
        <v>0</v>
      </c>
      <c r="L37" s="1616">
        <v>0</v>
      </c>
      <c r="M37" s="674"/>
      <c r="N37" s="674"/>
      <c r="P37" s="695"/>
      <c r="Q37"/>
      <c r="R37"/>
      <c r="S37"/>
      <c r="T37"/>
      <c r="U37"/>
    </row>
    <row r="38" spans="1:21" ht="15.75" thickBot="1">
      <c r="A38" s="913">
        <f>margins!BF32</f>
        <v>9.75</v>
      </c>
      <c r="B38" s="913">
        <f>margins!BH32-margins!BI32</f>
        <v>93.449300000000008</v>
      </c>
      <c r="C38" s="913">
        <f>margins!BH32-margins!BI32</f>
        <v>93.449300000000008</v>
      </c>
      <c r="D38" s="923"/>
      <c r="E38" s="2056"/>
      <c r="F38" s="920" t="s">
        <v>269</v>
      </c>
      <c r="G38" s="1617">
        <v>-0.75</v>
      </c>
      <c r="H38" s="1617">
        <v>-0.75</v>
      </c>
      <c r="I38" s="1617">
        <v>-0.75</v>
      </c>
      <c r="J38" s="1617">
        <v>-1</v>
      </c>
      <c r="K38" s="1617">
        <v>-1</v>
      </c>
      <c r="L38" s="1618" t="s">
        <v>474</v>
      </c>
      <c r="M38" s="674"/>
      <c r="N38" s="674"/>
      <c r="P38" s="695"/>
      <c r="Q38"/>
      <c r="R38"/>
      <c r="S38"/>
      <c r="T38"/>
      <c r="U38"/>
    </row>
    <row r="39" spans="1:21" ht="15.75" thickBot="1">
      <c r="A39" s="913">
        <f>margins!BF33</f>
        <v>9.875</v>
      </c>
      <c r="B39" s="913">
        <f>margins!BH33-margins!BI33</f>
        <v>93.574300000000008</v>
      </c>
      <c r="C39" s="913">
        <f>margins!BH33-margins!BI33</f>
        <v>93.574300000000008</v>
      </c>
      <c r="D39" s="923"/>
      <c r="E39" s="1619" t="s">
        <v>308</v>
      </c>
      <c r="F39" s="1620" t="s">
        <v>626</v>
      </c>
      <c r="G39" s="1621">
        <v>-1.25</v>
      </c>
      <c r="H39" s="1621">
        <v>-1.375</v>
      </c>
      <c r="I39" s="1621">
        <v>-1.75</v>
      </c>
      <c r="J39" s="1621">
        <v>-1.875</v>
      </c>
      <c r="K39" s="1621">
        <v>-2.75</v>
      </c>
      <c r="L39" s="1622" t="s">
        <v>474</v>
      </c>
      <c r="M39" s="674"/>
      <c r="N39" s="674"/>
      <c r="P39" s="695"/>
      <c r="S39" s="695"/>
    </row>
    <row r="40" spans="1:21" ht="15" customHeight="1" thickBot="1">
      <c r="A40" s="913">
        <f>margins!BF35</f>
        <v>10.125</v>
      </c>
      <c r="B40" s="913">
        <f>margins!BH35-margins!BI35</f>
        <v>93.824300000000008</v>
      </c>
      <c r="C40" s="913">
        <f>margins!BH35-margins!BI35</f>
        <v>93.824300000000008</v>
      </c>
      <c r="D40" s="923"/>
      <c r="E40" s="1220" t="s">
        <v>62</v>
      </c>
      <c r="F40" s="1219" t="s">
        <v>658</v>
      </c>
      <c r="G40" s="1668">
        <v>-4.25</v>
      </c>
      <c r="H40" s="1668">
        <v>-4.375</v>
      </c>
      <c r="I40" s="1668">
        <v>-5.375</v>
      </c>
      <c r="J40" s="1668">
        <v>-5.625</v>
      </c>
      <c r="K40" s="1668">
        <v>-7</v>
      </c>
      <c r="L40" s="1669">
        <v>-7.25</v>
      </c>
      <c r="M40" s="674"/>
      <c r="N40" s="674"/>
      <c r="P40" s="695"/>
      <c r="Q40"/>
      <c r="R40"/>
      <c r="S40"/>
      <c r="T40"/>
      <c r="U40"/>
    </row>
    <row r="41" spans="1:21" ht="15">
      <c r="A41" s="913">
        <f>margins!BF36</f>
        <v>10.25</v>
      </c>
      <c r="B41" s="913">
        <f>margins!BH36-margins!BI36</f>
        <v>93.949300000000008</v>
      </c>
      <c r="C41" s="913">
        <f>margins!BH36-margins!BI36</f>
        <v>93.949300000000008</v>
      </c>
      <c r="D41" s="923"/>
      <c r="E41" s="2057" t="s">
        <v>627</v>
      </c>
      <c r="F41" s="918" t="s">
        <v>746</v>
      </c>
      <c r="G41" s="1623">
        <v>-0.625</v>
      </c>
      <c r="H41" s="1623">
        <v>-0.75</v>
      </c>
      <c r="I41" s="1623">
        <v>-0.875</v>
      </c>
      <c r="J41" s="1623">
        <v>-1.125</v>
      </c>
      <c r="K41" s="1623">
        <v>-1.5</v>
      </c>
      <c r="L41" s="1624" t="s">
        <v>474</v>
      </c>
      <c r="M41" s="674"/>
      <c r="N41" s="674"/>
      <c r="P41" s="695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94.074300000000008</v>
      </c>
      <c r="C42" s="1217">
        <f>margins!BH37-margins!BI37</f>
        <v>94.074300000000008</v>
      </c>
      <c r="D42" s="923"/>
      <c r="E42" s="2057"/>
      <c r="F42" s="1612" t="s">
        <v>548</v>
      </c>
      <c r="G42" s="1613">
        <v>-0.25</v>
      </c>
      <c r="H42" s="1613">
        <v>-0.375</v>
      </c>
      <c r="I42" s="1613">
        <v>-0.5</v>
      </c>
      <c r="J42" s="1613">
        <v>-0.625</v>
      </c>
      <c r="K42" s="1613">
        <v>-1</v>
      </c>
      <c r="L42" s="1614" t="s">
        <v>474</v>
      </c>
      <c r="M42" s="674"/>
      <c r="N42" s="674"/>
      <c r="P42" s="695"/>
      <c r="Q42"/>
      <c r="R42"/>
    </row>
    <row r="43" spans="1:21" ht="15">
      <c r="D43" s="923"/>
      <c r="E43" s="2055" t="s">
        <v>628</v>
      </c>
      <c r="F43" s="916" t="s">
        <v>663</v>
      </c>
      <c r="G43" s="1615">
        <v>-0.25</v>
      </c>
      <c r="H43" s="1615">
        <v>-0.25</v>
      </c>
      <c r="I43" s="1615">
        <v>-0.25</v>
      </c>
      <c r="J43" s="1615">
        <v>-0.25</v>
      </c>
      <c r="K43" s="1615">
        <v>-0.25</v>
      </c>
      <c r="L43" s="1616">
        <v>-0.25</v>
      </c>
      <c r="M43" s="674"/>
      <c r="N43" s="674"/>
      <c r="P43" s="695"/>
      <c r="Q43"/>
      <c r="R43"/>
    </row>
    <row r="44" spans="1:21" ht="15.75" thickBot="1">
      <c r="D44" s="923"/>
      <c r="E44" s="2056"/>
      <c r="F44" s="920" t="s">
        <v>664</v>
      </c>
      <c r="G44" s="1617">
        <v>0</v>
      </c>
      <c r="H44" s="1617">
        <v>-0.125</v>
      </c>
      <c r="I44" s="1617">
        <v>-0.125</v>
      </c>
      <c r="J44" s="1617">
        <v>-0.25</v>
      </c>
      <c r="K44" s="1617">
        <v>-0.25</v>
      </c>
      <c r="L44" s="1618">
        <v>-0.375</v>
      </c>
      <c r="M44" s="674"/>
      <c r="N44" s="674"/>
      <c r="P44" s="695"/>
      <c r="Q44"/>
      <c r="R44"/>
    </row>
    <row r="45" spans="1:21" ht="15">
      <c r="E45" s="1625"/>
      <c r="F45" s="1626" t="s">
        <v>95</v>
      </c>
      <c r="G45" s="1615">
        <v>1</v>
      </c>
      <c r="H45" s="1615">
        <v>1</v>
      </c>
      <c r="I45" s="1615">
        <v>1</v>
      </c>
      <c r="J45" s="1615">
        <v>1</v>
      </c>
      <c r="K45" s="1615">
        <v>1</v>
      </c>
      <c r="L45" s="1616">
        <v>1</v>
      </c>
      <c r="M45" s="674"/>
      <c r="N45" s="674"/>
      <c r="P45" s="695"/>
      <c r="Q45"/>
      <c r="R45"/>
    </row>
    <row r="46" spans="1:21" ht="15">
      <c r="E46" s="926"/>
      <c r="F46" s="1223" t="s">
        <v>96</v>
      </c>
      <c r="G46" s="1609">
        <v>0.625</v>
      </c>
      <c r="H46" s="1609">
        <v>0.625</v>
      </c>
      <c r="I46" s="1609">
        <v>0.625</v>
      </c>
      <c r="J46" s="1609">
        <v>0.625</v>
      </c>
      <c r="K46" s="1609">
        <v>0.625</v>
      </c>
      <c r="L46" s="1611">
        <v>0.625</v>
      </c>
      <c r="M46" s="674"/>
      <c r="N46" s="674"/>
      <c r="P46" s="695"/>
      <c r="Q46"/>
      <c r="R46"/>
    </row>
    <row r="47" spans="1:21" ht="15">
      <c r="E47" s="899" t="s">
        <v>137</v>
      </c>
      <c r="F47" s="1223" t="s">
        <v>7</v>
      </c>
      <c r="G47" s="1609">
        <v>0.25</v>
      </c>
      <c r="H47" s="1609">
        <v>0.25</v>
      </c>
      <c r="I47" s="1609">
        <v>0.25</v>
      </c>
      <c r="J47" s="1609">
        <v>0.25</v>
      </c>
      <c r="K47" s="1609">
        <v>0.25</v>
      </c>
      <c r="L47" s="1611">
        <v>0.25</v>
      </c>
      <c r="M47" s="674"/>
      <c r="N47" s="674"/>
      <c r="P47" s="695"/>
    </row>
    <row r="48" spans="1:21" ht="15">
      <c r="E48" s="899" t="s">
        <v>551</v>
      </c>
      <c r="F48" s="1223" t="s">
        <v>9</v>
      </c>
      <c r="G48" s="1609">
        <v>-0.25</v>
      </c>
      <c r="H48" s="1609">
        <v>-0.25</v>
      </c>
      <c r="I48" s="1609">
        <v>-0.25</v>
      </c>
      <c r="J48" s="1609">
        <v>-0.25</v>
      </c>
      <c r="K48" s="1609">
        <v>-0.25</v>
      </c>
      <c r="L48" s="1611">
        <v>-0.25</v>
      </c>
      <c r="M48" s="674"/>
      <c r="N48" s="674"/>
      <c r="P48" s="695"/>
    </row>
    <row r="49" spans="5:16" ht="15">
      <c r="E49" s="899"/>
      <c r="F49" s="1223" t="s">
        <v>11</v>
      </c>
      <c r="G49" s="1609">
        <v>-0.875</v>
      </c>
      <c r="H49" s="1609">
        <v>-0.875</v>
      </c>
      <c r="I49" s="1609">
        <v>-0.875</v>
      </c>
      <c r="J49" s="1609">
        <v>-0.875</v>
      </c>
      <c r="K49" s="1609">
        <v>-0.875</v>
      </c>
      <c r="L49" s="1611">
        <v>-0.875</v>
      </c>
      <c r="M49" s="674"/>
      <c r="N49" s="674"/>
      <c r="P49" s="695"/>
    </row>
    <row r="50" spans="5:16" ht="15.75" thickBot="1">
      <c r="E50" s="900"/>
      <c r="F50" s="1222" t="s">
        <v>97</v>
      </c>
      <c r="G50" s="1617">
        <v>-2</v>
      </c>
      <c r="H50" s="1617">
        <v>-2</v>
      </c>
      <c r="I50" s="1617">
        <v>-2</v>
      </c>
      <c r="J50" s="1617">
        <v>-2</v>
      </c>
      <c r="K50" s="1617">
        <v>-2</v>
      </c>
      <c r="L50" s="1618">
        <v>-2</v>
      </c>
      <c r="M50" s="674"/>
      <c r="N50" s="674"/>
      <c r="P50" s="695"/>
    </row>
    <row r="51" spans="5:16" ht="15">
      <c r="E51" s="901" t="s">
        <v>440</v>
      </c>
      <c r="F51" s="1221" t="s">
        <v>7</v>
      </c>
      <c r="G51" s="1615">
        <v>-0.5</v>
      </c>
      <c r="H51" s="1615">
        <v>-0.5</v>
      </c>
      <c r="I51" s="1615">
        <v>-0.5</v>
      </c>
      <c r="J51" s="1615">
        <v>-0.5</v>
      </c>
      <c r="K51" s="1615">
        <v>-0.5</v>
      </c>
      <c r="L51" s="1616">
        <v>-0.5</v>
      </c>
      <c r="M51" s="674"/>
      <c r="N51" s="674"/>
      <c r="P51" s="695"/>
    </row>
    <row r="52" spans="5:16" ht="15">
      <c r="E52" s="927" t="s">
        <v>629</v>
      </c>
      <c r="F52" s="1223" t="s">
        <v>96</v>
      </c>
      <c r="G52" s="1609">
        <v>-0.375</v>
      </c>
      <c r="H52" s="1609">
        <v>-0.375</v>
      </c>
      <c r="I52" s="1609">
        <v>-0.375</v>
      </c>
      <c r="J52" s="1609">
        <v>-0.375</v>
      </c>
      <c r="K52" s="1609">
        <v>-0.375</v>
      </c>
      <c r="L52" s="1611">
        <v>-0.375</v>
      </c>
      <c r="M52" s="674"/>
      <c r="N52" s="674"/>
      <c r="P52" s="695"/>
    </row>
    <row r="53" spans="5:16" ht="15.75" thickBot="1">
      <c r="E53" s="928"/>
      <c r="F53" s="1224" t="s">
        <v>95</v>
      </c>
      <c r="G53" s="1617">
        <v>-0.25</v>
      </c>
      <c r="H53" s="1617">
        <v>-0.25</v>
      </c>
      <c r="I53" s="1617">
        <v>-0.25</v>
      </c>
      <c r="J53" s="1617">
        <v>-0.25</v>
      </c>
      <c r="K53" s="1617">
        <v>-0.25</v>
      </c>
      <c r="L53" s="1618">
        <v>-0.25</v>
      </c>
      <c r="M53" s="674"/>
      <c r="N53" s="674"/>
      <c r="P53" s="695"/>
    </row>
    <row r="54" spans="5:16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  <c r="P54" s="695"/>
    </row>
    <row r="55" spans="5:16">
      <c r="E55" s="923"/>
      <c r="F55" s="923"/>
      <c r="G55" s="923"/>
      <c r="H55" s="923"/>
      <c r="I55" s="923"/>
      <c r="J55" s="923"/>
      <c r="K55" s="923"/>
      <c r="L55" s="923"/>
      <c r="M55" s="674"/>
      <c r="N55" s="674"/>
      <c r="P55" s="695"/>
    </row>
    <row r="56" spans="5:16">
      <c r="P56" s="695"/>
    </row>
    <row r="57" spans="5:16">
      <c r="P57" s="695"/>
    </row>
    <row r="58" spans="5:16">
      <c r="F58" s="880"/>
      <c r="G58" s="674"/>
      <c r="H58" s="674"/>
      <c r="I58" s="674"/>
      <c r="J58" s="674"/>
      <c r="K58" s="674"/>
      <c r="L58" s="674"/>
      <c r="P58" s="695"/>
    </row>
    <row r="59" spans="5:16">
      <c r="F59" s="880"/>
      <c r="G59" s="674"/>
      <c r="H59" s="674"/>
      <c r="I59" s="674"/>
      <c r="J59" s="674"/>
      <c r="K59" s="674"/>
      <c r="L59" s="674"/>
      <c r="P59" s="695"/>
    </row>
    <row r="60" spans="5:16">
      <c r="F60" s="880"/>
      <c r="G60" s="674"/>
      <c r="H60" s="674"/>
      <c r="I60" s="674"/>
      <c r="J60" s="674"/>
      <c r="K60" s="674"/>
      <c r="L60" s="674"/>
      <c r="P60" s="695"/>
    </row>
    <row r="61" spans="5:16" ht="15.75" customHeight="1">
      <c r="F61" s="880"/>
      <c r="G61" s="674"/>
      <c r="H61" s="674"/>
      <c r="I61" s="674"/>
      <c r="J61" s="674"/>
      <c r="K61" s="674"/>
      <c r="L61" s="674"/>
      <c r="P61" s="695"/>
    </row>
    <row r="62" spans="5:16">
      <c r="F62" s="880"/>
      <c r="G62" s="674"/>
      <c r="H62" s="674"/>
      <c r="I62" s="674"/>
      <c r="J62" s="674"/>
      <c r="K62" s="674"/>
      <c r="L62" s="674"/>
      <c r="P62" s="695"/>
    </row>
    <row r="63" spans="5:16">
      <c r="F63" s="880"/>
      <c r="G63" s="674"/>
      <c r="H63" s="674"/>
      <c r="I63" s="674"/>
      <c r="J63" s="674"/>
      <c r="K63" s="674"/>
      <c r="L63" s="674"/>
      <c r="P63" s="695"/>
    </row>
    <row r="64" spans="5:16">
      <c r="F64" s="880"/>
      <c r="G64" s="674"/>
      <c r="H64" s="674"/>
      <c r="I64" s="674"/>
      <c r="J64" s="674"/>
      <c r="K64" s="674"/>
      <c r="L64" s="674"/>
      <c r="P64" s="695"/>
    </row>
    <row r="65" spans="6:16">
      <c r="F65" s="880"/>
      <c r="G65" s="674"/>
      <c r="H65" s="674"/>
      <c r="I65" s="674"/>
      <c r="J65" s="674"/>
      <c r="K65" s="674"/>
      <c r="L65" s="674"/>
      <c r="P65" s="695"/>
    </row>
    <row r="66" spans="6:16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8.42578125" style="934" customWidth="1"/>
    <col min="3" max="3" width="27.5703125" style="934" customWidth="1"/>
    <col min="4" max="4" width="13.140625" style="934" customWidth="1"/>
    <col min="5" max="5" width="13.85546875" style="934" customWidth="1"/>
    <col min="6" max="6" width="13.5703125" style="934" customWidth="1"/>
    <col min="7" max="7" width="19.5703125" style="934" bestFit="1" customWidth="1"/>
    <col min="8" max="8" width="23.5703125" style="934" customWidth="1"/>
    <col min="9" max="9" width="13.5703125" style="934" customWidth="1"/>
    <col min="10" max="10" width="16.5703125" style="934" customWidth="1"/>
    <col min="11" max="11" width="16.140625" style="934" bestFit="1" customWidth="1"/>
    <col min="12" max="12" width="2" style="934" customWidth="1"/>
    <col min="13" max="13" width="9.140625" style="933"/>
    <col min="14" max="16" width="19.5703125" style="933" customWidth="1"/>
    <col min="17" max="16384" width="9.14062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85">
        <f ca="1">NOW()</f>
        <v>46329.345375115743</v>
      </c>
      <c r="K2" s="1785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84" t="s">
        <v>600</v>
      </c>
      <c r="K3" s="1784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86" t="s">
        <v>619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8"/>
      <c r="N10" s="1750" t="s">
        <v>434</v>
      </c>
      <c r="O10" s="1751"/>
      <c r="P10" s="1751"/>
    </row>
    <row r="11" spans="1:16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1"/>
      <c r="N11" s="418"/>
      <c r="O11" s="418"/>
      <c r="P11" s="418"/>
    </row>
    <row r="12" spans="1:16" s="934" customFormat="1" ht="15.75" thickBot="1">
      <c r="A12" s="1364"/>
      <c r="B12" s="1126"/>
      <c r="C12" s="2082" t="s">
        <v>437</v>
      </c>
      <c r="D12" s="2083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.75" thickBot="1">
      <c r="A13" s="1127"/>
      <c r="B13" s="1162" t="s">
        <v>211</v>
      </c>
      <c r="C13" s="1351" t="s">
        <v>538</v>
      </c>
      <c r="D13" s="1352" t="s">
        <v>386</v>
      </c>
      <c r="E13" s="935"/>
      <c r="F13" s="1079" t="s">
        <v>598</v>
      </c>
      <c r="G13" s="1078"/>
      <c r="H13" s="1078"/>
      <c r="I13" s="939"/>
      <c r="J13" s="1079" t="s">
        <v>597</v>
      </c>
      <c r="K13" s="1"/>
      <c r="L13" s="1077"/>
      <c r="N13" s="418"/>
      <c r="O13" s="418"/>
      <c r="P13" s="418"/>
    </row>
    <row r="14" spans="1:16" s="934" customFormat="1" ht="15.75" thickBot="1">
      <c r="A14" s="1127"/>
      <c r="B14" s="1119">
        <f>margins!BF3</f>
        <v>6.125</v>
      </c>
      <c r="C14" s="1366">
        <f>margins!BH3-margins!BI3</f>
        <v>81.791599999999974</v>
      </c>
      <c r="D14" s="1367">
        <f>margins!BH3-margins!BI3</f>
        <v>81.791599999999974</v>
      </c>
      <c r="E14" s="1212"/>
      <c r="F14" s="1190" t="s">
        <v>94</v>
      </c>
      <c r="G14" s="1281" t="s">
        <v>669</v>
      </c>
      <c r="H14" s="1379" t="s">
        <v>670</v>
      </c>
      <c r="I14" s="939"/>
      <c r="J14" s="1290" t="s">
        <v>609</v>
      </c>
      <c r="K14" s="1374">
        <v>0</v>
      </c>
      <c r="L14" s="1077"/>
      <c r="N14" s="427" t="s">
        <v>198</v>
      </c>
      <c r="O14" s="580" t="s">
        <v>386</v>
      </c>
      <c r="P14" s="630"/>
    </row>
    <row r="15" spans="1:16" s="934" customFormat="1" ht="15.75" thickBot="1">
      <c r="A15" s="1127"/>
      <c r="B15" s="1119">
        <f>margins!BF4</f>
        <v>6.25</v>
      </c>
      <c r="C15" s="1320">
        <f>margins!BH4-margins!BI4</f>
        <v>82.550899999999984</v>
      </c>
      <c r="D15" s="1322">
        <f>margins!BH4-margins!BI4</f>
        <v>82.550899999999984</v>
      </c>
      <c r="E15" s="1212"/>
      <c r="F15" s="1376" t="s">
        <v>95</v>
      </c>
      <c r="G15" s="1377">
        <v>88.5</v>
      </c>
      <c r="H15" s="1378">
        <v>87.5</v>
      </c>
      <c r="I15" s="939"/>
      <c r="J15" s="1375" t="s">
        <v>596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>
      <c r="A16" s="1127"/>
      <c r="B16" s="1119">
        <f>margins!BF5</f>
        <v>6.375</v>
      </c>
      <c r="C16" s="1320">
        <f>margins!BH5-margins!BI5</f>
        <v>83.306699999999978</v>
      </c>
      <c r="D16" s="1322">
        <f>margins!BH5-margins!BI5</f>
        <v>83.306699999999978</v>
      </c>
      <c r="E16" s="1212"/>
      <c r="F16" s="1372" t="s">
        <v>96</v>
      </c>
      <c r="G16" s="1370">
        <v>88.5</v>
      </c>
      <c r="H16" s="1132">
        <v>87.5</v>
      </c>
      <c r="I16" s="939"/>
      <c r="L16" s="1077"/>
      <c r="N16" s="428" t="s">
        <v>352</v>
      </c>
      <c r="O16" s="582" t="s">
        <v>18</v>
      </c>
      <c r="P16" s="436"/>
    </row>
    <row r="17" spans="1:16" s="934" customFormat="1">
      <c r="A17" s="1127"/>
      <c r="B17" s="1119">
        <f>margins!BF6</f>
        <v>6.5</v>
      </c>
      <c r="C17" s="1320">
        <f>margins!BH6-margins!BI6</f>
        <v>84.064399999999978</v>
      </c>
      <c r="D17" s="1322">
        <f>margins!BH6-margins!BI6</f>
        <v>84.064399999999978</v>
      </c>
      <c r="E17" s="1212"/>
      <c r="F17" s="1372" t="s">
        <v>7</v>
      </c>
      <c r="G17" s="1370">
        <v>88.5</v>
      </c>
      <c r="H17" s="1132">
        <v>87.5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>
      <c r="A18" s="1127"/>
      <c r="B18" s="1119">
        <f>margins!BF7</f>
        <v>6.625</v>
      </c>
      <c r="C18" s="1320">
        <f>margins!BH7-margins!BI7</f>
        <v>84.698699999999974</v>
      </c>
      <c r="D18" s="1322">
        <f>margins!BH7-margins!BI7</f>
        <v>84.698699999999974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>
      <c r="A19" s="1127"/>
      <c r="B19" s="1119">
        <f>margins!BF8</f>
        <v>6.75</v>
      </c>
      <c r="C19" s="1320">
        <f>margins!BH8-margins!BI8</f>
        <v>85.337099999999978</v>
      </c>
      <c r="D19" s="1322">
        <f>margins!BH8-margins!BI8</f>
        <v>85.337099999999978</v>
      </c>
      <c r="E19" s="1212"/>
      <c r="F19" s="1372" t="s">
        <v>11</v>
      </c>
      <c r="G19" s="1370">
        <v>87</v>
      </c>
      <c r="H19" s="1132">
        <v>87.5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.75" thickBot="1">
      <c r="A20" s="1127"/>
      <c r="B20" s="1119">
        <f>margins!BF9</f>
        <v>6.875</v>
      </c>
      <c r="C20" s="1320">
        <f>margins!BH9-margins!BI9</f>
        <v>85.971299999999985</v>
      </c>
      <c r="D20" s="1322">
        <f>margins!BH9-margins!BI9</f>
        <v>85.971299999999985</v>
      </c>
      <c r="E20" s="1212"/>
      <c r="F20" s="1373" t="s">
        <v>97</v>
      </c>
      <c r="G20" s="1371">
        <v>87</v>
      </c>
      <c r="H20" s="1131">
        <v>87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>
      <c r="A21" s="1127"/>
      <c r="B21" s="1119">
        <f>margins!BF10</f>
        <v>7</v>
      </c>
      <c r="C21" s="1320">
        <f>margins!BH10-margins!BI10</f>
        <v>86.556899999999999</v>
      </c>
      <c r="D21" s="1322">
        <f>margins!BH10-margins!BI10</f>
        <v>86.556899999999999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>
      <c r="A22" s="1127"/>
      <c r="B22" s="1119">
        <f>margins!BF11</f>
        <v>7.125</v>
      </c>
      <c r="C22" s="1320">
        <f>margins!BH11-margins!BI11</f>
        <v>87.093900000000005</v>
      </c>
      <c r="D22" s="1322">
        <f>margins!BH11-margins!BI11</f>
        <v>87.093900000000005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.75" thickBot="1">
      <c r="A23" s="1080"/>
      <c r="B23" s="1119">
        <f>margins!BF12</f>
        <v>7.25</v>
      </c>
      <c r="C23" s="1320">
        <f>margins!BH12-margins!BI12</f>
        <v>87.565299999999993</v>
      </c>
      <c r="D23" s="1322">
        <f>margins!BH12-margins!BI12</f>
        <v>87.565299999999993</v>
      </c>
      <c r="E23" s="1212"/>
      <c r="F23" s="1079" t="s">
        <v>593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87.985500000000002</v>
      </c>
      <c r="D24" s="1322">
        <f>margins!BH13-margins!BI13</f>
        <v>87.985500000000002</v>
      </c>
      <c r="E24" s="1212"/>
      <c r="F24" s="1867" t="s">
        <v>141</v>
      </c>
      <c r="G24" s="1868"/>
      <c r="H24" s="1869"/>
      <c r="I24" s="1079"/>
      <c r="L24" s="1077"/>
      <c r="N24" s="428" t="s">
        <v>627</v>
      </c>
      <c r="O24" s="582" t="s">
        <v>191</v>
      </c>
      <c r="P24" s="436">
        <f t="shared" si="0"/>
        <v>0</v>
      </c>
    </row>
    <row r="25" spans="1:16" s="934" customFormat="1">
      <c r="A25" s="1080"/>
      <c r="B25" s="1119">
        <f>margins!BF14</f>
        <v>7.5</v>
      </c>
      <c r="C25" s="1320">
        <f>margins!BH14-margins!BI14</f>
        <v>88.520600000000002</v>
      </c>
      <c r="D25" s="1322">
        <f>margins!BH14-margins!BI14</f>
        <v>88.520600000000002</v>
      </c>
      <c r="E25" s="1212"/>
      <c r="F25" s="1855"/>
      <c r="G25" s="1856"/>
      <c r="H25" s="1857"/>
      <c r="L25" s="1077"/>
      <c r="N25" s="428" t="s">
        <v>628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89.264899999999997</v>
      </c>
      <c r="D26" s="1322">
        <f>margins!BH15-margins!BI15</f>
        <v>89.264899999999997</v>
      </c>
      <c r="E26" s="1212"/>
      <c r="F26" s="1855" t="s">
        <v>686</v>
      </c>
      <c r="G26" s="1856"/>
      <c r="H26" s="1857"/>
      <c r="L26" s="1077"/>
      <c r="N26" s="428" t="s">
        <v>553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>
      <c r="A27" s="1080"/>
      <c r="B27" s="1119">
        <f>margins!BF16</f>
        <v>7.75</v>
      </c>
      <c r="C27" s="1320">
        <f>margins!BH16-margins!BI16</f>
        <v>89.797799999999995</v>
      </c>
      <c r="D27" s="1322">
        <f>margins!BH16-margins!BI16</f>
        <v>89.797799999999995</v>
      </c>
      <c r="E27" s="1212"/>
      <c r="F27" s="1855"/>
      <c r="G27" s="1856"/>
      <c r="H27" s="1857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90.198899999999995</v>
      </c>
      <c r="D28" s="1322">
        <f>margins!BH17-margins!BI17</f>
        <v>90.198899999999995</v>
      </c>
      <c r="E28" s="1212"/>
      <c r="F28" s="1855" t="s">
        <v>687</v>
      </c>
      <c r="G28" s="1856"/>
      <c r="H28" s="1857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.75" thickBot="1">
      <c r="A29" s="1080"/>
      <c r="B29" s="1119">
        <f>margins!BF18</f>
        <v>8</v>
      </c>
      <c r="C29" s="1320">
        <f>margins!BH18-margins!BI18</f>
        <v>90.555399999999992</v>
      </c>
      <c r="D29" s="1322">
        <f>margins!BH18-margins!BI18</f>
        <v>90.555399999999992</v>
      </c>
      <c r="E29" s="1212"/>
      <c r="F29" s="1855"/>
      <c r="G29" s="1856"/>
      <c r="H29" s="1857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90.961500000000001</v>
      </c>
      <c r="D30" s="1322">
        <f>margins!BH19-margins!BI19</f>
        <v>90.961500000000001</v>
      </c>
      <c r="E30" s="1212"/>
      <c r="F30" s="1855" t="s">
        <v>215</v>
      </c>
      <c r="G30" s="1856"/>
      <c r="H30" s="1857"/>
      <c r="L30" s="1077"/>
      <c r="N30" s="420"/>
      <c r="O30" s="421"/>
      <c r="P30" s="430"/>
    </row>
    <row r="31" spans="1:16" s="934" customFormat="1" ht="15.75" thickBot="1">
      <c r="A31" s="1080"/>
      <c r="B31" s="1119">
        <f>margins!BF20</f>
        <v>8.25</v>
      </c>
      <c r="C31" s="1320">
        <f>margins!BH20-margins!BI20</f>
        <v>91.339299999999994</v>
      </c>
      <c r="D31" s="1322">
        <f>margins!BH20-margins!BI20</f>
        <v>91.339299999999994</v>
      </c>
      <c r="E31" s="1212"/>
      <c r="F31" s="1858"/>
      <c r="G31" s="1859"/>
      <c r="H31" s="1860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.75" thickBot="1">
      <c r="A32" s="1080"/>
      <c r="B32" s="1119">
        <f>margins!BF21</f>
        <v>8.375</v>
      </c>
      <c r="C32" s="1320">
        <f>margins!BH21-margins!BI21</f>
        <v>91.589299999999994</v>
      </c>
      <c r="D32" s="1322">
        <f>margins!BH21-margins!BI21</f>
        <v>91.589299999999994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.75" thickBot="1">
      <c r="A33" s="1080"/>
      <c r="B33" s="1119">
        <f>margins!BF22</f>
        <v>8.5</v>
      </c>
      <c r="C33" s="1320">
        <f>margins!BH22-margins!BI22</f>
        <v>91.829299999999989</v>
      </c>
      <c r="D33" s="1322">
        <f>margins!BH22-margins!BI22</f>
        <v>91.829299999999989</v>
      </c>
      <c r="E33" s="1212"/>
      <c r="G33" s="1079"/>
      <c r="H33" s="1078"/>
      <c r="L33" s="1077"/>
      <c r="N33" s="749" t="s">
        <v>443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92.069299999999984</v>
      </c>
      <c r="D34" s="1322">
        <f>margins!BH23-margins!BI23</f>
        <v>92.069299999999984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92.299299999999988</v>
      </c>
      <c r="D35" s="1322">
        <f>margins!BH24-margins!BI24</f>
        <v>92.299299999999988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92.499299999999991</v>
      </c>
      <c r="D36" s="1322">
        <f>margins!BH25-margins!BI25</f>
        <v>92.499299999999991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92.649299999999997</v>
      </c>
      <c r="D37" s="1322">
        <f>margins!BH26-margins!BI26</f>
        <v>92.649299999999997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92.799300000000002</v>
      </c>
      <c r="D38" s="1322">
        <f>margins!BH27-margins!BI27</f>
        <v>92.799300000000002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92.949300000000008</v>
      </c>
      <c r="D39" s="1322">
        <f>margins!BH28-margins!BI28</f>
        <v>92.949300000000008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93.074300000000008</v>
      </c>
      <c r="D40" s="1322">
        <f>margins!BH29-margins!BI29</f>
        <v>93.074300000000008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93.199300000000008</v>
      </c>
      <c r="D41" s="1322">
        <f>margins!BH30-margins!BI30</f>
        <v>93.199300000000008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93.324300000000008</v>
      </c>
      <c r="D42" s="1322">
        <f>margins!BH31-margins!BI31</f>
        <v>93.324300000000008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93.449300000000008</v>
      </c>
      <c r="D43" s="1322">
        <f>margins!BH32-margins!BI32</f>
        <v>93.449300000000008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93.574300000000008</v>
      </c>
      <c r="D44" s="1322">
        <f>margins!BH33-margins!BI33</f>
        <v>93.574300000000008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93.699300000000008</v>
      </c>
      <c r="D45" s="1322">
        <f>margins!BH34-margins!BI34</f>
        <v>93.699300000000008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93.824300000000008</v>
      </c>
      <c r="D46" s="1322">
        <f>margins!BH35-margins!BI35</f>
        <v>93.824300000000008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93.949300000000008</v>
      </c>
      <c r="D47" s="1322">
        <f>margins!BH36-margins!BI36</f>
        <v>93.949300000000008</v>
      </c>
      <c r="E47" s="1212"/>
      <c r="G47" s="1079"/>
      <c r="L47" s="1077"/>
    </row>
    <row r="48" spans="1:16" s="934" customFormat="1" ht="15.75" thickBot="1">
      <c r="A48" s="1080"/>
      <c r="B48" s="1115">
        <f>margins!BF37</f>
        <v>10.375</v>
      </c>
      <c r="C48" s="1368">
        <f>margins!BH37-margins!BI37</f>
        <v>94.074300000000008</v>
      </c>
      <c r="D48" s="1369">
        <f>margins!BH37-margins!BI37</f>
        <v>94.074300000000008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5.75" thickBot="1">
      <c r="A50" s="1080"/>
      <c r="G50" s="1079"/>
      <c r="H50" s="1078"/>
      <c r="L50" s="1077"/>
    </row>
    <row r="51" spans="1:12" s="934" customFormat="1" ht="15.75" thickBot="1">
      <c r="A51" s="1080"/>
      <c r="B51" s="1873" t="s">
        <v>216</v>
      </c>
      <c r="C51" s="1873"/>
      <c r="D51" s="1873"/>
      <c r="E51" s="2085" t="s">
        <v>298</v>
      </c>
      <c r="F51" s="2086"/>
      <c r="G51" s="2086"/>
      <c r="H51" s="2086"/>
      <c r="I51" s="2086"/>
      <c r="J51" s="2087"/>
      <c r="L51" s="1077"/>
    </row>
    <row r="52" spans="1:12" s="934" customFormat="1" ht="15.7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38" t="s">
        <v>156</v>
      </c>
      <c r="C53" s="1753" t="s">
        <v>111</v>
      </c>
      <c r="D53" s="2084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38"/>
      <c r="C54" s="1753" t="s">
        <v>24</v>
      </c>
      <c r="D54" s="2084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38"/>
      <c r="C55" s="1753" t="s">
        <v>25</v>
      </c>
      <c r="D55" s="2084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5.75" thickBot="1">
      <c r="A56" s="1080"/>
      <c r="B56" s="1738"/>
      <c r="C56" s="1753" t="s">
        <v>708</v>
      </c>
      <c r="D56" s="2084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474</v>
      </c>
      <c r="L56" s="1077"/>
    </row>
    <row r="57" spans="1:12" s="934" customFormat="1">
      <c r="A57" s="1080"/>
      <c r="B57" s="1760" t="s">
        <v>649</v>
      </c>
      <c r="C57" s="1746" t="s">
        <v>156</v>
      </c>
      <c r="D57" s="1747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5.75" thickBot="1">
      <c r="A58" s="1080"/>
      <c r="B58" s="1761"/>
      <c r="C58" s="1754" t="s">
        <v>623</v>
      </c>
      <c r="D58" s="1811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.7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5.75" thickBot="1">
      <c r="A60" s="1080"/>
      <c r="B60" s="1873" t="s">
        <v>703</v>
      </c>
      <c r="C60" s="1873"/>
      <c r="D60" s="1873"/>
      <c r="E60" s="1755" t="s">
        <v>298</v>
      </c>
      <c r="F60" s="1756"/>
      <c r="G60" s="1756"/>
      <c r="H60" s="1756"/>
      <c r="I60" s="1756"/>
      <c r="J60" s="1757"/>
      <c r="K60" s="1126"/>
      <c r="L60" s="1077"/>
    </row>
    <row r="61" spans="1:12" s="934" customFormat="1" ht="15.75" thickBot="1">
      <c r="A61" s="1080"/>
      <c r="B61" s="1758"/>
      <c r="C61" s="1747"/>
      <c r="D61" s="1747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737" t="s">
        <v>198</v>
      </c>
      <c r="C62" s="1750" t="s">
        <v>624</v>
      </c>
      <c r="D62" s="1751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5.75" thickBot="1">
      <c r="A63" s="1080"/>
      <c r="B63" s="1739"/>
      <c r="C63" s="1740" t="s">
        <v>625</v>
      </c>
      <c r="D63" s="1741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737" t="s">
        <v>47</v>
      </c>
      <c r="C64" s="1778" t="s">
        <v>544</v>
      </c>
      <c r="D64" s="1779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38"/>
      <c r="C65" s="1743" t="s">
        <v>545</v>
      </c>
      <c r="D65" s="1744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38"/>
      <c r="C66" s="1743" t="s">
        <v>546</v>
      </c>
      <c r="D66" s="1744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5.75" thickBot="1">
      <c r="A67" s="1080"/>
      <c r="B67" s="1739"/>
      <c r="C67" s="1781" t="s">
        <v>547</v>
      </c>
      <c r="D67" s="1782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737" t="s">
        <v>56</v>
      </c>
      <c r="C68" s="1750" t="s">
        <v>550</v>
      </c>
      <c r="D68" s="1751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5.75" thickBot="1">
      <c r="A69" s="1080"/>
      <c r="B69" s="1739"/>
      <c r="C69" s="1740" t="s">
        <v>557</v>
      </c>
      <c r="D69" s="1741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474</v>
      </c>
      <c r="L69" s="1077"/>
    </row>
    <row r="70" spans="1:12" s="934" customFormat="1" ht="15.75" thickBot="1">
      <c r="A70" s="1080"/>
      <c r="B70" s="1099" t="s">
        <v>308</v>
      </c>
      <c r="C70" s="1753" t="s">
        <v>709</v>
      </c>
      <c r="D70" s="2084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474</v>
      </c>
      <c r="L70" s="1077"/>
    </row>
    <row r="71" spans="1:12" s="934" customFormat="1">
      <c r="A71" s="1080"/>
      <c r="B71" s="1737" t="s">
        <v>62</v>
      </c>
      <c r="C71" s="1750" t="s">
        <v>657</v>
      </c>
      <c r="D71" s="1751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5.75" thickBot="1">
      <c r="A72" s="1080"/>
      <c r="B72" s="1739"/>
      <c r="C72" s="1740" t="s">
        <v>658</v>
      </c>
      <c r="D72" s="1741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5.75" thickBot="1">
      <c r="A73" s="1080"/>
      <c r="B73" s="1100" t="s">
        <v>627</v>
      </c>
      <c r="C73" s="1753" t="s">
        <v>548</v>
      </c>
      <c r="D73" s="2084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474</v>
      </c>
      <c r="L73" s="1077"/>
    </row>
    <row r="74" spans="1:12" s="934" customFormat="1">
      <c r="A74" s="1080"/>
      <c r="B74" s="1737" t="s">
        <v>133</v>
      </c>
      <c r="C74" s="1746" t="s">
        <v>711</v>
      </c>
      <c r="D74" s="1747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5.75" thickBot="1">
      <c r="A75" s="1080"/>
      <c r="B75" s="1739"/>
      <c r="C75" s="1754" t="s">
        <v>664</v>
      </c>
      <c r="D75" s="1811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60" t="s">
        <v>583</v>
      </c>
      <c r="C76" s="1778" t="s">
        <v>95</v>
      </c>
      <c r="D76" s="1779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63"/>
      <c r="C77" s="1743" t="s">
        <v>96</v>
      </c>
      <c r="D77" s="1744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63"/>
      <c r="C78" s="1743" t="s">
        <v>7</v>
      </c>
      <c r="D78" s="1744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63"/>
      <c r="C79" s="1743" t="s">
        <v>9</v>
      </c>
      <c r="D79" s="1744"/>
      <c r="E79" s="1385" t="s">
        <v>474</v>
      </c>
      <c r="F79" s="1380" t="s">
        <v>474</v>
      </c>
      <c r="G79" s="1380" t="s">
        <v>474</v>
      </c>
      <c r="H79" s="1380" t="s">
        <v>474</v>
      </c>
      <c r="I79" s="1380" t="s">
        <v>474</v>
      </c>
      <c r="J79" s="1386" t="s">
        <v>474</v>
      </c>
      <c r="L79" s="1077"/>
    </row>
    <row r="80" spans="1:12" s="934" customFormat="1">
      <c r="A80" s="1080"/>
      <c r="B80" s="1763"/>
      <c r="C80" s="1743" t="s">
        <v>11</v>
      </c>
      <c r="D80" s="1744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5.75" thickBot="1">
      <c r="A81" s="1080"/>
      <c r="B81" s="1761"/>
      <c r="C81" s="1781" t="s">
        <v>97</v>
      </c>
      <c r="D81" s="1782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60" t="s">
        <v>710</v>
      </c>
      <c r="C82" s="1750" t="s">
        <v>95</v>
      </c>
      <c r="D82" s="1751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63"/>
      <c r="C83" s="1743" t="s">
        <v>96</v>
      </c>
      <c r="D83" s="1744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5.75" thickBot="1">
      <c r="A84" s="1080"/>
      <c r="B84" s="1761"/>
      <c r="C84" s="1740" t="s">
        <v>7</v>
      </c>
      <c r="D84" s="1741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621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620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582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5.75" thickBot="1">
      <c r="A132" s="1147"/>
      <c r="L132" s="947"/>
    </row>
    <row r="133" spans="1:12" s="934" customFormat="1" ht="15" customHeight="1">
      <c r="A133" s="943"/>
      <c r="B133" s="1833" t="s">
        <v>181</v>
      </c>
      <c r="C133" s="1833"/>
      <c r="D133" s="1833"/>
      <c r="E133" s="1833"/>
      <c r="F133" s="1833"/>
      <c r="G133" s="1833"/>
      <c r="H133" s="1833"/>
      <c r="I133" s="1833"/>
      <c r="J133" s="1833"/>
      <c r="K133" s="1833"/>
      <c r="L133" s="941"/>
    </row>
    <row r="134" spans="1:12" s="934" customFormat="1">
      <c r="A134" s="940"/>
      <c r="B134" s="1834"/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938"/>
    </row>
    <row r="135" spans="1:12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938"/>
    </row>
    <row r="136" spans="1:12" s="934" customFormat="1" ht="15.75" thickBot="1">
      <c r="A136" s="937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936"/>
    </row>
  </sheetData>
  <mergeCells count="53">
    <mergeCell ref="C73:D73"/>
    <mergeCell ref="C72:D72"/>
    <mergeCell ref="C71:D71"/>
    <mergeCell ref="C70:D70"/>
    <mergeCell ref="C69:D69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B68:B69"/>
    <mergeCell ref="B71:B72"/>
    <mergeCell ref="C12:D12"/>
    <mergeCell ref="B62:B63"/>
    <mergeCell ref="B60:D60"/>
    <mergeCell ref="C55:D55"/>
    <mergeCell ref="C56:D56"/>
    <mergeCell ref="C68:D68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topLeftCell="A44" zoomScaleNormal="130" workbookViewId="0">
      <selection activeCell="G81" sqref="G81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493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634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499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498</v>
      </c>
      <c r="D28" s="1696"/>
      <c r="E28" s="1696"/>
      <c r="F28" s="1696"/>
      <c r="G28" s="1965"/>
      <c r="H28" s="317"/>
      <c r="I28" s="1697"/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495</v>
      </c>
      <c r="D29" s="345"/>
      <c r="E29" s="345"/>
      <c r="F29" s="115"/>
      <c r="G29" s="116" t="s">
        <v>171</v>
      </c>
      <c r="H29" s="317"/>
      <c r="I29" s="1697" t="s">
        <v>497</v>
      </c>
      <c r="J29" s="1700"/>
      <c r="K29" s="1700"/>
      <c r="L29" s="1700"/>
      <c r="M29" s="1700"/>
      <c r="N29" s="1700"/>
      <c r="O29" s="1907"/>
      <c r="P29" s="318"/>
      <c r="Q29" s="440"/>
    </row>
    <row r="30" spans="1:17" ht="9.9499999999999993" customHeight="1">
      <c r="A30" s="316"/>
      <c r="B30" s="351"/>
      <c r="C30" s="587" t="s">
        <v>496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60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4" t="s">
        <v>498</v>
      </c>
      <c r="G40" s="1704"/>
      <c r="H40" s="1704"/>
      <c r="I40" s="1704"/>
      <c r="J40" s="1704"/>
      <c r="K40" s="1704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718" t="s">
        <v>299</v>
      </c>
      <c r="F46" s="1719"/>
      <c r="G46" s="1719"/>
      <c r="H46" s="1719"/>
      <c r="I46" s="1719"/>
      <c r="J46" s="1719"/>
      <c r="K46" s="1719"/>
      <c r="L46" s="1720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>
      <c r="A50" s="316"/>
      <c r="B50" s="1908" t="s">
        <v>364</v>
      </c>
      <c r="C50" s="1909"/>
      <c r="D50" s="1909"/>
      <c r="E50" s="1909"/>
      <c r="F50" s="1909"/>
      <c r="G50" s="1909"/>
      <c r="H50" s="1909"/>
      <c r="I50" s="1909"/>
      <c r="J50" s="1909"/>
      <c r="K50" s="1909"/>
      <c r="L50" s="1909"/>
      <c r="M50" s="1909"/>
      <c r="N50" s="1909"/>
      <c r="O50" s="1910"/>
      <c r="P50" s="318"/>
    </row>
    <row r="51" spans="1:16">
      <c r="A51" s="316"/>
      <c r="B51" s="1908"/>
      <c r="C51" s="1909"/>
      <c r="D51" s="1909"/>
      <c r="E51" s="1909"/>
      <c r="F51" s="1909"/>
      <c r="G51" s="1909"/>
      <c r="H51" s="1909"/>
      <c r="I51" s="1909"/>
      <c r="J51" s="1909"/>
      <c r="K51" s="1909"/>
      <c r="L51" s="1909"/>
      <c r="M51" s="1909"/>
      <c r="N51" s="1909"/>
      <c r="O51" s="1910"/>
      <c r="P51" s="318"/>
    </row>
    <row r="52" spans="1:16" ht="9.9499999999999993" customHeight="1">
      <c r="A52" s="316"/>
      <c r="B52" s="1908"/>
      <c r="C52" s="1909"/>
      <c r="D52" s="1909"/>
      <c r="E52" s="1909"/>
      <c r="F52" s="1909"/>
      <c r="G52" s="1909"/>
      <c r="H52" s="1909"/>
      <c r="I52" s="1909"/>
      <c r="J52" s="1909"/>
      <c r="K52" s="1909"/>
      <c r="L52" s="1909"/>
      <c r="M52" s="1909"/>
      <c r="N52" s="1909"/>
      <c r="O52" s="1910"/>
      <c r="P52" s="318"/>
    </row>
    <row r="53" spans="1:16" ht="9.9499999999999993" customHeight="1">
      <c r="A53" s="343"/>
      <c r="B53" s="1908"/>
      <c r="C53" s="1909"/>
      <c r="D53" s="1909"/>
      <c r="E53" s="1909"/>
      <c r="F53" s="1909"/>
      <c r="G53" s="1909"/>
      <c r="H53" s="1909"/>
      <c r="I53" s="1909"/>
      <c r="J53" s="1909"/>
      <c r="K53" s="1909"/>
      <c r="L53" s="1909"/>
      <c r="M53" s="1909"/>
      <c r="N53" s="1909"/>
      <c r="O53" s="1910"/>
      <c r="P53" s="344"/>
    </row>
    <row r="54" spans="1:16" ht="9.9499999999999993" customHeight="1">
      <c r="A54" s="343"/>
      <c r="B54" s="1908"/>
      <c r="C54" s="1909"/>
      <c r="D54" s="1909"/>
      <c r="E54" s="1909"/>
      <c r="F54" s="1909"/>
      <c r="G54" s="1909"/>
      <c r="H54" s="1909"/>
      <c r="I54" s="1909"/>
      <c r="J54" s="1909"/>
      <c r="K54" s="1909"/>
      <c r="L54" s="1909"/>
      <c r="M54" s="1909"/>
      <c r="N54" s="1909"/>
      <c r="O54" s="1910"/>
      <c r="P54" s="344"/>
    </row>
    <row r="55" spans="1:16" ht="9.9499999999999993" customHeight="1">
      <c r="A55" s="343"/>
      <c r="B55" s="1908"/>
      <c r="C55" s="1909"/>
      <c r="D55" s="1909"/>
      <c r="E55" s="1909"/>
      <c r="F55" s="1909"/>
      <c r="G55" s="1909"/>
      <c r="H55" s="1909"/>
      <c r="I55" s="1909"/>
      <c r="J55" s="1909"/>
      <c r="K55" s="1909"/>
      <c r="L55" s="1909"/>
      <c r="M55" s="1909"/>
      <c r="N55" s="1909"/>
      <c r="O55" s="1910"/>
      <c r="P55" s="344"/>
    </row>
    <row r="56" spans="1:16" ht="9.9499999999999993" customHeight="1">
      <c r="A56" s="343"/>
      <c r="B56" s="1911"/>
      <c r="C56" s="1912"/>
      <c r="D56" s="1912"/>
      <c r="E56" s="1912"/>
      <c r="F56" s="1912"/>
      <c r="G56" s="1912"/>
      <c r="H56" s="1912"/>
      <c r="I56" s="1912"/>
      <c r="J56" s="1912"/>
      <c r="K56" s="1912"/>
      <c r="L56" s="1912"/>
      <c r="M56" s="1912"/>
      <c r="N56" s="1912"/>
      <c r="O56" s="1913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7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Y64"/>
  <sheetViews>
    <sheetView showGridLines="0" zoomScale="85" zoomScaleNormal="85" workbookViewId="0">
      <selection activeCell="G81" sqref="G81"/>
    </sheetView>
  </sheetViews>
  <sheetFormatPr defaultRowHeight="15"/>
  <cols>
    <col min="1" max="2" width="3.5703125" style="1" customWidth="1"/>
    <col min="3" max="7" width="14.42578125" style="1" customWidth="1"/>
    <col min="8" max="8" width="1.5703125" style="1" customWidth="1"/>
    <col min="9" max="9" width="38.5703125" style="1" customWidth="1"/>
    <col min="10" max="10" width="23.85546875" style="1" customWidth="1"/>
    <col min="11" max="14" width="14" style="1" customWidth="1"/>
    <col min="15" max="18" width="14" customWidth="1"/>
    <col min="19" max="19" width="14" style="1" customWidth="1"/>
    <col min="20" max="20" width="9.140625" style="1"/>
    <col min="21" max="23" width="21.85546875" style="1" customWidth="1"/>
    <col min="24" max="236" width="9.140625" style="1"/>
    <col min="237" max="238" width="3.5703125" style="1" customWidth="1"/>
    <col min="239" max="242" width="12.5703125" style="1" customWidth="1"/>
    <col min="243" max="243" width="3.5703125" style="1" customWidth="1"/>
    <col min="244" max="244" width="42.85546875" style="1" bestFit="1" customWidth="1"/>
    <col min="245" max="246" width="11.42578125" style="1" customWidth="1"/>
    <col min="247" max="247" width="12.5703125" style="1" customWidth="1"/>
    <col min="248" max="248" width="13.42578125" style="1" customWidth="1"/>
    <col min="249" max="249" width="31.42578125" style="1" bestFit="1" customWidth="1"/>
    <col min="250" max="251" width="11.85546875" style="1" customWidth="1"/>
    <col min="252" max="252" width="8.5703125" style="1" bestFit="1" customWidth="1"/>
    <col min="253" max="253" width="9.42578125" style="1" bestFit="1" customWidth="1"/>
    <col min="254" max="260" width="11.85546875" style="1" customWidth="1"/>
    <col min="261" max="261" width="5.5703125" style="1" customWidth="1"/>
    <col min="262" max="262" width="3.5703125" style="1" customWidth="1"/>
    <col min="263" max="492" width="9.140625" style="1"/>
    <col min="493" max="494" width="3.5703125" style="1" customWidth="1"/>
    <col min="495" max="498" width="12.5703125" style="1" customWidth="1"/>
    <col min="499" max="499" width="3.5703125" style="1" customWidth="1"/>
    <col min="500" max="500" width="42.85546875" style="1" bestFit="1" customWidth="1"/>
    <col min="501" max="502" width="11.42578125" style="1" customWidth="1"/>
    <col min="503" max="503" width="12.5703125" style="1" customWidth="1"/>
    <col min="504" max="504" width="13.42578125" style="1" customWidth="1"/>
    <col min="505" max="505" width="31.42578125" style="1" bestFit="1" customWidth="1"/>
    <col min="506" max="507" width="11.85546875" style="1" customWidth="1"/>
    <col min="508" max="508" width="8.5703125" style="1" bestFit="1" customWidth="1"/>
    <col min="509" max="509" width="9.42578125" style="1" bestFit="1" customWidth="1"/>
    <col min="510" max="516" width="11.85546875" style="1" customWidth="1"/>
    <col min="517" max="517" width="5.5703125" style="1" customWidth="1"/>
    <col min="518" max="518" width="3.5703125" style="1" customWidth="1"/>
    <col min="519" max="748" width="9.140625" style="1"/>
    <col min="749" max="750" width="3.5703125" style="1" customWidth="1"/>
    <col min="751" max="754" width="12.5703125" style="1" customWidth="1"/>
    <col min="755" max="755" width="3.5703125" style="1" customWidth="1"/>
    <col min="756" max="756" width="42.85546875" style="1" bestFit="1" customWidth="1"/>
    <col min="757" max="758" width="11.42578125" style="1" customWidth="1"/>
    <col min="759" max="759" width="12.5703125" style="1" customWidth="1"/>
    <col min="760" max="760" width="13.42578125" style="1" customWidth="1"/>
    <col min="761" max="761" width="31.42578125" style="1" bestFit="1" customWidth="1"/>
    <col min="762" max="763" width="11.85546875" style="1" customWidth="1"/>
    <col min="764" max="764" width="8.5703125" style="1" bestFit="1" customWidth="1"/>
    <col min="765" max="765" width="9.42578125" style="1" bestFit="1" customWidth="1"/>
    <col min="766" max="772" width="11.85546875" style="1" customWidth="1"/>
    <col min="773" max="773" width="5.5703125" style="1" customWidth="1"/>
    <col min="774" max="774" width="3.5703125" style="1" customWidth="1"/>
    <col min="775" max="1004" width="9.140625" style="1"/>
    <col min="1005" max="1006" width="3.5703125" style="1" customWidth="1"/>
    <col min="1007" max="1010" width="12.5703125" style="1" customWidth="1"/>
    <col min="1011" max="1011" width="3.5703125" style="1" customWidth="1"/>
    <col min="1012" max="1012" width="42.85546875" style="1" bestFit="1" customWidth="1"/>
    <col min="1013" max="1014" width="11.42578125" style="1" customWidth="1"/>
    <col min="1015" max="1015" width="12.5703125" style="1" customWidth="1"/>
    <col min="1016" max="1016" width="13.42578125" style="1" customWidth="1"/>
    <col min="1017" max="1017" width="31.42578125" style="1" bestFit="1" customWidth="1"/>
    <col min="1018" max="1019" width="11.85546875" style="1" customWidth="1"/>
    <col min="1020" max="1020" width="8.5703125" style="1" bestFit="1" customWidth="1"/>
    <col min="1021" max="1021" width="9.42578125" style="1" bestFit="1" customWidth="1"/>
    <col min="1022" max="1028" width="11.85546875" style="1" customWidth="1"/>
    <col min="1029" max="1029" width="5.5703125" style="1" customWidth="1"/>
    <col min="1030" max="1030" width="3.5703125" style="1" customWidth="1"/>
    <col min="1031" max="1260" width="9.140625" style="1"/>
    <col min="1261" max="1262" width="3.5703125" style="1" customWidth="1"/>
    <col min="1263" max="1266" width="12.5703125" style="1" customWidth="1"/>
    <col min="1267" max="1267" width="3.5703125" style="1" customWidth="1"/>
    <col min="1268" max="1268" width="42.85546875" style="1" bestFit="1" customWidth="1"/>
    <col min="1269" max="1270" width="11.42578125" style="1" customWidth="1"/>
    <col min="1271" max="1271" width="12.5703125" style="1" customWidth="1"/>
    <col min="1272" max="1272" width="13.42578125" style="1" customWidth="1"/>
    <col min="1273" max="1273" width="31.42578125" style="1" bestFit="1" customWidth="1"/>
    <col min="1274" max="1275" width="11.85546875" style="1" customWidth="1"/>
    <col min="1276" max="1276" width="8.5703125" style="1" bestFit="1" customWidth="1"/>
    <col min="1277" max="1277" width="9.42578125" style="1" bestFit="1" customWidth="1"/>
    <col min="1278" max="1284" width="11.85546875" style="1" customWidth="1"/>
    <col min="1285" max="1285" width="5.5703125" style="1" customWidth="1"/>
    <col min="1286" max="1286" width="3.5703125" style="1" customWidth="1"/>
    <col min="1287" max="1516" width="9.140625" style="1"/>
    <col min="1517" max="1518" width="3.5703125" style="1" customWidth="1"/>
    <col min="1519" max="1522" width="12.5703125" style="1" customWidth="1"/>
    <col min="1523" max="1523" width="3.5703125" style="1" customWidth="1"/>
    <col min="1524" max="1524" width="42.85546875" style="1" bestFit="1" customWidth="1"/>
    <col min="1525" max="1526" width="11.42578125" style="1" customWidth="1"/>
    <col min="1527" max="1527" width="12.5703125" style="1" customWidth="1"/>
    <col min="1528" max="1528" width="13.42578125" style="1" customWidth="1"/>
    <col min="1529" max="1529" width="31.42578125" style="1" bestFit="1" customWidth="1"/>
    <col min="1530" max="1531" width="11.85546875" style="1" customWidth="1"/>
    <col min="1532" max="1532" width="8.5703125" style="1" bestFit="1" customWidth="1"/>
    <col min="1533" max="1533" width="9.42578125" style="1" bestFit="1" customWidth="1"/>
    <col min="1534" max="1540" width="11.85546875" style="1" customWidth="1"/>
    <col min="1541" max="1541" width="5.5703125" style="1" customWidth="1"/>
    <col min="1542" max="1542" width="3.5703125" style="1" customWidth="1"/>
    <col min="1543" max="1772" width="9.140625" style="1"/>
    <col min="1773" max="1774" width="3.5703125" style="1" customWidth="1"/>
    <col min="1775" max="1778" width="12.5703125" style="1" customWidth="1"/>
    <col min="1779" max="1779" width="3.5703125" style="1" customWidth="1"/>
    <col min="1780" max="1780" width="42.85546875" style="1" bestFit="1" customWidth="1"/>
    <col min="1781" max="1782" width="11.42578125" style="1" customWidth="1"/>
    <col min="1783" max="1783" width="12.5703125" style="1" customWidth="1"/>
    <col min="1784" max="1784" width="13.42578125" style="1" customWidth="1"/>
    <col min="1785" max="1785" width="31.42578125" style="1" bestFit="1" customWidth="1"/>
    <col min="1786" max="1787" width="11.85546875" style="1" customWidth="1"/>
    <col min="1788" max="1788" width="8.5703125" style="1" bestFit="1" customWidth="1"/>
    <col min="1789" max="1789" width="9.42578125" style="1" bestFit="1" customWidth="1"/>
    <col min="1790" max="1796" width="11.85546875" style="1" customWidth="1"/>
    <col min="1797" max="1797" width="5.5703125" style="1" customWidth="1"/>
    <col min="1798" max="1798" width="3.5703125" style="1" customWidth="1"/>
    <col min="1799" max="2028" width="9.140625" style="1"/>
    <col min="2029" max="2030" width="3.5703125" style="1" customWidth="1"/>
    <col min="2031" max="2034" width="12.5703125" style="1" customWidth="1"/>
    <col min="2035" max="2035" width="3.5703125" style="1" customWidth="1"/>
    <col min="2036" max="2036" width="42.85546875" style="1" bestFit="1" customWidth="1"/>
    <col min="2037" max="2038" width="11.42578125" style="1" customWidth="1"/>
    <col min="2039" max="2039" width="12.5703125" style="1" customWidth="1"/>
    <col min="2040" max="2040" width="13.42578125" style="1" customWidth="1"/>
    <col min="2041" max="2041" width="31.42578125" style="1" bestFit="1" customWidth="1"/>
    <col min="2042" max="2043" width="11.85546875" style="1" customWidth="1"/>
    <col min="2044" max="2044" width="8.5703125" style="1" bestFit="1" customWidth="1"/>
    <col min="2045" max="2045" width="9.42578125" style="1" bestFit="1" customWidth="1"/>
    <col min="2046" max="2052" width="11.85546875" style="1" customWidth="1"/>
    <col min="2053" max="2053" width="5.5703125" style="1" customWidth="1"/>
    <col min="2054" max="2054" width="3.5703125" style="1" customWidth="1"/>
    <col min="2055" max="2284" width="9.140625" style="1"/>
    <col min="2285" max="2286" width="3.5703125" style="1" customWidth="1"/>
    <col min="2287" max="2290" width="12.5703125" style="1" customWidth="1"/>
    <col min="2291" max="2291" width="3.5703125" style="1" customWidth="1"/>
    <col min="2292" max="2292" width="42.85546875" style="1" bestFit="1" customWidth="1"/>
    <col min="2293" max="2294" width="11.42578125" style="1" customWidth="1"/>
    <col min="2295" max="2295" width="12.5703125" style="1" customWidth="1"/>
    <col min="2296" max="2296" width="13.42578125" style="1" customWidth="1"/>
    <col min="2297" max="2297" width="31.42578125" style="1" bestFit="1" customWidth="1"/>
    <col min="2298" max="2299" width="11.85546875" style="1" customWidth="1"/>
    <col min="2300" max="2300" width="8.5703125" style="1" bestFit="1" customWidth="1"/>
    <col min="2301" max="2301" width="9.42578125" style="1" bestFit="1" customWidth="1"/>
    <col min="2302" max="2308" width="11.85546875" style="1" customWidth="1"/>
    <col min="2309" max="2309" width="5.5703125" style="1" customWidth="1"/>
    <col min="2310" max="2310" width="3.5703125" style="1" customWidth="1"/>
    <col min="2311" max="2540" width="9.140625" style="1"/>
    <col min="2541" max="2542" width="3.5703125" style="1" customWidth="1"/>
    <col min="2543" max="2546" width="12.5703125" style="1" customWidth="1"/>
    <col min="2547" max="2547" width="3.5703125" style="1" customWidth="1"/>
    <col min="2548" max="2548" width="42.85546875" style="1" bestFit="1" customWidth="1"/>
    <col min="2549" max="2550" width="11.42578125" style="1" customWidth="1"/>
    <col min="2551" max="2551" width="12.5703125" style="1" customWidth="1"/>
    <col min="2552" max="2552" width="13.42578125" style="1" customWidth="1"/>
    <col min="2553" max="2553" width="31.42578125" style="1" bestFit="1" customWidth="1"/>
    <col min="2554" max="2555" width="11.85546875" style="1" customWidth="1"/>
    <col min="2556" max="2556" width="8.5703125" style="1" bestFit="1" customWidth="1"/>
    <col min="2557" max="2557" width="9.42578125" style="1" bestFit="1" customWidth="1"/>
    <col min="2558" max="2564" width="11.85546875" style="1" customWidth="1"/>
    <col min="2565" max="2565" width="5.5703125" style="1" customWidth="1"/>
    <col min="2566" max="2566" width="3.5703125" style="1" customWidth="1"/>
    <col min="2567" max="2796" width="9.140625" style="1"/>
    <col min="2797" max="2798" width="3.5703125" style="1" customWidth="1"/>
    <col min="2799" max="2802" width="12.5703125" style="1" customWidth="1"/>
    <col min="2803" max="2803" width="3.5703125" style="1" customWidth="1"/>
    <col min="2804" max="2804" width="42.85546875" style="1" bestFit="1" customWidth="1"/>
    <col min="2805" max="2806" width="11.42578125" style="1" customWidth="1"/>
    <col min="2807" max="2807" width="12.5703125" style="1" customWidth="1"/>
    <col min="2808" max="2808" width="13.42578125" style="1" customWidth="1"/>
    <col min="2809" max="2809" width="31.42578125" style="1" bestFit="1" customWidth="1"/>
    <col min="2810" max="2811" width="11.85546875" style="1" customWidth="1"/>
    <col min="2812" max="2812" width="8.5703125" style="1" bestFit="1" customWidth="1"/>
    <col min="2813" max="2813" width="9.42578125" style="1" bestFit="1" customWidth="1"/>
    <col min="2814" max="2820" width="11.85546875" style="1" customWidth="1"/>
    <col min="2821" max="2821" width="5.5703125" style="1" customWidth="1"/>
    <col min="2822" max="2822" width="3.5703125" style="1" customWidth="1"/>
    <col min="2823" max="3052" width="9.140625" style="1"/>
    <col min="3053" max="3054" width="3.5703125" style="1" customWidth="1"/>
    <col min="3055" max="3058" width="12.5703125" style="1" customWidth="1"/>
    <col min="3059" max="3059" width="3.5703125" style="1" customWidth="1"/>
    <col min="3060" max="3060" width="42.85546875" style="1" bestFit="1" customWidth="1"/>
    <col min="3061" max="3062" width="11.42578125" style="1" customWidth="1"/>
    <col min="3063" max="3063" width="12.5703125" style="1" customWidth="1"/>
    <col min="3064" max="3064" width="13.42578125" style="1" customWidth="1"/>
    <col min="3065" max="3065" width="31.42578125" style="1" bestFit="1" customWidth="1"/>
    <col min="3066" max="3067" width="11.85546875" style="1" customWidth="1"/>
    <col min="3068" max="3068" width="8.5703125" style="1" bestFit="1" customWidth="1"/>
    <col min="3069" max="3069" width="9.42578125" style="1" bestFit="1" customWidth="1"/>
    <col min="3070" max="3076" width="11.85546875" style="1" customWidth="1"/>
    <col min="3077" max="3077" width="5.5703125" style="1" customWidth="1"/>
    <col min="3078" max="3078" width="3.5703125" style="1" customWidth="1"/>
    <col min="3079" max="3308" width="9.140625" style="1"/>
    <col min="3309" max="3310" width="3.5703125" style="1" customWidth="1"/>
    <col min="3311" max="3314" width="12.5703125" style="1" customWidth="1"/>
    <col min="3315" max="3315" width="3.5703125" style="1" customWidth="1"/>
    <col min="3316" max="3316" width="42.85546875" style="1" bestFit="1" customWidth="1"/>
    <col min="3317" max="3318" width="11.42578125" style="1" customWidth="1"/>
    <col min="3319" max="3319" width="12.5703125" style="1" customWidth="1"/>
    <col min="3320" max="3320" width="13.42578125" style="1" customWidth="1"/>
    <col min="3321" max="3321" width="31.42578125" style="1" bestFit="1" customWidth="1"/>
    <col min="3322" max="3323" width="11.85546875" style="1" customWidth="1"/>
    <col min="3324" max="3324" width="8.5703125" style="1" bestFit="1" customWidth="1"/>
    <col min="3325" max="3325" width="9.42578125" style="1" bestFit="1" customWidth="1"/>
    <col min="3326" max="3332" width="11.85546875" style="1" customWidth="1"/>
    <col min="3333" max="3333" width="5.5703125" style="1" customWidth="1"/>
    <col min="3334" max="3334" width="3.5703125" style="1" customWidth="1"/>
    <col min="3335" max="3564" width="9.140625" style="1"/>
    <col min="3565" max="3566" width="3.5703125" style="1" customWidth="1"/>
    <col min="3567" max="3570" width="12.5703125" style="1" customWidth="1"/>
    <col min="3571" max="3571" width="3.5703125" style="1" customWidth="1"/>
    <col min="3572" max="3572" width="42.85546875" style="1" bestFit="1" customWidth="1"/>
    <col min="3573" max="3574" width="11.42578125" style="1" customWidth="1"/>
    <col min="3575" max="3575" width="12.5703125" style="1" customWidth="1"/>
    <col min="3576" max="3576" width="13.42578125" style="1" customWidth="1"/>
    <col min="3577" max="3577" width="31.42578125" style="1" bestFit="1" customWidth="1"/>
    <col min="3578" max="3579" width="11.85546875" style="1" customWidth="1"/>
    <col min="3580" max="3580" width="8.5703125" style="1" bestFit="1" customWidth="1"/>
    <col min="3581" max="3581" width="9.42578125" style="1" bestFit="1" customWidth="1"/>
    <col min="3582" max="3588" width="11.85546875" style="1" customWidth="1"/>
    <col min="3589" max="3589" width="5.5703125" style="1" customWidth="1"/>
    <col min="3590" max="3590" width="3.5703125" style="1" customWidth="1"/>
    <col min="3591" max="3820" width="9.140625" style="1"/>
    <col min="3821" max="3822" width="3.5703125" style="1" customWidth="1"/>
    <col min="3823" max="3826" width="12.5703125" style="1" customWidth="1"/>
    <col min="3827" max="3827" width="3.5703125" style="1" customWidth="1"/>
    <col min="3828" max="3828" width="42.85546875" style="1" bestFit="1" customWidth="1"/>
    <col min="3829" max="3830" width="11.42578125" style="1" customWidth="1"/>
    <col min="3831" max="3831" width="12.5703125" style="1" customWidth="1"/>
    <col min="3832" max="3832" width="13.42578125" style="1" customWidth="1"/>
    <col min="3833" max="3833" width="31.42578125" style="1" bestFit="1" customWidth="1"/>
    <col min="3834" max="3835" width="11.85546875" style="1" customWidth="1"/>
    <col min="3836" max="3836" width="8.5703125" style="1" bestFit="1" customWidth="1"/>
    <col min="3837" max="3837" width="9.42578125" style="1" bestFit="1" customWidth="1"/>
    <col min="3838" max="3844" width="11.85546875" style="1" customWidth="1"/>
    <col min="3845" max="3845" width="5.5703125" style="1" customWidth="1"/>
    <col min="3846" max="3846" width="3.5703125" style="1" customWidth="1"/>
    <col min="3847" max="4076" width="9.140625" style="1"/>
    <col min="4077" max="4078" width="3.5703125" style="1" customWidth="1"/>
    <col min="4079" max="4082" width="12.5703125" style="1" customWidth="1"/>
    <col min="4083" max="4083" width="3.5703125" style="1" customWidth="1"/>
    <col min="4084" max="4084" width="42.85546875" style="1" bestFit="1" customWidth="1"/>
    <col min="4085" max="4086" width="11.42578125" style="1" customWidth="1"/>
    <col min="4087" max="4087" width="12.5703125" style="1" customWidth="1"/>
    <col min="4088" max="4088" width="13.42578125" style="1" customWidth="1"/>
    <col min="4089" max="4089" width="31.42578125" style="1" bestFit="1" customWidth="1"/>
    <col min="4090" max="4091" width="11.85546875" style="1" customWidth="1"/>
    <col min="4092" max="4092" width="8.5703125" style="1" bestFit="1" customWidth="1"/>
    <col min="4093" max="4093" width="9.42578125" style="1" bestFit="1" customWidth="1"/>
    <col min="4094" max="4100" width="11.85546875" style="1" customWidth="1"/>
    <col min="4101" max="4101" width="5.5703125" style="1" customWidth="1"/>
    <col min="4102" max="4102" width="3.5703125" style="1" customWidth="1"/>
    <col min="4103" max="4332" width="9.140625" style="1"/>
    <col min="4333" max="4334" width="3.5703125" style="1" customWidth="1"/>
    <col min="4335" max="4338" width="12.5703125" style="1" customWidth="1"/>
    <col min="4339" max="4339" width="3.5703125" style="1" customWidth="1"/>
    <col min="4340" max="4340" width="42.85546875" style="1" bestFit="1" customWidth="1"/>
    <col min="4341" max="4342" width="11.42578125" style="1" customWidth="1"/>
    <col min="4343" max="4343" width="12.5703125" style="1" customWidth="1"/>
    <col min="4344" max="4344" width="13.42578125" style="1" customWidth="1"/>
    <col min="4345" max="4345" width="31.42578125" style="1" bestFit="1" customWidth="1"/>
    <col min="4346" max="4347" width="11.85546875" style="1" customWidth="1"/>
    <col min="4348" max="4348" width="8.5703125" style="1" bestFit="1" customWidth="1"/>
    <col min="4349" max="4349" width="9.42578125" style="1" bestFit="1" customWidth="1"/>
    <col min="4350" max="4356" width="11.85546875" style="1" customWidth="1"/>
    <col min="4357" max="4357" width="5.5703125" style="1" customWidth="1"/>
    <col min="4358" max="4358" width="3.5703125" style="1" customWidth="1"/>
    <col min="4359" max="4588" width="9.140625" style="1"/>
    <col min="4589" max="4590" width="3.5703125" style="1" customWidth="1"/>
    <col min="4591" max="4594" width="12.5703125" style="1" customWidth="1"/>
    <col min="4595" max="4595" width="3.5703125" style="1" customWidth="1"/>
    <col min="4596" max="4596" width="42.85546875" style="1" bestFit="1" customWidth="1"/>
    <col min="4597" max="4598" width="11.42578125" style="1" customWidth="1"/>
    <col min="4599" max="4599" width="12.5703125" style="1" customWidth="1"/>
    <col min="4600" max="4600" width="13.42578125" style="1" customWidth="1"/>
    <col min="4601" max="4601" width="31.42578125" style="1" bestFit="1" customWidth="1"/>
    <col min="4602" max="4603" width="11.85546875" style="1" customWidth="1"/>
    <col min="4604" max="4604" width="8.5703125" style="1" bestFit="1" customWidth="1"/>
    <col min="4605" max="4605" width="9.42578125" style="1" bestFit="1" customWidth="1"/>
    <col min="4606" max="4612" width="11.85546875" style="1" customWidth="1"/>
    <col min="4613" max="4613" width="5.5703125" style="1" customWidth="1"/>
    <col min="4614" max="4614" width="3.5703125" style="1" customWidth="1"/>
    <col min="4615" max="4844" width="9.140625" style="1"/>
    <col min="4845" max="4846" width="3.5703125" style="1" customWidth="1"/>
    <col min="4847" max="4850" width="12.5703125" style="1" customWidth="1"/>
    <col min="4851" max="4851" width="3.5703125" style="1" customWidth="1"/>
    <col min="4852" max="4852" width="42.85546875" style="1" bestFit="1" customWidth="1"/>
    <col min="4853" max="4854" width="11.42578125" style="1" customWidth="1"/>
    <col min="4855" max="4855" width="12.5703125" style="1" customWidth="1"/>
    <col min="4856" max="4856" width="13.42578125" style="1" customWidth="1"/>
    <col min="4857" max="4857" width="31.42578125" style="1" bestFit="1" customWidth="1"/>
    <col min="4858" max="4859" width="11.85546875" style="1" customWidth="1"/>
    <col min="4860" max="4860" width="8.5703125" style="1" bestFit="1" customWidth="1"/>
    <col min="4861" max="4861" width="9.42578125" style="1" bestFit="1" customWidth="1"/>
    <col min="4862" max="4868" width="11.85546875" style="1" customWidth="1"/>
    <col min="4869" max="4869" width="5.5703125" style="1" customWidth="1"/>
    <col min="4870" max="4870" width="3.5703125" style="1" customWidth="1"/>
    <col min="4871" max="5100" width="9.140625" style="1"/>
    <col min="5101" max="5102" width="3.5703125" style="1" customWidth="1"/>
    <col min="5103" max="5106" width="12.5703125" style="1" customWidth="1"/>
    <col min="5107" max="5107" width="3.5703125" style="1" customWidth="1"/>
    <col min="5108" max="5108" width="42.85546875" style="1" bestFit="1" customWidth="1"/>
    <col min="5109" max="5110" width="11.42578125" style="1" customWidth="1"/>
    <col min="5111" max="5111" width="12.5703125" style="1" customWidth="1"/>
    <col min="5112" max="5112" width="13.42578125" style="1" customWidth="1"/>
    <col min="5113" max="5113" width="31.42578125" style="1" bestFit="1" customWidth="1"/>
    <col min="5114" max="5115" width="11.85546875" style="1" customWidth="1"/>
    <col min="5116" max="5116" width="8.5703125" style="1" bestFit="1" customWidth="1"/>
    <col min="5117" max="5117" width="9.42578125" style="1" bestFit="1" customWidth="1"/>
    <col min="5118" max="5124" width="11.85546875" style="1" customWidth="1"/>
    <col min="5125" max="5125" width="5.5703125" style="1" customWidth="1"/>
    <col min="5126" max="5126" width="3.5703125" style="1" customWidth="1"/>
    <col min="5127" max="5356" width="9.140625" style="1"/>
    <col min="5357" max="5358" width="3.5703125" style="1" customWidth="1"/>
    <col min="5359" max="5362" width="12.5703125" style="1" customWidth="1"/>
    <col min="5363" max="5363" width="3.5703125" style="1" customWidth="1"/>
    <col min="5364" max="5364" width="42.85546875" style="1" bestFit="1" customWidth="1"/>
    <col min="5365" max="5366" width="11.42578125" style="1" customWidth="1"/>
    <col min="5367" max="5367" width="12.5703125" style="1" customWidth="1"/>
    <col min="5368" max="5368" width="13.42578125" style="1" customWidth="1"/>
    <col min="5369" max="5369" width="31.42578125" style="1" bestFit="1" customWidth="1"/>
    <col min="5370" max="5371" width="11.85546875" style="1" customWidth="1"/>
    <col min="5372" max="5372" width="8.5703125" style="1" bestFit="1" customWidth="1"/>
    <col min="5373" max="5373" width="9.42578125" style="1" bestFit="1" customWidth="1"/>
    <col min="5374" max="5380" width="11.85546875" style="1" customWidth="1"/>
    <col min="5381" max="5381" width="5.5703125" style="1" customWidth="1"/>
    <col min="5382" max="5382" width="3.5703125" style="1" customWidth="1"/>
    <col min="5383" max="5612" width="9.140625" style="1"/>
    <col min="5613" max="5614" width="3.5703125" style="1" customWidth="1"/>
    <col min="5615" max="5618" width="12.5703125" style="1" customWidth="1"/>
    <col min="5619" max="5619" width="3.5703125" style="1" customWidth="1"/>
    <col min="5620" max="5620" width="42.85546875" style="1" bestFit="1" customWidth="1"/>
    <col min="5621" max="5622" width="11.42578125" style="1" customWidth="1"/>
    <col min="5623" max="5623" width="12.5703125" style="1" customWidth="1"/>
    <col min="5624" max="5624" width="13.42578125" style="1" customWidth="1"/>
    <col min="5625" max="5625" width="31.42578125" style="1" bestFit="1" customWidth="1"/>
    <col min="5626" max="5627" width="11.85546875" style="1" customWidth="1"/>
    <col min="5628" max="5628" width="8.5703125" style="1" bestFit="1" customWidth="1"/>
    <col min="5629" max="5629" width="9.42578125" style="1" bestFit="1" customWidth="1"/>
    <col min="5630" max="5636" width="11.85546875" style="1" customWidth="1"/>
    <col min="5637" max="5637" width="5.5703125" style="1" customWidth="1"/>
    <col min="5638" max="5638" width="3.5703125" style="1" customWidth="1"/>
    <col min="5639" max="5868" width="9.140625" style="1"/>
    <col min="5869" max="5870" width="3.5703125" style="1" customWidth="1"/>
    <col min="5871" max="5874" width="12.5703125" style="1" customWidth="1"/>
    <col min="5875" max="5875" width="3.5703125" style="1" customWidth="1"/>
    <col min="5876" max="5876" width="42.85546875" style="1" bestFit="1" customWidth="1"/>
    <col min="5877" max="5878" width="11.42578125" style="1" customWidth="1"/>
    <col min="5879" max="5879" width="12.5703125" style="1" customWidth="1"/>
    <col min="5880" max="5880" width="13.42578125" style="1" customWidth="1"/>
    <col min="5881" max="5881" width="31.42578125" style="1" bestFit="1" customWidth="1"/>
    <col min="5882" max="5883" width="11.85546875" style="1" customWidth="1"/>
    <col min="5884" max="5884" width="8.5703125" style="1" bestFit="1" customWidth="1"/>
    <col min="5885" max="5885" width="9.42578125" style="1" bestFit="1" customWidth="1"/>
    <col min="5886" max="5892" width="11.85546875" style="1" customWidth="1"/>
    <col min="5893" max="5893" width="5.5703125" style="1" customWidth="1"/>
    <col min="5894" max="5894" width="3.5703125" style="1" customWidth="1"/>
    <col min="5895" max="6124" width="9.140625" style="1"/>
    <col min="6125" max="6126" width="3.5703125" style="1" customWidth="1"/>
    <col min="6127" max="6130" width="12.5703125" style="1" customWidth="1"/>
    <col min="6131" max="6131" width="3.5703125" style="1" customWidth="1"/>
    <col min="6132" max="6132" width="42.85546875" style="1" bestFit="1" customWidth="1"/>
    <col min="6133" max="6134" width="11.42578125" style="1" customWidth="1"/>
    <col min="6135" max="6135" width="12.5703125" style="1" customWidth="1"/>
    <col min="6136" max="6136" width="13.42578125" style="1" customWidth="1"/>
    <col min="6137" max="6137" width="31.42578125" style="1" bestFit="1" customWidth="1"/>
    <col min="6138" max="6139" width="11.85546875" style="1" customWidth="1"/>
    <col min="6140" max="6140" width="8.5703125" style="1" bestFit="1" customWidth="1"/>
    <col min="6141" max="6141" width="9.42578125" style="1" bestFit="1" customWidth="1"/>
    <col min="6142" max="6148" width="11.85546875" style="1" customWidth="1"/>
    <col min="6149" max="6149" width="5.5703125" style="1" customWidth="1"/>
    <col min="6150" max="6150" width="3.5703125" style="1" customWidth="1"/>
    <col min="6151" max="6380" width="9.140625" style="1"/>
    <col min="6381" max="6382" width="3.5703125" style="1" customWidth="1"/>
    <col min="6383" max="6386" width="12.5703125" style="1" customWidth="1"/>
    <col min="6387" max="6387" width="3.5703125" style="1" customWidth="1"/>
    <col min="6388" max="6388" width="42.85546875" style="1" bestFit="1" customWidth="1"/>
    <col min="6389" max="6390" width="11.42578125" style="1" customWidth="1"/>
    <col min="6391" max="6391" width="12.5703125" style="1" customWidth="1"/>
    <col min="6392" max="6392" width="13.42578125" style="1" customWidth="1"/>
    <col min="6393" max="6393" width="31.42578125" style="1" bestFit="1" customWidth="1"/>
    <col min="6394" max="6395" width="11.85546875" style="1" customWidth="1"/>
    <col min="6396" max="6396" width="8.5703125" style="1" bestFit="1" customWidth="1"/>
    <col min="6397" max="6397" width="9.42578125" style="1" bestFit="1" customWidth="1"/>
    <col min="6398" max="6404" width="11.85546875" style="1" customWidth="1"/>
    <col min="6405" max="6405" width="5.5703125" style="1" customWidth="1"/>
    <col min="6406" max="6406" width="3.5703125" style="1" customWidth="1"/>
    <col min="6407" max="6636" width="9.140625" style="1"/>
    <col min="6637" max="6638" width="3.5703125" style="1" customWidth="1"/>
    <col min="6639" max="6642" width="12.5703125" style="1" customWidth="1"/>
    <col min="6643" max="6643" width="3.5703125" style="1" customWidth="1"/>
    <col min="6644" max="6644" width="42.85546875" style="1" bestFit="1" customWidth="1"/>
    <col min="6645" max="6646" width="11.42578125" style="1" customWidth="1"/>
    <col min="6647" max="6647" width="12.5703125" style="1" customWidth="1"/>
    <col min="6648" max="6648" width="13.42578125" style="1" customWidth="1"/>
    <col min="6649" max="6649" width="31.42578125" style="1" bestFit="1" customWidth="1"/>
    <col min="6650" max="6651" width="11.85546875" style="1" customWidth="1"/>
    <col min="6652" max="6652" width="8.5703125" style="1" bestFit="1" customWidth="1"/>
    <col min="6653" max="6653" width="9.42578125" style="1" bestFit="1" customWidth="1"/>
    <col min="6654" max="6660" width="11.85546875" style="1" customWidth="1"/>
    <col min="6661" max="6661" width="5.5703125" style="1" customWidth="1"/>
    <col min="6662" max="6662" width="3.5703125" style="1" customWidth="1"/>
    <col min="6663" max="6892" width="9.140625" style="1"/>
    <col min="6893" max="6894" width="3.5703125" style="1" customWidth="1"/>
    <col min="6895" max="6898" width="12.5703125" style="1" customWidth="1"/>
    <col min="6899" max="6899" width="3.5703125" style="1" customWidth="1"/>
    <col min="6900" max="6900" width="42.85546875" style="1" bestFit="1" customWidth="1"/>
    <col min="6901" max="6902" width="11.42578125" style="1" customWidth="1"/>
    <col min="6903" max="6903" width="12.5703125" style="1" customWidth="1"/>
    <col min="6904" max="6904" width="13.42578125" style="1" customWidth="1"/>
    <col min="6905" max="6905" width="31.42578125" style="1" bestFit="1" customWidth="1"/>
    <col min="6906" max="6907" width="11.85546875" style="1" customWidth="1"/>
    <col min="6908" max="6908" width="8.5703125" style="1" bestFit="1" customWidth="1"/>
    <col min="6909" max="6909" width="9.42578125" style="1" bestFit="1" customWidth="1"/>
    <col min="6910" max="6916" width="11.85546875" style="1" customWidth="1"/>
    <col min="6917" max="6917" width="5.5703125" style="1" customWidth="1"/>
    <col min="6918" max="6918" width="3.5703125" style="1" customWidth="1"/>
    <col min="6919" max="7148" width="9.140625" style="1"/>
    <col min="7149" max="7150" width="3.5703125" style="1" customWidth="1"/>
    <col min="7151" max="7154" width="12.5703125" style="1" customWidth="1"/>
    <col min="7155" max="7155" width="3.5703125" style="1" customWidth="1"/>
    <col min="7156" max="7156" width="42.85546875" style="1" bestFit="1" customWidth="1"/>
    <col min="7157" max="7158" width="11.42578125" style="1" customWidth="1"/>
    <col min="7159" max="7159" width="12.5703125" style="1" customWidth="1"/>
    <col min="7160" max="7160" width="13.42578125" style="1" customWidth="1"/>
    <col min="7161" max="7161" width="31.42578125" style="1" bestFit="1" customWidth="1"/>
    <col min="7162" max="7163" width="11.85546875" style="1" customWidth="1"/>
    <col min="7164" max="7164" width="8.5703125" style="1" bestFit="1" customWidth="1"/>
    <col min="7165" max="7165" width="9.42578125" style="1" bestFit="1" customWidth="1"/>
    <col min="7166" max="7172" width="11.85546875" style="1" customWidth="1"/>
    <col min="7173" max="7173" width="5.5703125" style="1" customWidth="1"/>
    <col min="7174" max="7174" width="3.5703125" style="1" customWidth="1"/>
    <col min="7175" max="7404" width="9.140625" style="1"/>
    <col min="7405" max="7406" width="3.5703125" style="1" customWidth="1"/>
    <col min="7407" max="7410" width="12.5703125" style="1" customWidth="1"/>
    <col min="7411" max="7411" width="3.5703125" style="1" customWidth="1"/>
    <col min="7412" max="7412" width="42.85546875" style="1" bestFit="1" customWidth="1"/>
    <col min="7413" max="7414" width="11.42578125" style="1" customWidth="1"/>
    <col min="7415" max="7415" width="12.5703125" style="1" customWidth="1"/>
    <col min="7416" max="7416" width="13.42578125" style="1" customWidth="1"/>
    <col min="7417" max="7417" width="31.42578125" style="1" bestFit="1" customWidth="1"/>
    <col min="7418" max="7419" width="11.85546875" style="1" customWidth="1"/>
    <col min="7420" max="7420" width="8.5703125" style="1" bestFit="1" customWidth="1"/>
    <col min="7421" max="7421" width="9.42578125" style="1" bestFit="1" customWidth="1"/>
    <col min="7422" max="7428" width="11.85546875" style="1" customWidth="1"/>
    <col min="7429" max="7429" width="5.5703125" style="1" customWidth="1"/>
    <col min="7430" max="7430" width="3.5703125" style="1" customWidth="1"/>
    <col min="7431" max="7660" width="9.140625" style="1"/>
    <col min="7661" max="7662" width="3.5703125" style="1" customWidth="1"/>
    <col min="7663" max="7666" width="12.5703125" style="1" customWidth="1"/>
    <col min="7667" max="7667" width="3.5703125" style="1" customWidth="1"/>
    <col min="7668" max="7668" width="42.85546875" style="1" bestFit="1" customWidth="1"/>
    <col min="7669" max="7670" width="11.42578125" style="1" customWidth="1"/>
    <col min="7671" max="7671" width="12.5703125" style="1" customWidth="1"/>
    <col min="7672" max="7672" width="13.42578125" style="1" customWidth="1"/>
    <col min="7673" max="7673" width="31.42578125" style="1" bestFit="1" customWidth="1"/>
    <col min="7674" max="7675" width="11.85546875" style="1" customWidth="1"/>
    <col min="7676" max="7676" width="8.5703125" style="1" bestFit="1" customWidth="1"/>
    <col min="7677" max="7677" width="9.42578125" style="1" bestFit="1" customWidth="1"/>
    <col min="7678" max="7684" width="11.85546875" style="1" customWidth="1"/>
    <col min="7685" max="7685" width="5.5703125" style="1" customWidth="1"/>
    <col min="7686" max="7686" width="3.5703125" style="1" customWidth="1"/>
    <col min="7687" max="7916" width="9.140625" style="1"/>
    <col min="7917" max="7918" width="3.5703125" style="1" customWidth="1"/>
    <col min="7919" max="7922" width="12.5703125" style="1" customWidth="1"/>
    <col min="7923" max="7923" width="3.5703125" style="1" customWidth="1"/>
    <col min="7924" max="7924" width="42.85546875" style="1" bestFit="1" customWidth="1"/>
    <col min="7925" max="7926" width="11.42578125" style="1" customWidth="1"/>
    <col min="7927" max="7927" width="12.5703125" style="1" customWidth="1"/>
    <col min="7928" max="7928" width="13.42578125" style="1" customWidth="1"/>
    <col min="7929" max="7929" width="31.42578125" style="1" bestFit="1" customWidth="1"/>
    <col min="7930" max="7931" width="11.85546875" style="1" customWidth="1"/>
    <col min="7932" max="7932" width="8.5703125" style="1" bestFit="1" customWidth="1"/>
    <col min="7933" max="7933" width="9.42578125" style="1" bestFit="1" customWidth="1"/>
    <col min="7934" max="7940" width="11.85546875" style="1" customWidth="1"/>
    <col min="7941" max="7941" width="5.5703125" style="1" customWidth="1"/>
    <col min="7942" max="7942" width="3.5703125" style="1" customWidth="1"/>
    <col min="7943" max="8172" width="9.140625" style="1"/>
    <col min="8173" max="8174" width="3.5703125" style="1" customWidth="1"/>
    <col min="8175" max="8178" width="12.5703125" style="1" customWidth="1"/>
    <col min="8179" max="8179" width="3.5703125" style="1" customWidth="1"/>
    <col min="8180" max="8180" width="42.85546875" style="1" bestFit="1" customWidth="1"/>
    <col min="8181" max="8182" width="11.42578125" style="1" customWidth="1"/>
    <col min="8183" max="8183" width="12.5703125" style="1" customWidth="1"/>
    <col min="8184" max="8184" width="13.42578125" style="1" customWidth="1"/>
    <col min="8185" max="8185" width="31.42578125" style="1" bestFit="1" customWidth="1"/>
    <col min="8186" max="8187" width="11.85546875" style="1" customWidth="1"/>
    <col min="8188" max="8188" width="8.5703125" style="1" bestFit="1" customWidth="1"/>
    <col min="8189" max="8189" width="9.42578125" style="1" bestFit="1" customWidth="1"/>
    <col min="8190" max="8196" width="11.85546875" style="1" customWidth="1"/>
    <col min="8197" max="8197" width="5.5703125" style="1" customWidth="1"/>
    <col min="8198" max="8198" width="3.5703125" style="1" customWidth="1"/>
    <col min="8199" max="8428" width="9.140625" style="1"/>
    <col min="8429" max="8430" width="3.5703125" style="1" customWidth="1"/>
    <col min="8431" max="8434" width="12.5703125" style="1" customWidth="1"/>
    <col min="8435" max="8435" width="3.5703125" style="1" customWidth="1"/>
    <col min="8436" max="8436" width="42.85546875" style="1" bestFit="1" customWidth="1"/>
    <col min="8437" max="8438" width="11.42578125" style="1" customWidth="1"/>
    <col min="8439" max="8439" width="12.5703125" style="1" customWidth="1"/>
    <col min="8440" max="8440" width="13.42578125" style="1" customWidth="1"/>
    <col min="8441" max="8441" width="31.42578125" style="1" bestFit="1" customWidth="1"/>
    <col min="8442" max="8443" width="11.85546875" style="1" customWidth="1"/>
    <col min="8444" max="8444" width="8.5703125" style="1" bestFit="1" customWidth="1"/>
    <col min="8445" max="8445" width="9.42578125" style="1" bestFit="1" customWidth="1"/>
    <col min="8446" max="8452" width="11.85546875" style="1" customWidth="1"/>
    <col min="8453" max="8453" width="5.5703125" style="1" customWidth="1"/>
    <col min="8454" max="8454" width="3.5703125" style="1" customWidth="1"/>
    <col min="8455" max="8684" width="9.140625" style="1"/>
    <col min="8685" max="8686" width="3.5703125" style="1" customWidth="1"/>
    <col min="8687" max="8690" width="12.5703125" style="1" customWidth="1"/>
    <col min="8691" max="8691" width="3.5703125" style="1" customWidth="1"/>
    <col min="8692" max="8692" width="42.85546875" style="1" bestFit="1" customWidth="1"/>
    <col min="8693" max="8694" width="11.42578125" style="1" customWidth="1"/>
    <col min="8695" max="8695" width="12.5703125" style="1" customWidth="1"/>
    <col min="8696" max="8696" width="13.42578125" style="1" customWidth="1"/>
    <col min="8697" max="8697" width="31.42578125" style="1" bestFit="1" customWidth="1"/>
    <col min="8698" max="8699" width="11.85546875" style="1" customWidth="1"/>
    <col min="8700" max="8700" width="8.5703125" style="1" bestFit="1" customWidth="1"/>
    <col min="8701" max="8701" width="9.42578125" style="1" bestFit="1" customWidth="1"/>
    <col min="8702" max="8708" width="11.85546875" style="1" customWidth="1"/>
    <col min="8709" max="8709" width="5.5703125" style="1" customWidth="1"/>
    <col min="8710" max="8710" width="3.5703125" style="1" customWidth="1"/>
    <col min="8711" max="8940" width="9.140625" style="1"/>
    <col min="8941" max="8942" width="3.5703125" style="1" customWidth="1"/>
    <col min="8943" max="8946" width="12.5703125" style="1" customWidth="1"/>
    <col min="8947" max="8947" width="3.5703125" style="1" customWidth="1"/>
    <col min="8948" max="8948" width="42.85546875" style="1" bestFit="1" customWidth="1"/>
    <col min="8949" max="8950" width="11.42578125" style="1" customWidth="1"/>
    <col min="8951" max="8951" width="12.5703125" style="1" customWidth="1"/>
    <col min="8952" max="8952" width="13.42578125" style="1" customWidth="1"/>
    <col min="8953" max="8953" width="31.42578125" style="1" bestFit="1" customWidth="1"/>
    <col min="8954" max="8955" width="11.85546875" style="1" customWidth="1"/>
    <col min="8956" max="8956" width="8.5703125" style="1" bestFit="1" customWidth="1"/>
    <col min="8957" max="8957" width="9.42578125" style="1" bestFit="1" customWidth="1"/>
    <col min="8958" max="8964" width="11.85546875" style="1" customWidth="1"/>
    <col min="8965" max="8965" width="5.5703125" style="1" customWidth="1"/>
    <col min="8966" max="8966" width="3.5703125" style="1" customWidth="1"/>
    <col min="8967" max="9196" width="9.140625" style="1"/>
    <col min="9197" max="9198" width="3.5703125" style="1" customWidth="1"/>
    <col min="9199" max="9202" width="12.5703125" style="1" customWidth="1"/>
    <col min="9203" max="9203" width="3.5703125" style="1" customWidth="1"/>
    <col min="9204" max="9204" width="42.85546875" style="1" bestFit="1" customWidth="1"/>
    <col min="9205" max="9206" width="11.42578125" style="1" customWidth="1"/>
    <col min="9207" max="9207" width="12.5703125" style="1" customWidth="1"/>
    <col min="9208" max="9208" width="13.42578125" style="1" customWidth="1"/>
    <col min="9209" max="9209" width="31.42578125" style="1" bestFit="1" customWidth="1"/>
    <col min="9210" max="9211" width="11.85546875" style="1" customWidth="1"/>
    <col min="9212" max="9212" width="8.5703125" style="1" bestFit="1" customWidth="1"/>
    <col min="9213" max="9213" width="9.42578125" style="1" bestFit="1" customWidth="1"/>
    <col min="9214" max="9220" width="11.85546875" style="1" customWidth="1"/>
    <col min="9221" max="9221" width="5.5703125" style="1" customWidth="1"/>
    <col min="9222" max="9222" width="3.5703125" style="1" customWidth="1"/>
    <col min="9223" max="9452" width="9.140625" style="1"/>
    <col min="9453" max="9454" width="3.5703125" style="1" customWidth="1"/>
    <col min="9455" max="9458" width="12.5703125" style="1" customWidth="1"/>
    <col min="9459" max="9459" width="3.5703125" style="1" customWidth="1"/>
    <col min="9460" max="9460" width="42.85546875" style="1" bestFit="1" customWidth="1"/>
    <col min="9461" max="9462" width="11.42578125" style="1" customWidth="1"/>
    <col min="9463" max="9463" width="12.5703125" style="1" customWidth="1"/>
    <col min="9464" max="9464" width="13.42578125" style="1" customWidth="1"/>
    <col min="9465" max="9465" width="31.42578125" style="1" bestFit="1" customWidth="1"/>
    <col min="9466" max="9467" width="11.85546875" style="1" customWidth="1"/>
    <col min="9468" max="9468" width="8.5703125" style="1" bestFit="1" customWidth="1"/>
    <col min="9469" max="9469" width="9.42578125" style="1" bestFit="1" customWidth="1"/>
    <col min="9470" max="9476" width="11.85546875" style="1" customWidth="1"/>
    <col min="9477" max="9477" width="5.5703125" style="1" customWidth="1"/>
    <col min="9478" max="9478" width="3.5703125" style="1" customWidth="1"/>
    <col min="9479" max="9708" width="9.140625" style="1"/>
    <col min="9709" max="9710" width="3.5703125" style="1" customWidth="1"/>
    <col min="9711" max="9714" width="12.5703125" style="1" customWidth="1"/>
    <col min="9715" max="9715" width="3.5703125" style="1" customWidth="1"/>
    <col min="9716" max="9716" width="42.85546875" style="1" bestFit="1" customWidth="1"/>
    <col min="9717" max="9718" width="11.42578125" style="1" customWidth="1"/>
    <col min="9719" max="9719" width="12.5703125" style="1" customWidth="1"/>
    <col min="9720" max="9720" width="13.42578125" style="1" customWidth="1"/>
    <col min="9721" max="9721" width="31.42578125" style="1" bestFit="1" customWidth="1"/>
    <col min="9722" max="9723" width="11.85546875" style="1" customWidth="1"/>
    <col min="9724" max="9724" width="8.5703125" style="1" bestFit="1" customWidth="1"/>
    <col min="9725" max="9725" width="9.42578125" style="1" bestFit="1" customWidth="1"/>
    <col min="9726" max="9732" width="11.85546875" style="1" customWidth="1"/>
    <col min="9733" max="9733" width="5.5703125" style="1" customWidth="1"/>
    <col min="9734" max="9734" width="3.5703125" style="1" customWidth="1"/>
    <col min="9735" max="9964" width="9.140625" style="1"/>
    <col min="9965" max="9966" width="3.5703125" style="1" customWidth="1"/>
    <col min="9967" max="9970" width="12.5703125" style="1" customWidth="1"/>
    <col min="9971" max="9971" width="3.5703125" style="1" customWidth="1"/>
    <col min="9972" max="9972" width="42.85546875" style="1" bestFit="1" customWidth="1"/>
    <col min="9973" max="9974" width="11.42578125" style="1" customWidth="1"/>
    <col min="9975" max="9975" width="12.5703125" style="1" customWidth="1"/>
    <col min="9976" max="9976" width="13.42578125" style="1" customWidth="1"/>
    <col min="9977" max="9977" width="31.42578125" style="1" bestFit="1" customWidth="1"/>
    <col min="9978" max="9979" width="11.85546875" style="1" customWidth="1"/>
    <col min="9980" max="9980" width="8.5703125" style="1" bestFit="1" customWidth="1"/>
    <col min="9981" max="9981" width="9.42578125" style="1" bestFit="1" customWidth="1"/>
    <col min="9982" max="9988" width="11.85546875" style="1" customWidth="1"/>
    <col min="9989" max="9989" width="5.5703125" style="1" customWidth="1"/>
    <col min="9990" max="9990" width="3.5703125" style="1" customWidth="1"/>
    <col min="9991" max="10220" width="9.140625" style="1"/>
    <col min="10221" max="10222" width="3.5703125" style="1" customWidth="1"/>
    <col min="10223" max="10226" width="12.5703125" style="1" customWidth="1"/>
    <col min="10227" max="10227" width="3.5703125" style="1" customWidth="1"/>
    <col min="10228" max="10228" width="42.85546875" style="1" bestFit="1" customWidth="1"/>
    <col min="10229" max="10230" width="11.42578125" style="1" customWidth="1"/>
    <col min="10231" max="10231" width="12.5703125" style="1" customWidth="1"/>
    <col min="10232" max="10232" width="13.42578125" style="1" customWidth="1"/>
    <col min="10233" max="10233" width="31.42578125" style="1" bestFit="1" customWidth="1"/>
    <col min="10234" max="10235" width="11.85546875" style="1" customWidth="1"/>
    <col min="10236" max="10236" width="8.5703125" style="1" bestFit="1" customWidth="1"/>
    <col min="10237" max="10237" width="9.42578125" style="1" bestFit="1" customWidth="1"/>
    <col min="10238" max="10244" width="11.85546875" style="1" customWidth="1"/>
    <col min="10245" max="10245" width="5.5703125" style="1" customWidth="1"/>
    <col min="10246" max="10246" width="3.5703125" style="1" customWidth="1"/>
    <col min="10247" max="10476" width="9.140625" style="1"/>
    <col min="10477" max="10478" width="3.5703125" style="1" customWidth="1"/>
    <col min="10479" max="10482" width="12.5703125" style="1" customWidth="1"/>
    <col min="10483" max="10483" width="3.5703125" style="1" customWidth="1"/>
    <col min="10484" max="10484" width="42.85546875" style="1" bestFit="1" customWidth="1"/>
    <col min="10485" max="10486" width="11.42578125" style="1" customWidth="1"/>
    <col min="10487" max="10487" width="12.5703125" style="1" customWidth="1"/>
    <col min="10488" max="10488" width="13.42578125" style="1" customWidth="1"/>
    <col min="10489" max="10489" width="31.42578125" style="1" bestFit="1" customWidth="1"/>
    <col min="10490" max="10491" width="11.85546875" style="1" customWidth="1"/>
    <col min="10492" max="10492" width="8.5703125" style="1" bestFit="1" customWidth="1"/>
    <col min="10493" max="10493" width="9.42578125" style="1" bestFit="1" customWidth="1"/>
    <col min="10494" max="10500" width="11.85546875" style="1" customWidth="1"/>
    <col min="10501" max="10501" width="5.5703125" style="1" customWidth="1"/>
    <col min="10502" max="10502" width="3.5703125" style="1" customWidth="1"/>
    <col min="10503" max="10732" width="9.140625" style="1"/>
    <col min="10733" max="10734" width="3.5703125" style="1" customWidth="1"/>
    <col min="10735" max="10738" width="12.5703125" style="1" customWidth="1"/>
    <col min="10739" max="10739" width="3.5703125" style="1" customWidth="1"/>
    <col min="10740" max="10740" width="42.85546875" style="1" bestFit="1" customWidth="1"/>
    <col min="10741" max="10742" width="11.42578125" style="1" customWidth="1"/>
    <col min="10743" max="10743" width="12.5703125" style="1" customWidth="1"/>
    <col min="10744" max="10744" width="13.42578125" style="1" customWidth="1"/>
    <col min="10745" max="10745" width="31.42578125" style="1" bestFit="1" customWidth="1"/>
    <col min="10746" max="10747" width="11.85546875" style="1" customWidth="1"/>
    <col min="10748" max="10748" width="8.5703125" style="1" bestFit="1" customWidth="1"/>
    <col min="10749" max="10749" width="9.42578125" style="1" bestFit="1" customWidth="1"/>
    <col min="10750" max="10756" width="11.85546875" style="1" customWidth="1"/>
    <col min="10757" max="10757" width="5.5703125" style="1" customWidth="1"/>
    <col min="10758" max="10758" width="3.5703125" style="1" customWidth="1"/>
    <col min="10759" max="10988" width="9.140625" style="1"/>
    <col min="10989" max="10990" width="3.5703125" style="1" customWidth="1"/>
    <col min="10991" max="10994" width="12.5703125" style="1" customWidth="1"/>
    <col min="10995" max="10995" width="3.5703125" style="1" customWidth="1"/>
    <col min="10996" max="10996" width="42.85546875" style="1" bestFit="1" customWidth="1"/>
    <col min="10997" max="10998" width="11.42578125" style="1" customWidth="1"/>
    <col min="10999" max="10999" width="12.5703125" style="1" customWidth="1"/>
    <col min="11000" max="11000" width="13.42578125" style="1" customWidth="1"/>
    <col min="11001" max="11001" width="31.42578125" style="1" bestFit="1" customWidth="1"/>
    <col min="11002" max="11003" width="11.85546875" style="1" customWidth="1"/>
    <col min="11004" max="11004" width="8.5703125" style="1" bestFit="1" customWidth="1"/>
    <col min="11005" max="11005" width="9.42578125" style="1" bestFit="1" customWidth="1"/>
    <col min="11006" max="11012" width="11.85546875" style="1" customWidth="1"/>
    <col min="11013" max="11013" width="5.5703125" style="1" customWidth="1"/>
    <col min="11014" max="11014" width="3.5703125" style="1" customWidth="1"/>
    <col min="11015" max="11244" width="9.140625" style="1"/>
    <col min="11245" max="11246" width="3.5703125" style="1" customWidth="1"/>
    <col min="11247" max="11250" width="12.5703125" style="1" customWidth="1"/>
    <col min="11251" max="11251" width="3.5703125" style="1" customWidth="1"/>
    <col min="11252" max="11252" width="42.85546875" style="1" bestFit="1" customWidth="1"/>
    <col min="11253" max="11254" width="11.42578125" style="1" customWidth="1"/>
    <col min="11255" max="11255" width="12.5703125" style="1" customWidth="1"/>
    <col min="11256" max="11256" width="13.42578125" style="1" customWidth="1"/>
    <col min="11257" max="11257" width="31.42578125" style="1" bestFit="1" customWidth="1"/>
    <col min="11258" max="11259" width="11.85546875" style="1" customWidth="1"/>
    <col min="11260" max="11260" width="8.5703125" style="1" bestFit="1" customWidth="1"/>
    <col min="11261" max="11261" width="9.42578125" style="1" bestFit="1" customWidth="1"/>
    <col min="11262" max="11268" width="11.85546875" style="1" customWidth="1"/>
    <col min="11269" max="11269" width="5.5703125" style="1" customWidth="1"/>
    <col min="11270" max="11270" width="3.5703125" style="1" customWidth="1"/>
    <col min="11271" max="11500" width="9.140625" style="1"/>
    <col min="11501" max="11502" width="3.5703125" style="1" customWidth="1"/>
    <col min="11503" max="11506" width="12.5703125" style="1" customWidth="1"/>
    <col min="11507" max="11507" width="3.5703125" style="1" customWidth="1"/>
    <col min="11508" max="11508" width="42.85546875" style="1" bestFit="1" customWidth="1"/>
    <col min="11509" max="11510" width="11.42578125" style="1" customWidth="1"/>
    <col min="11511" max="11511" width="12.5703125" style="1" customWidth="1"/>
    <col min="11512" max="11512" width="13.42578125" style="1" customWidth="1"/>
    <col min="11513" max="11513" width="31.42578125" style="1" bestFit="1" customWidth="1"/>
    <col min="11514" max="11515" width="11.85546875" style="1" customWidth="1"/>
    <col min="11516" max="11516" width="8.5703125" style="1" bestFit="1" customWidth="1"/>
    <col min="11517" max="11517" width="9.42578125" style="1" bestFit="1" customWidth="1"/>
    <col min="11518" max="11524" width="11.85546875" style="1" customWidth="1"/>
    <col min="11525" max="11525" width="5.5703125" style="1" customWidth="1"/>
    <col min="11526" max="11526" width="3.5703125" style="1" customWidth="1"/>
    <col min="11527" max="11756" width="9.140625" style="1"/>
    <col min="11757" max="11758" width="3.5703125" style="1" customWidth="1"/>
    <col min="11759" max="11762" width="12.5703125" style="1" customWidth="1"/>
    <col min="11763" max="11763" width="3.5703125" style="1" customWidth="1"/>
    <col min="11764" max="11764" width="42.85546875" style="1" bestFit="1" customWidth="1"/>
    <col min="11765" max="11766" width="11.42578125" style="1" customWidth="1"/>
    <col min="11767" max="11767" width="12.5703125" style="1" customWidth="1"/>
    <col min="11768" max="11768" width="13.42578125" style="1" customWidth="1"/>
    <col min="11769" max="11769" width="31.42578125" style="1" bestFit="1" customWidth="1"/>
    <col min="11770" max="11771" width="11.85546875" style="1" customWidth="1"/>
    <col min="11772" max="11772" width="8.5703125" style="1" bestFit="1" customWidth="1"/>
    <col min="11773" max="11773" width="9.42578125" style="1" bestFit="1" customWidth="1"/>
    <col min="11774" max="11780" width="11.85546875" style="1" customWidth="1"/>
    <col min="11781" max="11781" width="5.5703125" style="1" customWidth="1"/>
    <col min="11782" max="11782" width="3.5703125" style="1" customWidth="1"/>
    <col min="11783" max="12012" width="9.140625" style="1"/>
    <col min="12013" max="12014" width="3.5703125" style="1" customWidth="1"/>
    <col min="12015" max="12018" width="12.5703125" style="1" customWidth="1"/>
    <col min="12019" max="12019" width="3.5703125" style="1" customWidth="1"/>
    <col min="12020" max="12020" width="42.85546875" style="1" bestFit="1" customWidth="1"/>
    <col min="12021" max="12022" width="11.42578125" style="1" customWidth="1"/>
    <col min="12023" max="12023" width="12.5703125" style="1" customWidth="1"/>
    <col min="12024" max="12024" width="13.42578125" style="1" customWidth="1"/>
    <col min="12025" max="12025" width="31.42578125" style="1" bestFit="1" customWidth="1"/>
    <col min="12026" max="12027" width="11.85546875" style="1" customWidth="1"/>
    <col min="12028" max="12028" width="8.5703125" style="1" bestFit="1" customWidth="1"/>
    <col min="12029" max="12029" width="9.42578125" style="1" bestFit="1" customWidth="1"/>
    <col min="12030" max="12036" width="11.85546875" style="1" customWidth="1"/>
    <col min="12037" max="12037" width="5.5703125" style="1" customWidth="1"/>
    <col min="12038" max="12038" width="3.5703125" style="1" customWidth="1"/>
    <col min="12039" max="12268" width="9.140625" style="1"/>
    <col min="12269" max="12270" width="3.5703125" style="1" customWidth="1"/>
    <col min="12271" max="12274" width="12.5703125" style="1" customWidth="1"/>
    <col min="12275" max="12275" width="3.5703125" style="1" customWidth="1"/>
    <col min="12276" max="12276" width="42.85546875" style="1" bestFit="1" customWidth="1"/>
    <col min="12277" max="12278" width="11.42578125" style="1" customWidth="1"/>
    <col min="12279" max="12279" width="12.5703125" style="1" customWidth="1"/>
    <col min="12280" max="12280" width="13.42578125" style="1" customWidth="1"/>
    <col min="12281" max="12281" width="31.42578125" style="1" bestFit="1" customWidth="1"/>
    <col min="12282" max="12283" width="11.85546875" style="1" customWidth="1"/>
    <col min="12284" max="12284" width="8.5703125" style="1" bestFit="1" customWidth="1"/>
    <col min="12285" max="12285" width="9.42578125" style="1" bestFit="1" customWidth="1"/>
    <col min="12286" max="12292" width="11.85546875" style="1" customWidth="1"/>
    <col min="12293" max="12293" width="5.5703125" style="1" customWidth="1"/>
    <col min="12294" max="12294" width="3.5703125" style="1" customWidth="1"/>
    <col min="12295" max="12524" width="9.140625" style="1"/>
    <col min="12525" max="12526" width="3.5703125" style="1" customWidth="1"/>
    <col min="12527" max="12530" width="12.5703125" style="1" customWidth="1"/>
    <col min="12531" max="12531" width="3.5703125" style="1" customWidth="1"/>
    <col min="12532" max="12532" width="42.85546875" style="1" bestFit="1" customWidth="1"/>
    <col min="12533" max="12534" width="11.42578125" style="1" customWidth="1"/>
    <col min="12535" max="12535" width="12.5703125" style="1" customWidth="1"/>
    <col min="12536" max="12536" width="13.42578125" style="1" customWidth="1"/>
    <col min="12537" max="12537" width="31.42578125" style="1" bestFit="1" customWidth="1"/>
    <col min="12538" max="12539" width="11.85546875" style="1" customWidth="1"/>
    <col min="12540" max="12540" width="8.5703125" style="1" bestFit="1" customWidth="1"/>
    <col min="12541" max="12541" width="9.42578125" style="1" bestFit="1" customWidth="1"/>
    <col min="12542" max="12548" width="11.85546875" style="1" customWidth="1"/>
    <col min="12549" max="12549" width="5.5703125" style="1" customWidth="1"/>
    <col min="12550" max="12550" width="3.5703125" style="1" customWidth="1"/>
    <col min="12551" max="12780" width="9.140625" style="1"/>
    <col min="12781" max="12782" width="3.5703125" style="1" customWidth="1"/>
    <col min="12783" max="12786" width="12.5703125" style="1" customWidth="1"/>
    <col min="12787" max="12787" width="3.5703125" style="1" customWidth="1"/>
    <col min="12788" max="12788" width="42.85546875" style="1" bestFit="1" customWidth="1"/>
    <col min="12789" max="12790" width="11.42578125" style="1" customWidth="1"/>
    <col min="12791" max="12791" width="12.5703125" style="1" customWidth="1"/>
    <col min="12792" max="12792" width="13.42578125" style="1" customWidth="1"/>
    <col min="12793" max="12793" width="31.42578125" style="1" bestFit="1" customWidth="1"/>
    <col min="12794" max="12795" width="11.85546875" style="1" customWidth="1"/>
    <col min="12796" max="12796" width="8.5703125" style="1" bestFit="1" customWidth="1"/>
    <col min="12797" max="12797" width="9.42578125" style="1" bestFit="1" customWidth="1"/>
    <col min="12798" max="12804" width="11.85546875" style="1" customWidth="1"/>
    <col min="12805" max="12805" width="5.5703125" style="1" customWidth="1"/>
    <col min="12806" max="12806" width="3.5703125" style="1" customWidth="1"/>
    <col min="12807" max="13036" width="9.140625" style="1"/>
    <col min="13037" max="13038" width="3.5703125" style="1" customWidth="1"/>
    <col min="13039" max="13042" width="12.5703125" style="1" customWidth="1"/>
    <col min="13043" max="13043" width="3.5703125" style="1" customWidth="1"/>
    <col min="13044" max="13044" width="42.85546875" style="1" bestFit="1" customWidth="1"/>
    <col min="13045" max="13046" width="11.42578125" style="1" customWidth="1"/>
    <col min="13047" max="13047" width="12.5703125" style="1" customWidth="1"/>
    <col min="13048" max="13048" width="13.42578125" style="1" customWidth="1"/>
    <col min="13049" max="13049" width="31.42578125" style="1" bestFit="1" customWidth="1"/>
    <col min="13050" max="13051" width="11.85546875" style="1" customWidth="1"/>
    <col min="13052" max="13052" width="8.5703125" style="1" bestFit="1" customWidth="1"/>
    <col min="13053" max="13053" width="9.42578125" style="1" bestFit="1" customWidth="1"/>
    <col min="13054" max="13060" width="11.85546875" style="1" customWidth="1"/>
    <col min="13061" max="13061" width="5.5703125" style="1" customWidth="1"/>
    <col min="13062" max="13062" width="3.5703125" style="1" customWidth="1"/>
    <col min="13063" max="13292" width="9.140625" style="1"/>
    <col min="13293" max="13294" width="3.5703125" style="1" customWidth="1"/>
    <col min="13295" max="13298" width="12.5703125" style="1" customWidth="1"/>
    <col min="13299" max="13299" width="3.5703125" style="1" customWidth="1"/>
    <col min="13300" max="13300" width="42.85546875" style="1" bestFit="1" customWidth="1"/>
    <col min="13301" max="13302" width="11.42578125" style="1" customWidth="1"/>
    <col min="13303" max="13303" width="12.5703125" style="1" customWidth="1"/>
    <col min="13304" max="13304" width="13.42578125" style="1" customWidth="1"/>
    <col min="13305" max="13305" width="31.42578125" style="1" bestFit="1" customWidth="1"/>
    <col min="13306" max="13307" width="11.85546875" style="1" customWidth="1"/>
    <col min="13308" max="13308" width="8.5703125" style="1" bestFit="1" customWidth="1"/>
    <col min="13309" max="13309" width="9.42578125" style="1" bestFit="1" customWidth="1"/>
    <col min="13310" max="13316" width="11.85546875" style="1" customWidth="1"/>
    <col min="13317" max="13317" width="5.5703125" style="1" customWidth="1"/>
    <col min="13318" max="13318" width="3.5703125" style="1" customWidth="1"/>
    <col min="13319" max="13548" width="9.140625" style="1"/>
    <col min="13549" max="13550" width="3.5703125" style="1" customWidth="1"/>
    <col min="13551" max="13554" width="12.5703125" style="1" customWidth="1"/>
    <col min="13555" max="13555" width="3.5703125" style="1" customWidth="1"/>
    <col min="13556" max="13556" width="42.85546875" style="1" bestFit="1" customWidth="1"/>
    <col min="13557" max="13558" width="11.42578125" style="1" customWidth="1"/>
    <col min="13559" max="13559" width="12.5703125" style="1" customWidth="1"/>
    <col min="13560" max="13560" width="13.42578125" style="1" customWidth="1"/>
    <col min="13561" max="13561" width="31.42578125" style="1" bestFit="1" customWidth="1"/>
    <col min="13562" max="13563" width="11.85546875" style="1" customWidth="1"/>
    <col min="13564" max="13564" width="8.5703125" style="1" bestFit="1" customWidth="1"/>
    <col min="13565" max="13565" width="9.42578125" style="1" bestFit="1" customWidth="1"/>
    <col min="13566" max="13572" width="11.85546875" style="1" customWidth="1"/>
    <col min="13573" max="13573" width="5.5703125" style="1" customWidth="1"/>
    <col min="13574" max="13574" width="3.5703125" style="1" customWidth="1"/>
    <col min="13575" max="13804" width="9.140625" style="1"/>
    <col min="13805" max="13806" width="3.5703125" style="1" customWidth="1"/>
    <col min="13807" max="13810" width="12.5703125" style="1" customWidth="1"/>
    <col min="13811" max="13811" width="3.5703125" style="1" customWidth="1"/>
    <col min="13812" max="13812" width="42.85546875" style="1" bestFit="1" customWidth="1"/>
    <col min="13813" max="13814" width="11.42578125" style="1" customWidth="1"/>
    <col min="13815" max="13815" width="12.5703125" style="1" customWidth="1"/>
    <col min="13816" max="13816" width="13.42578125" style="1" customWidth="1"/>
    <col min="13817" max="13817" width="31.42578125" style="1" bestFit="1" customWidth="1"/>
    <col min="13818" max="13819" width="11.85546875" style="1" customWidth="1"/>
    <col min="13820" max="13820" width="8.5703125" style="1" bestFit="1" customWidth="1"/>
    <col min="13821" max="13821" width="9.42578125" style="1" bestFit="1" customWidth="1"/>
    <col min="13822" max="13828" width="11.85546875" style="1" customWidth="1"/>
    <col min="13829" max="13829" width="5.5703125" style="1" customWidth="1"/>
    <col min="13830" max="13830" width="3.5703125" style="1" customWidth="1"/>
    <col min="13831" max="14060" width="9.140625" style="1"/>
    <col min="14061" max="14062" width="3.5703125" style="1" customWidth="1"/>
    <col min="14063" max="14066" width="12.5703125" style="1" customWidth="1"/>
    <col min="14067" max="14067" width="3.5703125" style="1" customWidth="1"/>
    <col min="14068" max="14068" width="42.85546875" style="1" bestFit="1" customWidth="1"/>
    <col min="14069" max="14070" width="11.42578125" style="1" customWidth="1"/>
    <col min="14071" max="14071" width="12.5703125" style="1" customWidth="1"/>
    <col min="14072" max="14072" width="13.42578125" style="1" customWidth="1"/>
    <col min="14073" max="14073" width="31.42578125" style="1" bestFit="1" customWidth="1"/>
    <col min="14074" max="14075" width="11.85546875" style="1" customWidth="1"/>
    <col min="14076" max="14076" width="8.5703125" style="1" bestFit="1" customWidth="1"/>
    <col min="14077" max="14077" width="9.42578125" style="1" bestFit="1" customWidth="1"/>
    <col min="14078" max="14084" width="11.85546875" style="1" customWidth="1"/>
    <col min="14085" max="14085" width="5.5703125" style="1" customWidth="1"/>
    <col min="14086" max="14086" width="3.5703125" style="1" customWidth="1"/>
    <col min="14087" max="14316" width="9.140625" style="1"/>
    <col min="14317" max="14318" width="3.5703125" style="1" customWidth="1"/>
    <col min="14319" max="14322" width="12.5703125" style="1" customWidth="1"/>
    <col min="14323" max="14323" width="3.5703125" style="1" customWidth="1"/>
    <col min="14324" max="14324" width="42.85546875" style="1" bestFit="1" customWidth="1"/>
    <col min="14325" max="14326" width="11.42578125" style="1" customWidth="1"/>
    <col min="14327" max="14327" width="12.5703125" style="1" customWidth="1"/>
    <col min="14328" max="14328" width="13.42578125" style="1" customWidth="1"/>
    <col min="14329" max="14329" width="31.42578125" style="1" bestFit="1" customWidth="1"/>
    <col min="14330" max="14331" width="11.85546875" style="1" customWidth="1"/>
    <col min="14332" max="14332" width="8.5703125" style="1" bestFit="1" customWidth="1"/>
    <col min="14333" max="14333" width="9.42578125" style="1" bestFit="1" customWidth="1"/>
    <col min="14334" max="14340" width="11.85546875" style="1" customWidth="1"/>
    <col min="14341" max="14341" width="5.5703125" style="1" customWidth="1"/>
    <col min="14342" max="14342" width="3.5703125" style="1" customWidth="1"/>
    <col min="14343" max="14572" width="9.140625" style="1"/>
    <col min="14573" max="14574" width="3.5703125" style="1" customWidth="1"/>
    <col min="14575" max="14578" width="12.5703125" style="1" customWidth="1"/>
    <col min="14579" max="14579" width="3.5703125" style="1" customWidth="1"/>
    <col min="14580" max="14580" width="42.85546875" style="1" bestFit="1" customWidth="1"/>
    <col min="14581" max="14582" width="11.42578125" style="1" customWidth="1"/>
    <col min="14583" max="14583" width="12.5703125" style="1" customWidth="1"/>
    <col min="14584" max="14584" width="13.42578125" style="1" customWidth="1"/>
    <col min="14585" max="14585" width="31.42578125" style="1" bestFit="1" customWidth="1"/>
    <col min="14586" max="14587" width="11.85546875" style="1" customWidth="1"/>
    <col min="14588" max="14588" width="8.5703125" style="1" bestFit="1" customWidth="1"/>
    <col min="14589" max="14589" width="9.42578125" style="1" bestFit="1" customWidth="1"/>
    <col min="14590" max="14596" width="11.85546875" style="1" customWidth="1"/>
    <col min="14597" max="14597" width="5.5703125" style="1" customWidth="1"/>
    <col min="14598" max="14598" width="3.5703125" style="1" customWidth="1"/>
    <col min="14599" max="14828" width="9.140625" style="1"/>
    <col min="14829" max="14830" width="3.5703125" style="1" customWidth="1"/>
    <col min="14831" max="14834" width="12.5703125" style="1" customWidth="1"/>
    <col min="14835" max="14835" width="3.5703125" style="1" customWidth="1"/>
    <col min="14836" max="14836" width="42.85546875" style="1" bestFit="1" customWidth="1"/>
    <col min="14837" max="14838" width="11.42578125" style="1" customWidth="1"/>
    <col min="14839" max="14839" width="12.5703125" style="1" customWidth="1"/>
    <col min="14840" max="14840" width="13.42578125" style="1" customWidth="1"/>
    <col min="14841" max="14841" width="31.42578125" style="1" bestFit="1" customWidth="1"/>
    <col min="14842" max="14843" width="11.85546875" style="1" customWidth="1"/>
    <col min="14844" max="14844" width="8.5703125" style="1" bestFit="1" customWidth="1"/>
    <col min="14845" max="14845" width="9.42578125" style="1" bestFit="1" customWidth="1"/>
    <col min="14846" max="14852" width="11.85546875" style="1" customWidth="1"/>
    <col min="14853" max="14853" width="5.5703125" style="1" customWidth="1"/>
    <col min="14854" max="14854" width="3.5703125" style="1" customWidth="1"/>
    <col min="14855" max="15084" width="9.140625" style="1"/>
    <col min="15085" max="15086" width="3.5703125" style="1" customWidth="1"/>
    <col min="15087" max="15090" width="12.5703125" style="1" customWidth="1"/>
    <col min="15091" max="15091" width="3.5703125" style="1" customWidth="1"/>
    <col min="15092" max="15092" width="42.85546875" style="1" bestFit="1" customWidth="1"/>
    <col min="15093" max="15094" width="11.42578125" style="1" customWidth="1"/>
    <col min="15095" max="15095" width="12.5703125" style="1" customWidth="1"/>
    <col min="15096" max="15096" width="13.42578125" style="1" customWidth="1"/>
    <col min="15097" max="15097" width="31.42578125" style="1" bestFit="1" customWidth="1"/>
    <col min="15098" max="15099" width="11.85546875" style="1" customWidth="1"/>
    <col min="15100" max="15100" width="8.5703125" style="1" bestFit="1" customWidth="1"/>
    <col min="15101" max="15101" width="9.42578125" style="1" bestFit="1" customWidth="1"/>
    <col min="15102" max="15108" width="11.85546875" style="1" customWidth="1"/>
    <col min="15109" max="15109" width="5.5703125" style="1" customWidth="1"/>
    <col min="15110" max="15110" width="3.5703125" style="1" customWidth="1"/>
    <col min="15111" max="15340" width="9.140625" style="1"/>
    <col min="15341" max="15342" width="3.5703125" style="1" customWidth="1"/>
    <col min="15343" max="15346" width="12.5703125" style="1" customWidth="1"/>
    <col min="15347" max="15347" width="3.5703125" style="1" customWidth="1"/>
    <col min="15348" max="15348" width="42.85546875" style="1" bestFit="1" customWidth="1"/>
    <col min="15349" max="15350" width="11.42578125" style="1" customWidth="1"/>
    <col min="15351" max="15351" width="12.5703125" style="1" customWidth="1"/>
    <col min="15352" max="15352" width="13.42578125" style="1" customWidth="1"/>
    <col min="15353" max="15353" width="31.42578125" style="1" bestFit="1" customWidth="1"/>
    <col min="15354" max="15355" width="11.85546875" style="1" customWidth="1"/>
    <col min="15356" max="15356" width="8.5703125" style="1" bestFit="1" customWidth="1"/>
    <col min="15357" max="15357" width="9.42578125" style="1" bestFit="1" customWidth="1"/>
    <col min="15358" max="15364" width="11.85546875" style="1" customWidth="1"/>
    <col min="15365" max="15365" width="5.5703125" style="1" customWidth="1"/>
    <col min="15366" max="15366" width="3.5703125" style="1" customWidth="1"/>
    <col min="15367" max="15596" width="9.140625" style="1"/>
    <col min="15597" max="15598" width="3.5703125" style="1" customWidth="1"/>
    <col min="15599" max="15602" width="12.5703125" style="1" customWidth="1"/>
    <col min="15603" max="15603" width="3.5703125" style="1" customWidth="1"/>
    <col min="15604" max="15604" width="42.85546875" style="1" bestFit="1" customWidth="1"/>
    <col min="15605" max="15606" width="11.42578125" style="1" customWidth="1"/>
    <col min="15607" max="15607" width="12.5703125" style="1" customWidth="1"/>
    <col min="15608" max="15608" width="13.42578125" style="1" customWidth="1"/>
    <col min="15609" max="15609" width="31.42578125" style="1" bestFit="1" customWidth="1"/>
    <col min="15610" max="15611" width="11.85546875" style="1" customWidth="1"/>
    <col min="15612" max="15612" width="8.5703125" style="1" bestFit="1" customWidth="1"/>
    <col min="15613" max="15613" width="9.42578125" style="1" bestFit="1" customWidth="1"/>
    <col min="15614" max="15620" width="11.85546875" style="1" customWidth="1"/>
    <col min="15621" max="15621" width="5.5703125" style="1" customWidth="1"/>
    <col min="15622" max="15622" width="3.5703125" style="1" customWidth="1"/>
    <col min="15623" max="15852" width="9.140625" style="1"/>
    <col min="15853" max="15854" width="3.5703125" style="1" customWidth="1"/>
    <col min="15855" max="15858" width="12.5703125" style="1" customWidth="1"/>
    <col min="15859" max="15859" width="3.5703125" style="1" customWidth="1"/>
    <col min="15860" max="15860" width="42.85546875" style="1" bestFit="1" customWidth="1"/>
    <col min="15861" max="15862" width="11.42578125" style="1" customWidth="1"/>
    <col min="15863" max="15863" width="12.5703125" style="1" customWidth="1"/>
    <col min="15864" max="15864" width="13.42578125" style="1" customWidth="1"/>
    <col min="15865" max="15865" width="31.42578125" style="1" bestFit="1" customWidth="1"/>
    <col min="15866" max="15867" width="11.85546875" style="1" customWidth="1"/>
    <col min="15868" max="15868" width="8.5703125" style="1" bestFit="1" customWidth="1"/>
    <col min="15869" max="15869" width="9.42578125" style="1" bestFit="1" customWidth="1"/>
    <col min="15870" max="15876" width="11.85546875" style="1" customWidth="1"/>
    <col min="15877" max="15877" width="5.5703125" style="1" customWidth="1"/>
    <col min="15878" max="15878" width="3.5703125" style="1" customWidth="1"/>
    <col min="15879" max="16108" width="9.140625" style="1"/>
    <col min="16109" max="16110" width="3.5703125" style="1" customWidth="1"/>
    <col min="16111" max="16114" width="12.5703125" style="1" customWidth="1"/>
    <col min="16115" max="16115" width="3.5703125" style="1" customWidth="1"/>
    <col min="16116" max="16116" width="42.85546875" style="1" bestFit="1" customWidth="1"/>
    <col min="16117" max="16118" width="11.42578125" style="1" customWidth="1"/>
    <col min="16119" max="16119" width="12.5703125" style="1" customWidth="1"/>
    <col min="16120" max="16120" width="13.42578125" style="1" customWidth="1"/>
    <col min="16121" max="16121" width="31.42578125" style="1" bestFit="1" customWidth="1"/>
    <col min="16122" max="16123" width="11.85546875" style="1" customWidth="1"/>
    <col min="16124" max="16124" width="8.5703125" style="1" bestFit="1" customWidth="1"/>
    <col min="16125" max="16125" width="9.42578125" style="1" bestFit="1" customWidth="1"/>
    <col min="16126" max="16132" width="11.85546875" style="1" customWidth="1"/>
    <col min="16133" max="16133" width="5.5703125" style="1" customWidth="1"/>
    <col min="16134" max="16134" width="3.5703125" style="1" customWidth="1"/>
    <col min="16135" max="16384" width="9.140625" style="1"/>
  </cols>
  <sheetData>
    <row r="1" spans="3:25">
      <c r="O1" s="1"/>
      <c r="P1" s="1"/>
      <c r="Q1" s="1"/>
      <c r="R1" s="1"/>
    </row>
    <row r="2" spans="3:25">
      <c r="O2" s="1"/>
      <c r="P2" s="1"/>
      <c r="Q2" s="1"/>
      <c r="R2" s="1"/>
    </row>
    <row r="3" spans="3:25" ht="21.6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5" ht="21.6" customHeight="1">
      <c r="C4" s="7"/>
      <c r="D4" s="7"/>
      <c r="E4" s="7"/>
      <c r="F4" s="8"/>
      <c r="G4" s="8"/>
      <c r="J4" s="5"/>
      <c r="N4" s="6" t="s">
        <v>635</v>
      </c>
      <c r="Q4" s="1"/>
      <c r="R4" s="1"/>
    </row>
    <row r="5" spans="3:25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5" ht="15.75">
      <c r="C6" s="1914" t="s">
        <v>494</v>
      </c>
      <c r="D6" s="1914"/>
      <c r="E6" s="1914"/>
      <c r="F6" s="1914"/>
      <c r="G6" s="1914"/>
      <c r="H6" s="767"/>
      <c r="O6" s="1"/>
      <c r="Q6" s="1"/>
      <c r="R6" s="1"/>
    </row>
    <row r="7" spans="3:25" ht="15.75" thickBot="1">
      <c r="C7" s="10" t="s">
        <v>210</v>
      </c>
      <c r="D7" s="840" t="s">
        <v>481</v>
      </c>
      <c r="E7" s="840" t="s">
        <v>482</v>
      </c>
      <c r="F7" s="765" t="s">
        <v>483</v>
      </c>
      <c r="G7" s="11" t="s">
        <v>32</v>
      </c>
      <c r="I7" s="527" t="s">
        <v>2</v>
      </c>
      <c r="J7" s="27"/>
      <c r="K7"/>
      <c r="Q7" s="1"/>
      <c r="R7" s="1"/>
    </row>
    <row r="8" spans="3:25" ht="15.75" thickBot="1">
      <c r="C8" s="113">
        <f>margins!AT4</f>
        <v>0</v>
      </c>
      <c r="D8" s="862">
        <v>88.19</v>
      </c>
      <c r="E8" s="862">
        <v>88.19</v>
      </c>
      <c r="F8" s="766">
        <v>88.19</v>
      </c>
      <c r="G8" s="114">
        <v>88.19</v>
      </c>
      <c r="H8" s="15"/>
      <c r="I8" s="12" t="s">
        <v>6</v>
      </c>
      <c r="J8" s="13">
        <v>100</v>
      </c>
      <c r="K8"/>
      <c r="L8" s="851" t="s">
        <v>198</v>
      </c>
      <c r="M8" s="852" t="s">
        <v>488</v>
      </c>
      <c r="N8" s="852" t="s">
        <v>489</v>
      </c>
      <c r="O8" s="852" t="s">
        <v>490</v>
      </c>
      <c r="U8" s="424" t="s">
        <v>492</v>
      </c>
      <c r="V8" s="425"/>
      <c r="W8" s="1412">
        <v>46329.345370370371</v>
      </c>
      <c r="Y8" s="1529"/>
    </row>
    <row r="9" spans="3:25" ht="15.75" thickBot="1">
      <c r="C9" s="113">
        <f>margins!AT5</f>
        <v>0.125</v>
      </c>
      <c r="D9" s="862">
        <v>88.891000000000005</v>
      </c>
      <c r="E9" s="862">
        <v>88.891000000000005</v>
      </c>
      <c r="F9" s="766">
        <v>88.891000000000005</v>
      </c>
      <c r="G9" s="114">
        <v>88.891000000000005</v>
      </c>
      <c r="H9" s="18"/>
      <c r="I9" s="16" t="s">
        <v>8</v>
      </c>
      <c r="J9" s="523">
        <v>0</v>
      </c>
      <c r="K9"/>
      <c r="L9" s="232" t="s">
        <v>784</v>
      </c>
      <c r="M9" s="843">
        <v>2</v>
      </c>
      <c r="N9" s="843">
        <v>13</v>
      </c>
      <c r="O9" s="844">
        <v>15</v>
      </c>
      <c r="Y9" s="1529"/>
    </row>
    <row r="10" spans="3:25" ht="15.75" thickBot="1">
      <c r="C10" s="113">
        <f>margins!AT6</f>
        <v>0.25</v>
      </c>
      <c r="D10" s="862">
        <v>89.531000000000006</v>
      </c>
      <c r="E10" s="862">
        <v>89.531000000000006</v>
      </c>
      <c r="F10" s="766">
        <v>89.531000000000006</v>
      </c>
      <c r="G10" s="114">
        <v>89.531000000000006</v>
      </c>
      <c r="H10" s="18"/>
      <c r="I10" s="16" t="s">
        <v>10</v>
      </c>
      <c r="J10" s="639">
        <v>-0.375</v>
      </c>
      <c r="K10"/>
      <c r="L10" s="247" t="s">
        <v>785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  <c r="Y10" s="1529"/>
    </row>
    <row r="11" spans="3:25" ht="15.75" thickBot="1">
      <c r="C11" s="113">
        <f>margins!AT7</f>
        <v>0.375</v>
      </c>
      <c r="D11" s="862">
        <v>90.147000000000006</v>
      </c>
      <c r="E11" s="862">
        <v>90.147000000000006</v>
      </c>
      <c r="F11" s="766">
        <v>90.147000000000006</v>
      </c>
      <c r="G11" s="114">
        <v>90.147000000000006</v>
      </c>
      <c r="H11" s="18"/>
      <c r="I11" s="642"/>
      <c r="J11" s="643"/>
      <c r="K11"/>
      <c r="L11" s="247" t="s">
        <v>786</v>
      </c>
      <c r="M11" s="269">
        <v>2</v>
      </c>
      <c r="N11" s="269">
        <v>23</v>
      </c>
      <c r="O11" s="845">
        <v>25</v>
      </c>
      <c r="R11" s="1"/>
      <c r="Y11" s="1529"/>
    </row>
    <row r="12" spans="3:25">
      <c r="C12" s="113">
        <f>margins!AT8</f>
        <v>0.5</v>
      </c>
      <c r="D12" s="862">
        <v>90.722999999999999</v>
      </c>
      <c r="E12" s="862">
        <v>90.722999999999999</v>
      </c>
      <c r="F12" s="766">
        <v>90.722999999999999</v>
      </c>
      <c r="G12" s="114">
        <v>90.722999999999999</v>
      </c>
      <c r="H12" s="18"/>
      <c r="I12" s="640" t="s">
        <v>300</v>
      </c>
      <c r="J12" s="641"/>
      <c r="K12"/>
      <c r="L12" s="247" t="s">
        <v>787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  <c r="Y12" s="1529"/>
    </row>
    <row r="13" spans="3:25">
      <c r="C13" s="113">
        <f>margins!AT9</f>
        <v>0.625</v>
      </c>
      <c r="D13" s="862">
        <v>91.271000000000001</v>
      </c>
      <c r="E13" s="862">
        <v>91.271000000000001</v>
      </c>
      <c r="F13" s="766">
        <v>91.271000000000001</v>
      </c>
      <c r="G13" s="114">
        <v>91.271000000000001</v>
      </c>
      <c r="H13" s="18"/>
      <c r="I13" s="31" t="s">
        <v>83</v>
      </c>
      <c r="J13" s="33">
        <v>-0.25</v>
      </c>
      <c r="K13"/>
      <c r="L13" s="247" t="s">
        <v>784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98.615000000000009</v>
      </c>
      <c r="Y13" s="1529"/>
    </row>
    <row r="14" spans="3:25">
      <c r="C14" s="113">
        <f>margins!AT10</f>
        <v>0.75</v>
      </c>
      <c r="D14" s="862">
        <v>91.813000000000002</v>
      </c>
      <c r="E14" s="862">
        <v>91.813000000000002</v>
      </c>
      <c r="F14" s="766">
        <v>91.813000000000002</v>
      </c>
      <c r="G14" s="114">
        <v>91.813000000000002</v>
      </c>
      <c r="H14" s="18"/>
      <c r="I14" s="31" t="s">
        <v>84</v>
      </c>
      <c r="J14" s="33">
        <v>-0.32500000000000001</v>
      </c>
      <c r="K14"/>
      <c r="L14" s="247" t="s">
        <v>785</v>
      </c>
      <c r="M14" s="269">
        <v>3</v>
      </c>
      <c r="N14" s="269">
        <v>17</v>
      </c>
      <c r="O14" s="845">
        <v>20</v>
      </c>
      <c r="R14" s="1"/>
      <c r="U14" s="581" t="s">
        <v>352</v>
      </c>
      <c r="V14" s="432" t="s">
        <v>18</v>
      </c>
      <c r="W14" s="436"/>
      <c r="Y14" s="1529"/>
    </row>
    <row r="15" spans="3:25" ht="15" customHeight="1">
      <c r="C15" s="113">
        <f>margins!AT11</f>
        <v>0.875</v>
      </c>
      <c r="D15" s="862">
        <v>92.343000000000004</v>
      </c>
      <c r="E15" s="862">
        <v>92.343000000000004</v>
      </c>
      <c r="F15" s="766">
        <v>92.343000000000004</v>
      </c>
      <c r="G15" s="114">
        <v>92.343000000000004</v>
      </c>
      <c r="H15" s="18"/>
      <c r="I15" s="31" t="s">
        <v>85</v>
      </c>
      <c r="J15" s="33">
        <v>-0.55000000000000004</v>
      </c>
      <c r="K15"/>
      <c r="L15" s="247" t="s">
        <v>786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  <c r="Y15" s="1529"/>
    </row>
    <row r="16" spans="3:25" ht="15" customHeight="1">
      <c r="C16" s="113">
        <f>margins!AT12</f>
        <v>1</v>
      </c>
      <c r="D16" s="862">
        <v>92.869</v>
      </c>
      <c r="E16" s="862">
        <v>92.869</v>
      </c>
      <c r="F16" s="766">
        <v>92.869</v>
      </c>
      <c r="G16" s="114">
        <v>92.869</v>
      </c>
      <c r="H16" s="18"/>
      <c r="I16" s="31" t="s">
        <v>86</v>
      </c>
      <c r="J16" s="33">
        <v>-0.65</v>
      </c>
      <c r="L16" s="247" t="s">
        <v>787</v>
      </c>
      <c r="M16" s="269">
        <v>3</v>
      </c>
      <c r="N16" s="269">
        <v>27</v>
      </c>
      <c r="O16" s="845">
        <v>30</v>
      </c>
      <c r="U16" s="581" t="s">
        <v>485</v>
      </c>
      <c r="V16" s="432" t="s">
        <v>191</v>
      </c>
      <c r="W16" s="436">
        <f>IF(V16="Choose a Selection",0,(INDEX($K$30:$S$35,MATCH(V15,$J$30:$J$35,0),MATCH($V$14,$K$29:$S$29,0),1)))</f>
        <v>0</v>
      </c>
      <c r="Y16" s="1529"/>
    </row>
    <row r="17" spans="3:25" ht="15" customHeight="1">
      <c r="C17" s="113">
        <f>margins!AT13</f>
        <v>1.125</v>
      </c>
      <c r="D17" s="862">
        <v>93.403999999999996</v>
      </c>
      <c r="E17" s="862">
        <v>93.403999999999996</v>
      </c>
      <c r="F17" s="766">
        <v>93.403999999999996</v>
      </c>
      <c r="G17" s="114">
        <v>93.403999999999996</v>
      </c>
      <c r="H17" s="18"/>
      <c r="I17" s="516" t="s">
        <v>299</v>
      </c>
      <c r="J17" s="32"/>
      <c r="L17" s="846" t="s">
        <v>784</v>
      </c>
      <c r="M17" s="269">
        <v>5</v>
      </c>
      <c r="N17" s="269">
        <v>10</v>
      </c>
      <c r="O17" s="845">
        <v>15</v>
      </c>
      <c r="P17" s="764" t="s">
        <v>453</v>
      </c>
      <c r="Q17" s="2089" t="s">
        <v>512</v>
      </c>
      <c r="R17" s="2089"/>
      <c r="S17" s="2089"/>
      <c r="T17" s="2090"/>
      <c r="U17" s="581" t="s">
        <v>507</v>
      </c>
      <c r="V17" s="432" t="s">
        <v>191</v>
      </c>
      <c r="W17" s="436">
        <f>IF(V17="Choose a Selection",0,(INDEX($K$36:$S$36,MATCH(V17,$J$36,0),MATCH($V$14,$K$29:$S$29,0),1)))</f>
        <v>0</v>
      </c>
      <c r="Y17" s="1529"/>
    </row>
    <row r="18" spans="3:25" ht="15" customHeight="1">
      <c r="C18" s="113">
        <f>margins!AT14</f>
        <v>1.25</v>
      </c>
      <c r="D18" s="862">
        <v>93.939000000000007</v>
      </c>
      <c r="E18" s="862">
        <v>93.939000000000007</v>
      </c>
      <c r="F18" s="766">
        <v>93.939000000000007</v>
      </c>
      <c r="G18" s="114">
        <v>93.939000000000007</v>
      </c>
      <c r="H18" s="18"/>
      <c r="I18" s="641" t="s">
        <v>743</v>
      </c>
      <c r="L18" s="846" t="s">
        <v>785</v>
      </c>
      <c r="M18" s="269">
        <v>5</v>
      </c>
      <c r="N18" s="269">
        <v>15</v>
      </c>
      <c r="O18" s="845">
        <v>20</v>
      </c>
      <c r="U18" s="581" t="s">
        <v>508</v>
      </c>
      <c r="V18" s="432" t="s">
        <v>191</v>
      </c>
      <c r="W18" s="436">
        <f>IF(V18="Choose a Selection",0,(INDEX($K$37:$S$42,MATCH(V15,$J$37:$J$42,0),MATCH($V$14,$K$29:$S$29,0),1)))</f>
        <v>0</v>
      </c>
      <c r="Y18" s="1529"/>
    </row>
    <row r="19" spans="3:25" ht="15" customHeight="1">
      <c r="C19" s="113">
        <f>margins!AT15</f>
        <v>1.375</v>
      </c>
      <c r="D19" s="862">
        <v>94.441000000000003</v>
      </c>
      <c r="E19" s="862">
        <v>94.441000000000003</v>
      </c>
      <c r="F19" s="766">
        <v>94.441000000000003</v>
      </c>
      <c r="G19" s="114">
        <v>94.441000000000003</v>
      </c>
      <c r="H19" s="18"/>
      <c r="I19" s="1540" t="s">
        <v>742</v>
      </c>
      <c r="L19" s="846" t="s">
        <v>786</v>
      </c>
      <c r="M19" s="269">
        <v>5</v>
      </c>
      <c r="N19" s="269">
        <v>20</v>
      </c>
      <c r="O19" s="845">
        <v>25</v>
      </c>
      <c r="P19" s="764" t="s">
        <v>453</v>
      </c>
      <c r="Q19" s="2089" t="s">
        <v>511</v>
      </c>
      <c r="R19" s="2089"/>
      <c r="S19" s="2089"/>
      <c r="T19" s="2090"/>
      <c r="U19" s="581" t="s">
        <v>506</v>
      </c>
      <c r="V19" s="432" t="s">
        <v>191</v>
      </c>
      <c r="W19" s="436">
        <f>IF(V19="Choose a Selection",0,(INDEX($K$43:$S$43,MATCH(V19,$J$43,0),MATCH($V$14,$K$29:$S$29,0),1)))</f>
        <v>0</v>
      </c>
      <c r="Y19" s="1529"/>
    </row>
    <row r="20" spans="3:25" ht="15" customHeight="1">
      <c r="C20" s="113">
        <f>margins!AT16</f>
        <v>1.5</v>
      </c>
      <c r="D20" s="862">
        <v>94.921999999999997</v>
      </c>
      <c r="E20" s="862">
        <v>94.921999999999997</v>
      </c>
      <c r="F20" s="766">
        <v>94.921999999999997</v>
      </c>
      <c r="G20" s="114">
        <v>94.921999999999997</v>
      </c>
      <c r="H20" s="18"/>
      <c r="L20" s="847" t="s">
        <v>787</v>
      </c>
      <c r="M20" s="273">
        <v>5</v>
      </c>
      <c r="N20" s="273">
        <v>25</v>
      </c>
      <c r="O20" s="848">
        <v>30</v>
      </c>
      <c r="U20" s="581" t="s">
        <v>491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  <c r="Y20" s="1529"/>
    </row>
    <row r="21" spans="3:25" ht="15" customHeight="1">
      <c r="C21" s="113">
        <f>margins!AT17</f>
        <v>1.625</v>
      </c>
      <c r="D21" s="862">
        <v>95.412999999999997</v>
      </c>
      <c r="E21" s="862">
        <v>95.412999999999997</v>
      </c>
      <c r="F21" s="766">
        <v>95.412999999999997</v>
      </c>
      <c r="G21" s="114">
        <v>95.412999999999997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  <c r="Y21" s="1529"/>
    </row>
    <row r="22" spans="3:25" ht="15" customHeight="1">
      <c r="C22" s="113">
        <f>margins!AT18</f>
        <v>1.75</v>
      </c>
      <c r="D22" s="862">
        <v>95.88300000000001</v>
      </c>
      <c r="E22" s="862">
        <v>95.88300000000001</v>
      </c>
      <c r="F22" s="766">
        <v>95.88300000000001</v>
      </c>
      <c r="G22" s="114">
        <v>95.88300000000001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  <c r="Y22" s="1529"/>
    </row>
    <row r="23" spans="3:25" ht="15" customHeight="1">
      <c r="C23" s="113">
        <f>margins!AT19</f>
        <v>1.875</v>
      </c>
      <c r="D23" s="862">
        <v>96.353999999999999</v>
      </c>
      <c r="E23" s="862">
        <v>96.353999999999999</v>
      </c>
      <c r="F23" s="766">
        <v>96.353999999999999</v>
      </c>
      <c r="G23" s="114">
        <v>96.353999999999999</v>
      </c>
      <c r="H23" s="18"/>
      <c r="I23" s="82" t="s">
        <v>524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  <c r="Y23" s="1529"/>
    </row>
    <row r="24" spans="3:25" ht="15" customHeight="1">
      <c r="C24" s="113">
        <f>margins!AT20</f>
        <v>2</v>
      </c>
      <c r="D24" s="862">
        <v>96.823999999999998</v>
      </c>
      <c r="E24" s="862">
        <v>96.823999999999998</v>
      </c>
      <c r="F24" s="766">
        <v>96.823999999999998</v>
      </c>
      <c r="G24" s="114">
        <v>96.823999999999998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  <c r="Y24" s="1529"/>
    </row>
    <row r="25" spans="3:25" ht="15" customHeight="1">
      <c r="C25" s="113">
        <f>margins!AT21</f>
        <v>2.125</v>
      </c>
      <c r="D25" s="862">
        <v>97.274000000000001</v>
      </c>
      <c r="E25" s="862">
        <v>97.274000000000001</v>
      </c>
      <c r="F25" s="766">
        <v>97.274000000000001</v>
      </c>
      <c r="G25" s="114">
        <v>97.274000000000001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  <c r="Y25" s="1529"/>
    </row>
    <row r="26" spans="3:25" ht="15" customHeight="1">
      <c r="C26" s="113">
        <f>margins!AT22</f>
        <v>2.25</v>
      </c>
      <c r="D26" s="862">
        <v>97.734000000000009</v>
      </c>
      <c r="E26" s="862">
        <v>97.734000000000009</v>
      </c>
      <c r="F26" s="766">
        <v>97.734000000000009</v>
      </c>
      <c r="G26" s="114">
        <v>97.734000000000009</v>
      </c>
      <c r="H26" s="18"/>
      <c r="I26" s="521" t="s">
        <v>484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  <c r="Y26" s="1529"/>
    </row>
    <row r="27" spans="3:25" ht="15" customHeight="1">
      <c r="C27" s="113">
        <f>margins!AT23</f>
        <v>2.375</v>
      </c>
      <c r="D27" s="862">
        <v>98.174999999999997</v>
      </c>
      <c r="E27" s="862">
        <v>98.174999999999997</v>
      </c>
      <c r="F27" s="766">
        <v>98.174999999999997</v>
      </c>
      <c r="G27" s="114">
        <v>98.174999999999997</v>
      </c>
      <c r="H27" s="18"/>
      <c r="U27" s="1541" t="s">
        <v>668</v>
      </c>
      <c r="V27" s="432" t="s">
        <v>191</v>
      </c>
      <c r="W27" s="436">
        <f>IF(V27="Loan Amount &gt;=100,000", 0.5, 0)</f>
        <v>0</v>
      </c>
      <c r="Y27" s="1529"/>
    </row>
    <row r="28" spans="3:25" ht="15" customHeight="1">
      <c r="C28" s="113">
        <f>margins!AT24</f>
        <v>2.5</v>
      </c>
      <c r="D28" s="862">
        <v>98.615000000000009</v>
      </c>
      <c r="E28" s="862">
        <v>98.615000000000009</v>
      </c>
      <c r="F28" s="766">
        <v>98.615000000000009</v>
      </c>
      <c r="G28" s="114">
        <v>98.615000000000009</v>
      </c>
      <c r="H28" s="18"/>
      <c r="I28" s="1926" t="s">
        <v>216</v>
      </c>
      <c r="J28" s="2088"/>
      <c r="K28" s="1928" t="s">
        <v>298</v>
      </c>
      <c r="L28" s="1929"/>
      <c r="M28" s="1929"/>
      <c r="N28" s="1929"/>
      <c r="O28" s="1929"/>
      <c r="P28" s="1929"/>
      <c r="Q28" s="1929"/>
      <c r="R28" s="1929"/>
      <c r="S28" s="1930"/>
      <c r="U28" s="856" t="s">
        <v>206</v>
      </c>
      <c r="V28" s="857"/>
      <c r="W28" s="436">
        <f>SUM(W16:W26)</f>
        <v>0</v>
      </c>
      <c r="Y28" s="1529"/>
    </row>
    <row r="29" spans="3:25" ht="15" customHeight="1" thickBot="1">
      <c r="C29" s="113">
        <f>margins!AT25</f>
        <v>2.625</v>
      </c>
      <c r="D29" s="862">
        <v>99.034999999999997</v>
      </c>
      <c r="E29" s="862">
        <v>99.034999999999997</v>
      </c>
      <c r="F29" s="766">
        <v>99.034999999999997</v>
      </c>
      <c r="G29" s="114">
        <v>99.034999999999997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503</v>
      </c>
      <c r="V29" s="859">
        <f>V13+J26</f>
        <v>9.5</v>
      </c>
      <c r="W29" s="860"/>
      <c r="Y29" s="1529"/>
    </row>
    <row r="30" spans="3:25" ht="15" customHeight="1" thickBot="1">
      <c r="C30" s="113">
        <f>margins!AT26</f>
        <v>2.75</v>
      </c>
      <c r="D30" s="862">
        <v>99.475000000000009</v>
      </c>
      <c r="E30" s="862">
        <v>99.475000000000009</v>
      </c>
      <c r="F30" s="766">
        <v>99.475000000000009</v>
      </c>
      <c r="G30" s="114">
        <v>99.475000000000009</v>
      </c>
      <c r="H30" s="18"/>
      <c r="I30" s="1915" t="s">
        <v>485</v>
      </c>
      <c r="J30" s="656" t="s">
        <v>37</v>
      </c>
      <c r="K30" s="1640">
        <v>2</v>
      </c>
      <c r="L30" s="1640">
        <v>2</v>
      </c>
      <c r="M30" s="1652">
        <v>2</v>
      </c>
      <c r="N30" s="1652">
        <v>1.5</v>
      </c>
      <c r="O30" s="1652">
        <v>0.5</v>
      </c>
      <c r="P30" s="1652">
        <v>0</v>
      </c>
      <c r="Q30" s="1652">
        <v>0</v>
      </c>
      <c r="R30" s="1652">
        <v>-4</v>
      </c>
      <c r="S30" s="1654">
        <v>-5</v>
      </c>
      <c r="U30" s="420"/>
      <c r="V30" s="421"/>
      <c r="W30" s="430"/>
      <c r="Y30" s="1529"/>
    </row>
    <row r="31" spans="3:25" ht="15" customHeight="1" thickBot="1">
      <c r="C31" s="113">
        <f>margins!AT27</f>
        <v>2.875</v>
      </c>
      <c r="D31" s="862">
        <v>99.894999999999996</v>
      </c>
      <c r="E31" s="862">
        <v>99.894999999999996</v>
      </c>
      <c r="F31" s="766">
        <v>99.894999999999996</v>
      </c>
      <c r="G31" s="114">
        <v>99.894999999999996</v>
      </c>
      <c r="H31" s="18"/>
      <c r="I31" s="1916"/>
      <c r="J31" s="503" t="s">
        <v>293</v>
      </c>
      <c r="K31" s="1641">
        <v>1.5</v>
      </c>
      <c r="L31" s="1641">
        <v>1.5</v>
      </c>
      <c r="M31" s="1642">
        <v>1.5</v>
      </c>
      <c r="N31" s="1642">
        <v>1</v>
      </c>
      <c r="O31" s="1642">
        <v>0</v>
      </c>
      <c r="P31" s="1642">
        <v>0</v>
      </c>
      <c r="Q31" s="1642">
        <v>-1</v>
      </c>
      <c r="R31" s="1642">
        <v>-5</v>
      </c>
      <c r="S31" s="1655">
        <v>-6</v>
      </c>
      <c r="U31" s="422" t="s">
        <v>207</v>
      </c>
      <c r="V31" s="423"/>
      <c r="W31" s="584">
        <f>IF(ISNUMBER(MATCH("NA", W16:W26, 0)), "NA",MIN(J8,(W13+W28)))</f>
        <v>98.615000000000009</v>
      </c>
      <c r="Y31" s="1529"/>
    </row>
    <row r="32" spans="3:25" ht="15" customHeight="1" thickBot="1">
      <c r="C32" s="113">
        <f>margins!AT28</f>
        <v>3</v>
      </c>
      <c r="D32" s="862">
        <v>100.30500000000001</v>
      </c>
      <c r="E32" s="862">
        <v>100.30500000000001</v>
      </c>
      <c r="F32" s="766">
        <v>100.30500000000001</v>
      </c>
      <c r="G32" s="114">
        <v>100.30500000000001</v>
      </c>
      <c r="H32" s="18"/>
      <c r="I32" s="1916"/>
      <c r="J32" s="503" t="s">
        <v>292</v>
      </c>
      <c r="K32" s="1642">
        <v>0.5</v>
      </c>
      <c r="L32" s="1642">
        <v>0.5</v>
      </c>
      <c r="M32" s="1642">
        <v>0.5</v>
      </c>
      <c r="N32" s="1642">
        <v>0</v>
      </c>
      <c r="O32" s="1642">
        <v>0</v>
      </c>
      <c r="P32" s="1642">
        <v>0</v>
      </c>
      <c r="Q32" s="1642">
        <v>-2</v>
      </c>
      <c r="R32" s="1642">
        <v>-6</v>
      </c>
      <c r="S32" s="1655">
        <v>-8</v>
      </c>
      <c r="U32" s="417"/>
      <c r="V32" s="417"/>
      <c r="W32" s="417"/>
      <c r="Y32" s="1529"/>
    </row>
    <row r="33" spans="2:25" ht="15" customHeight="1" thickBot="1">
      <c r="C33" s="113">
        <f>margins!AT29</f>
        <v>3.125</v>
      </c>
      <c r="D33" s="862">
        <v>100.735</v>
      </c>
      <c r="E33" s="862">
        <v>100.735</v>
      </c>
      <c r="F33" s="766">
        <v>100.735</v>
      </c>
      <c r="G33" s="114">
        <v>100.735</v>
      </c>
      <c r="H33" s="18"/>
      <c r="I33" s="1916"/>
      <c r="J33" s="503" t="s">
        <v>291</v>
      </c>
      <c r="K33" s="1642">
        <v>0</v>
      </c>
      <c r="L33" s="1642">
        <v>0</v>
      </c>
      <c r="M33" s="1642">
        <v>0</v>
      </c>
      <c r="N33" s="1642">
        <v>0</v>
      </c>
      <c r="O33" s="1642">
        <v>0</v>
      </c>
      <c r="P33" s="1642">
        <v>-1</v>
      </c>
      <c r="Q33" s="1642">
        <v>-3</v>
      </c>
      <c r="R33" s="1642">
        <v>-7</v>
      </c>
      <c r="S33" s="1655" t="s">
        <v>14</v>
      </c>
      <c r="U33" s="746" t="s">
        <v>500</v>
      </c>
      <c r="V33" s="747"/>
      <c r="W33" s="748"/>
      <c r="Y33" s="1529"/>
    </row>
    <row r="34" spans="2:25">
      <c r="C34" s="113">
        <f>margins!AT30</f>
        <v>3.25</v>
      </c>
      <c r="D34" s="862">
        <v>101.145</v>
      </c>
      <c r="E34" s="862">
        <v>101.145</v>
      </c>
      <c r="F34" s="766">
        <v>101.145</v>
      </c>
      <c r="G34" s="114">
        <v>101.145</v>
      </c>
      <c r="H34" s="18"/>
      <c r="I34" s="1916"/>
      <c r="J34" s="654" t="s">
        <v>290</v>
      </c>
      <c r="K34" s="1643">
        <v>0</v>
      </c>
      <c r="L34" s="1643">
        <v>0</v>
      </c>
      <c r="M34" s="1643">
        <v>0</v>
      </c>
      <c r="N34" s="1643">
        <v>-0.5</v>
      </c>
      <c r="O34" s="1643">
        <v>-1</v>
      </c>
      <c r="P34" s="1643">
        <v>-1.5</v>
      </c>
      <c r="Q34" s="1643">
        <v>-5.5</v>
      </c>
      <c r="R34" s="1643">
        <v>-8</v>
      </c>
      <c r="S34" s="1656" t="s">
        <v>14</v>
      </c>
      <c r="Y34" s="1529"/>
    </row>
    <row r="35" spans="2:25">
      <c r="C35" s="113">
        <f>margins!AT31</f>
        <v>3.375</v>
      </c>
      <c r="D35" s="862">
        <v>101.545</v>
      </c>
      <c r="E35" s="862">
        <v>101.545</v>
      </c>
      <c r="F35" s="766">
        <v>101.545</v>
      </c>
      <c r="G35" s="114">
        <v>101.545</v>
      </c>
      <c r="H35" s="18"/>
      <c r="I35" s="1917"/>
      <c r="J35" s="499" t="s">
        <v>289</v>
      </c>
      <c r="K35" s="1644">
        <v>-0.5</v>
      </c>
      <c r="L35" s="1644">
        <v>-0.5</v>
      </c>
      <c r="M35" s="1644">
        <v>-0.75</v>
      </c>
      <c r="N35" s="1644">
        <v>-1</v>
      </c>
      <c r="O35" s="1644">
        <v>-2</v>
      </c>
      <c r="P35" s="1644">
        <v>-3</v>
      </c>
      <c r="Q35" s="1644" t="s">
        <v>14</v>
      </c>
      <c r="R35" s="1644" t="s">
        <v>14</v>
      </c>
      <c r="S35" s="1657" t="s">
        <v>14</v>
      </c>
      <c r="Y35" s="1529"/>
    </row>
    <row r="36" spans="2:25">
      <c r="C36" s="113">
        <f>margins!AT32</f>
        <v>3.5</v>
      </c>
      <c r="D36" s="862">
        <v>101.955</v>
      </c>
      <c r="E36" s="862">
        <v>101.955</v>
      </c>
      <c r="F36" s="766">
        <v>101.955</v>
      </c>
      <c r="G36" s="114">
        <v>101.955</v>
      </c>
      <c r="H36" s="18"/>
      <c r="I36" s="863" t="s">
        <v>504</v>
      </c>
      <c r="J36" s="629" t="s">
        <v>507</v>
      </c>
      <c r="K36" s="1645">
        <v>0</v>
      </c>
      <c r="L36" s="1645">
        <v>0</v>
      </c>
      <c r="M36" s="1653">
        <v>0</v>
      </c>
      <c r="N36" s="1653">
        <v>0</v>
      </c>
      <c r="O36" s="1653">
        <v>0</v>
      </c>
      <c r="P36" s="1653">
        <v>0</v>
      </c>
      <c r="Q36" s="1653">
        <v>0</v>
      </c>
      <c r="R36" s="1653">
        <v>0</v>
      </c>
      <c r="S36" s="1658">
        <v>0</v>
      </c>
      <c r="Y36" s="1529"/>
    </row>
    <row r="37" spans="2:25">
      <c r="C37" s="113">
        <f>margins!AT33</f>
        <v>3.625</v>
      </c>
      <c r="D37" s="862">
        <v>102.325</v>
      </c>
      <c r="E37" s="862">
        <v>102.325</v>
      </c>
      <c r="F37" s="766">
        <v>102.325</v>
      </c>
      <c r="G37" s="114">
        <v>102.325</v>
      </c>
      <c r="I37" s="1915" t="s">
        <v>508</v>
      </c>
      <c r="J37" s="656" t="s">
        <v>37</v>
      </c>
      <c r="K37" s="1640">
        <v>1.5</v>
      </c>
      <c r="L37" s="1640">
        <v>1.5</v>
      </c>
      <c r="M37" s="1652">
        <v>1.5</v>
      </c>
      <c r="N37" s="1652">
        <v>1</v>
      </c>
      <c r="O37" s="1652">
        <v>0</v>
      </c>
      <c r="P37" s="1652">
        <v>-0.5</v>
      </c>
      <c r="Q37" s="1652">
        <v>-0.5</v>
      </c>
      <c r="R37" s="1652" t="s">
        <v>14</v>
      </c>
      <c r="S37" s="1654" t="s">
        <v>14</v>
      </c>
      <c r="Y37" s="1529"/>
    </row>
    <row r="38" spans="2:25">
      <c r="C38" s="113">
        <f>margins!AT34</f>
        <v>3.75</v>
      </c>
      <c r="D38" s="862">
        <v>102.66500000000001</v>
      </c>
      <c r="E38" s="862">
        <v>102.66500000000001</v>
      </c>
      <c r="F38" s="766">
        <v>102.66500000000001</v>
      </c>
      <c r="G38" s="114">
        <v>102.66500000000001</v>
      </c>
      <c r="I38" s="1916"/>
      <c r="J38" s="503" t="s">
        <v>293</v>
      </c>
      <c r="K38" s="1641">
        <v>1</v>
      </c>
      <c r="L38" s="1641">
        <v>1</v>
      </c>
      <c r="M38" s="1642">
        <v>1</v>
      </c>
      <c r="N38" s="1642">
        <v>0.5</v>
      </c>
      <c r="O38" s="1642">
        <v>-0.5</v>
      </c>
      <c r="P38" s="1642">
        <v>-0.5</v>
      </c>
      <c r="Q38" s="1642">
        <v>-1.5</v>
      </c>
      <c r="R38" s="1642" t="s">
        <v>14</v>
      </c>
      <c r="S38" s="1655" t="s">
        <v>14</v>
      </c>
      <c r="Y38" s="1529"/>
    </row>
    <row r="39" spans="2:25">
      <c r="C39" s="113">
        <f>margins!AT35</f>
        <v>3.875</v>
      </c>
      <c r="D39" s="862">
        <v>102.94500000000001</v>
      </c>
      <c r="E39" s="862">
        <v>102.94500000000001</v>
      </c>
      <c r="F39" s="766">
        <v>102.94500000000001</v>
      </c>
      <c r="G39" s="114">
        <v>102.94500000000001</v>
      </c>
      <c r="I39" s="1916"/>
      <c r="J39" s="503" t="s">
        <v>292</v>
      </c>
      <c r="K39" s="1642">
        <v>0</v>
      </c>
      <c r="L39" s="1642">
        <v>0</v>
      </c>
      <c r="M39" s="1642">
        <v>0</v>
      </c>
      <c r="N39" s="1642">
        <v>-0.5</v>
      </c>
      <c r="O39" s="1642">
        <v>-0.5</v>
      </c>
      <c r="P39" s="1642">
        <v>-0.5</v>
      </c>
      <c r="Q39" s="1642">
        <v>-2.5</v>
      </c>
      <c r="R39" s="1642" t="s">
        <v>14</v>
      </c>
      <c r="S39" s="1655" t="s">
        <v>14</v>
      </c>
      <c r="Y39" s="1529"/>
    </row>
    <row r="40" spans="2:25">
      <c r="C40" s="113">
        <f>margins!AT36</f>
        <v>4</v>
      </c>
      <c r="D40" s="862">
        <v>103.125</v>
      </c>
      <c r="E40" s="862">
        <v>103.125</v>
      </c>
      <c r="F40" s="766">
        <v>103.125</v>
      </c>
      <c r="G40" s="114">
        <v>103.125</v>
      </c>
      <c r="I40" s="1916"/>
      <c r="J40" s="503" t="s">
        <v>291</v>
      </c>
      <c r="K40" s="1642">
        <v>-0.5</v>
      </c>
      <c r="L40" s="1642">
        <v>-0.5</v>
      </c>
      <c r="M40" s="1642">
        <v>-0.5</v>
      </c>
      <c r="N40" s="1642">
        <v>-0.5</v>
      </c>
      <c r="O40" s="1642">
        <v>-0.5</v>
      </c>
      <c r="P40" s="1642">
        <v>-1.5</v>
      </c>
      <c r="Q40" s="1642" t="s">
        <v>14</v>
      </c>
      <c r="R40" s="1642" t="s">
        <v>14</v>
      </c>
      <c r="S40" s="1655" t="s">
        <v>14</v>
      </c>
      <c r="Y40" s="1529"/>
    </row>
    <row r="41" spans="2:25" ht="15" customHeight="1">
      <c r="C41" s="113">
        <f>margins!AT37</f>
        <v>4.125</v>
      </c>
      <c r="D41" s="862">
        <v>103.315</v>
      </c>
      <c r="E41" s="862">
        <v>103.315</v>
      </c>
      <c r="F41" s="766">
        <v>103.315</v>
      </c>
      <c r="G41" s="114">
        <v>103.315</v>
      </c>
      <c r="I41" s="1916"/>
      <c r="J41" s="654" t="s">
        <v>290</v>
      </c>
      <c r="K41" s="1643">
        <v>-0.5</v>
      </c>
      <c r="L41" s="1643">
        <v>-0.5</v>
      </c>
      <c r="M41" s="1643">
        <v>-0.5</v>
      </c>
      <c r="N41" s="1643">
        <v>-1</v>
      </c>
      <c r="O41" s="1643">
        <v>-1.5</v>
      </c>
      <c r="P41" s="1643">
        <v>-2</v>
      </c>
      <c r="Q41" s="1643" t="s">
        <v>14</v>
      </c>
      <c r="R41" s="1643" t="s">
        <v>14</v>
      </c>
      <c r="S41" s="1656" t="s">
        <v>14</v>
      </c>
      <c r="Y41" s="1529"/>
    </row>
    <row r="42" spans="2:25">
      <c r="C42" s="113">
        <f>margins!AT38</f>
        <v>4.25</v>
      </c>
      <c r="D42" s="862">
        <v>103.495</v>
      </c>
      <c r="E42" s="862">
        <v>103.495</v>
      </c>
      <c r="F42" s="766">
        <v>103.495</v>
      </c>
      <c r="G42" s="114">
        <v>103.495</v>
      </c>
      <c r="I42" s="1917"/>
      <c r="J42" s="499" t="s">
        <v>289</v>
      </c>
      <c r="K42" s="1644" t="s">
        <v>14</v>
      </c>
      <c r="L42" s="1644" t="s">
        <v>14</v>
      </c>
      <c r="M42" s="1644" t="s">
        <v>14</v>
      </c>
      <c r="N42" s="1644" t="s">
        <v>14</v>
      </c>
      <c r="O42" s="1644" t="s">
        <v>14</v>
      </c>
      <c r="P42" s="1644" t="s">
        <v>14</v>
      </c>
      <c r="Q42" s="1644" t="s">
        <v>14</v>
      </c>
      <c r="R42" s="1644" t="s">
        <v>14</v>
      </c>
      <c r="S42" s="1657" t="s">
        <v>14</v>
      </c>
      <c r="Y42" s="1529"/>
    </row>
    <row r="43" spans="2:25">
      <c r="C43" s="113">
        <f>margins!AT39</f>
        <v>4.375</v>
      </c>
      <c r="D43" s="862">
        <v>103.675</v>
      </c>
      <c r="E43" s="862">
        <v>103.675</v>
      </c>
      <c r="F43" s="766">
        <v>103.675</v>
      </c>
      <c r="G43" s="114">
        <v>103.675</v>
      </c>
      <c r="I43" s="863" t="s">
        <v>505</v>
      </c>
      <c r="J43" s="629" t="s">
        <v>506</v>
      </c>
      <c r="K43" s="1640">
        <v>-0.5</v>
      </c>
      <c r="L43" s="1640">
        <v>-0.5</v>
      </c>
      <c r="M43" s="1652">
        <v>-0.5</v>
      </c>
      <c r="N43" s="1652">
        <v>-0.5</v>
      </c>
      <c r="O43" s="1652">
        <v>-0.5</v>
      </c>
      <c r="P43" s="1652">
        <v>-0.5</v>
      </c>
      <c r="Q43" s="1652">
        <v>-0.5</v>
      </c>
      <c r="R43" s="1652" t="s">
        <v>14</v>
      </c>
      <c r="S43" s="1654" t="s">
        <v>14</v>
      </c>
      <c r="T43" s="36"/>
      <c r="Y43" s="1529"/>
    </row>
    <row r="44" spans="2:25" ht="15" customHeight="1">
      <c r="C44" s="113">
        <f>margins!AT40</f>
        <v>4.5</v>
      </c>
      <c r="D44" s="862">
        <v>103.845</v>
      </c>
      <c r="E44" s="862">
        <v>103.845</v>
      </c>
      <c r="F44" s="766">
        <v>103.845</v>
      </c>
      <c r="G44" s="114">
        <v>103.845</v>
      </c>
      <c r="I44" s="2091" t="s">
        <v>779</v>
      </c>
      <c r="J44" s="1635" t="s">
        <v>37</v>
      </c>
      <c r="K44" s="1640">
        <v>-0.125</v>
      </c>
      <c r="L44" s="1640">
        <v>-0.125</v>
      </c>
      <c r="M44" s="1640">
        <v>-0.125</v>
      </c>
      <c r="N44" s="1640">
        <v>-0.125</v>
      </c>
      <c r="O44" s="1640">
        <v>-0.125</v>
      </c>
      <c r="P44" s="1640">
        <v>-0.125</v>
      </c>
      <c r="Q44" s="1640">
        <v>-0.125</v>
      </c>
      <c r="R44" s="1640">
        <v>-0.125</v>
      </c>
      <c r="S44" s="1639">
        <v>-0.125</v>
      </c>
      <c r="T44" s="36"/>
      <c r="Y44" s="1529"/>
    </row>
    <row r="45" spans="2:25">
      <c r="B45" s="22"/>
      <c r="C45" s="113">
        <f>margins!AT41</f>
        <v>4.625</v>
      </c>
      <c r="D45" s="862">
        <v>104.015</v>
      </c>
      <c r="E45" s="862">
        <v>104.015</v>
      </c>
      <c r="F45" s="766">
        <v>104.015</v>
      </c>
      <c r="G45" s="114">
        <v>104.015</v>
      </c>
      <c r="I45" s="2092"/>
      <c r="J45" s="1636" t="s">
        <v>293</v>
      </c>
      <c r="K45" s="1640">
        <v>-0.125</v>
      </c>
      <c r="L45" s="1640">
        <v>-0.125</v>
      </c>
      <c r="M45" s="1640">
        <v>-0.125</v>
      </c>
      <c r="N45" s="1640">
        <v>-0.125</v>
      </c>
      <c r="O45" s="1640">
        <v>-0.125</v>
      </c>
      <c r="P45" s="1640">
        <v>-0.125</v>
      </c>
      <c r="Q45" s="1640">
        <v>-0.125</v>
      </c>
      <c r="R45" s="1640">
        <v>-0.125</v>
      </c>
      <c r="S45" s="1639">
        <v>-0.125</v>
      </c>
      <c r="T45" s="36"/>
      <c r="Y45" s="1529"/>
    </row>
    <row r="46" spans="2:25" ht="15" customHeight="1">
      <c r="C46" s="113">
        <f>margins!AT42</f>
        <v>4.75</v>
      </c>
      <c r="D46" s="862">
        <v>104.185</v>
      </c>
      <c r="E46" s="862">
        <v>104.185</v>
      </c>
      <c r="F46" s="766">
        <v>104.185</v>
      </c>
      <c r="G46" s="114">
        <v>104.185</v>
      </c>
      <c r="I46" s="2092"/>
      <c r="J46" s="1636" t="s">
        <v>292</v>
      </c>
      <c r="K46" s="1640">
        <v>-0.125</v>
      </c>
      <c r="L46" s="1640">
        <v>-0.125</v>
      </c>
      <c r="M46" s="1640">
        <v>-0.125</v>
      </c>
      <c r="N46" s="1640">
        <v>-0.125</v>
      </c>
      <c r="O46" s="1640">
        <v>-0.125</v>
      </c>
      <c r="P46" s="1640">
        <v>-0.125</v>
      </c>
      <c r="Q46" s="1640">
        <v>-0.125</v>
      </c>
      <c r="R46" s="1640">
        <v>-0.125</v>
      </c>
      <c r="S46" s="1639">
        <v>-0.125</v>
      </c>
      <c r="T46" s="36"/>
    </row>
    <row r="47" spans="2:25">
      <c r="C47" s="113">
        <f>margins!AT43</f>
        <v>4.875</v>
      </c>
      <c r="D47" s="862">
        <v>104.355</v>
      </c>
      <c r="E47" s="862">
        <v>104.355</v>
      </c>
      <c r="F47" s="766">
        <v>104.355</v>
      </c>
      <c r="G47" s="114">
        <v>104.355</v>
      </c>
      <c r="I47" s="2092"/>
      <c r="J47" s="1636" t="s">
        <v>291</v>
      </c>
      <c r="K47" s="1640">
        <v>-0.125</v>
      </c>
      <c r="L47" s="1640">
        <v>-0.125</v>
      </c>
      <c r="M47" s="1640">
        <v>-0.125</v>
      </c>
      <c r="N47" s="1640">
        <v>-0.125</v>
      </c>
      <c r="O47" s="1640">
        <v>-0.125</v>
      </c>
      <c r="P47" s="1640">
        <v>-0.125</v>
      </c>
      <c r="Q47" s="1640">
        <v>-0.125</v>
      </c>
      <c r="R47" s="1640">
        <v>-0.125</v>
      </c>
      <c r="S47" s="1655" t="s">
        <v>14</v>
      </c>
    </row>
    <row r="48" spans="2:25">
      <c r="C48" s="113">
        <f>margins!AT44</f>
        <v>5</v>
      </c>
      <c r="D48" s="862">
        <v>104.52500000000001</v>
      </c>
      <c r="E48" s="862">
        <v>104.52500000000001</v>
      </c>
      <c r="F48" s="766">
        <v>104.52500000000001</v>
      </c>
      <c r="G48" s="114">
        <v>104.52500000000001</v>
      </c>
      <c r="I48" s="2092"/>
      <c r="J48" s="1637" t="s">
        <v>290</v>
      </c>
      <c r="K48" s="1643">
        <v>-0.25</v>
      </c>
      <c r="L48" s="1643">
        <v>-0.25</v>
      </c>
      <c r="M48" s="1643">
        <v>-0.25</v>
      </c>
      <c r="N48" s="1643">
        <v>-0.25</v>
      </c>
      <c r="O48" s="1643">
        <v>-0.25</v>
      </c>
      <c r="P48" s="1643">
        <v>-0.25</v>
      </c>
      <c r="Q48" s="1643">
        <v>-0.25</v>
      </c>
      <c r="R48" s="1643">
        <v>-0.25</v>
      </c>
      <c r="S48" s="1656" t="s">
        <v>14</v>
      </c>
    </row>
    <row r="49" spans="3:19">
      <c r="C49" s="113">
        <f>margins!AT45</f>
        <v>5.125</v>
      </c>
      <c r="D49" s="862">
        <v>104.685</v>
      </c>
      <c r="E49" s="862">
        <v>104.685</v>
      </c>
      <c r="F49" s="766">
        <v>104.685</v>
      </c>
      <c r="G49" s="114">
        <v>104.685</v>
      </c>
      <c r="I49" s="2093"/>
      <c r="J49" s="1638" t="s">
        <v>289</v>
      </c>
      <c r="K49" s="1644">
        <v>-0.5</v>
      </c>
      <c r="L49" s="1644">
        <v>-0.5</v>
      </c>
      <c r="M49" s="1644">
        <v>-0.5</v>
      </c>
      <c r="N49" s="1644">
        <v>-0.5</v>
      </c>
      <c r="O49" s="1644">
        <v>-0.5</v>
      </c>
      <c r="P49" s="1644">
        <v>-0.5</v>
      </c>
      <c r="Q49" s="1644" t="s">
        <v>14</v>
      </c>
      <c r="R49" s="1644" t="s">
        <v>14</v>
      </c>
      <c r="S49" s="1657" t="s">
        <v>14</v>
      </c>
    </row>
    <row r="50" spans="3:19">
      <c r="C50" s="113">
        <f>margins!AT46</f>
        <v>5.25</v>
      </c>
      <c r="D50" s="862">
        <v>104.845</v>
      </c>
      <c r="E50" s="862">
        <v>104.845</v>
      </c>
      <c r="F50" s="766">
        <v>104.845</v>
      </c>
      <c r="G50" s="114">
        <v>104.845</v>
      </c>
      <c r="I50" s="1630" t="s">
        <v>491</v>
      </c>
      <c r="J50" s="841">
        <v>24</v>
      </c>
      <c r="K50" s="1646">
        <v>1</v>
      </c>
      <c r="L50" s="1646">
        <v>1</v>
      </c>
      <c r="M50" s="1646">
        <v>1</v>
      </c>
      <c r="N50" s="1646">
        <v>1</v>
      </c>
      <c r="O50" s="1646">
        <v>1</v>
      </c>
      <c r="P50" s="1646">
        <v>1</v>
      </c>
      <c r="Q50" s="1646">
        <v>1</v>
      </c>
      <c r="R50" s="1646">
        <v>0</v>
      </c>
      <c r="S50" s="1659">
        <v>0</v>
      </c>
    </row>
    <row r="51" spans="3:19">
      <c r="C51" s="113">
        <f>margins!AT47</f>
        <v>5.375</v>
      </c>
      <c r="D51" s="862">
        <v>105.015</v>
      </c>
      <c r="E51" s="862">
        <v>105.015</v>
      </c>
      <c r="F51" s="766">
        <v>105.015</v>
      </c>
      <c r="G51" s="114">
        <v>105.015</v>
      </c>
      <c r="I51" s="1634"/>
      <c r="J51" s="842">
        <v>36</v>
      </c>
      <c r="K51" s="1646">
        <v>1</v>
      </c>
      <c r="L51" s="1646">
        <v>1</v>
      </c>
      <c r="M51" s="1646">
        <v>1</v>
      </c>
      <c r="N51" s="1646">
        <v>1</v>
      </c>
      <c r="O51" s="1646">
        <v>1</v>
      </c>
      <c r="P51" s="1646">
        <v>1</v>
      </c>
      <c r="Q51" s="1646">
        <v>1</v>
      </c>
      <c r="R51" s="1641">
        <v>0</v>
      </c>
      <c r="S51" s="1660">
        <v>0</v>
      </c>
    </row>
    <row r="52" spans="3:19">
      <c r="C52" s="113">
        <f>margins!AT48</f>
        <v>5.5</v>
      </c>
      <c r="D52" s="862">
        <v>105.16500000000001</v>
      </c>
      <c r="E52" s="862">
        <v>105.16500000000001</v>
      </c>
      <c r="F52" s="766">
        <v>105.16500000000001</v>
      </c>
      <c r="G52" s="114">
        <v>105.16500000000001</v>
      </c>
      <c r="I52" s="839"/>
      <c r="J52" s="842">
        <v>60</v>
      </c>
      <c r="K52" s="1641">
        <v>0</v>
      </c>
      <c r="L52" s="1641">
        <v>0</v>
      </c>
      <c r="M52" s="1641">
        <v>0</v>
      </c>
      <c r="N52" s="1641">
        <v>0</v>
      </c>
      <c r="O52" s="1641">
        <v>0</v>
      </c>
      <c r="P52" s="1641">
        <v>0</v>
      </c>
      <c r="Q52" s="1641">
        <v>0</v>
      </c>
      <c r="R52" s="1641">
        <v>0</v>
      </c>
      <c r="S52" s="1660">
        <v>0</v>
      </c>
    </row>
    <row r="53" spans="3:19">
      <c r="C53" s="113">
        <f>margins!AT49</f>
        <v>5.625</v>
      </c>
      <c r="D53" s="862">
        <v>105.315</v>
      </c>
      <c r="E53" s="862">
        <v>105.315</v>
      </c>
      <c r="F53" s="766">
        <v>105.315</v>
      </c>
      <c r="G53" s="114">
        <v>105.315</v>
      </c>
      <c r="I53" s="1631" t="s">
        <v>45</v>
      </c>
      <c r="J53" s="539" t="s">
        <v>373</v>
      </c>
      <c r="K53" s="1647">
        <v>0</v>
      </c>
      <c r="L53" s="1647">
        <v>0</v>
      </c>
      <c r="M53" s="1647">
        <v>0</v>
      </c>
      <c r="N53" s="1647">
        <v>0</v>
      </c>
      <c r="O53" s="1647">
        <v>0</v>
      </c>
      <c r="P53" s="1647">
        <v>0</v>
      </c>
      <c r="Q53" s="1647">
        <v>0</v>
      </c>
      <c r="R53" s="1647">
        <v>0</v>
      </c>
      <c r="S53" s="1661">
        <v>0</v>
      </c>
    </row>
    <row r="54" spans="3:19">
      <c r="C54" s="113">
        <f>margins!AT50</f>
        <v>5.75</v>
      </c>
      <c r="D54" s="862">
        <v>105.44500000000001</v>
      </c>
      <c r="E54" s="862">
        <v>105.44500000000001</v>
      </c>
      <c r="F54" s="766">
        <v>105.44500000000001</v>
      </c>
      <c r="G54" s="114">
        <v>105.44500000000001</v>
      </c>
      <c r="I54" s="1632"/>
      <c r="J54" s="486" t="s">
        <v>374</v>
      </c>
      <c r="K54" s="1648">
        <v>0</v>
      </c>
      <c r="L54" s="1648">
        <v>0</v>
      </c>
      <c r="M54" s="1648">
        <v>0</v>
      </c>
      <c r="N54" s="1648">
        <v>-1</v>
      </c>
      <c r="O54" s="1648">
        <v>-1</v>
      </c>
      <c r="P54" s="1648">
        <v>-2</v>
      </c>
      <c r="Q54" s="1648">
        <v>-3</v>
      </c>
      <c r="R54" s="1648">
        <v>-4</v>
      </c>
      <c r="S54" s="1662">
        <v>-5</v>
      </c>
    </row>
    <row r="55" spans="3:19">
      <c r="I55" s="1633"/>
      <c r="J55" s="538" t="s">
        <v>375</v>
      </c>
      <c r="K55" s="1649">
        <v>0</v>
      </c>
      <c r="L55" s="1649">
        <v>0</v>
      </c>
      <c r="M55" s="1649">
        <v>0</v>
      </c>
      <c r="N55" s="1649">
        <v>-0.125</v>
      </c>
      <c r="O55" s="1649">
        <v>-0.125</v>
      </c>
      <c r="P55" s="1649">
        <v>-0.25</v>
      </c>
      <c r="Q55" s="1649">
        <v>-0.25</v>
      </c>
      <c r="R55" s="1649" t="s">
        <v>14</v>
      </c>
      <c r="S55" s="1663" t="s">
        <v>14</v>
      </c>
    </row>
    <row r="56" spans="3:19">
      <c r="I56" s="1923" t="s">
        <v>279</v>
      </c>
      <c r="J56" s="486" t="s">
        <v>377</v>
      </c>
      <c r="K56" s="1650">
        <v>-0.25</v>
      </c>
      <c r="L56" s="1650">
        <v>-0.25</v>
      </c>
      <c r="M56" s="1650">
        <v>-0.25</v>
      </c>
      <c r="N56" s="1650">
        <v>-0.25</v>
      </c>
      <c r="O56" s="1650">
        <v>-0.25</v>
      </c>
      <c r="P56" s="1650">
        <v>-0.25</v>
      </c>
      <c r="Q56" s="1650">
        <v>-0.25</v>
      </c>
      <c r="R56" s="1650">
        <v>-0.375</v>
      </c>
      <c r="S56" s="1664">
        <v>-0.375</v>
      </c>
    </row>
    <row r="57" spans="3:19">
      <c r="I57" s="1924"/>
      <c r="J57" s="486" t="s">
        <v>486</v>
      </c>
      <c r="K57" s="1651">
        <v>0</v>
      </c>
      <c r="L57" s="1651">
        <v>0</v>
      </c>
      <c r="M57" s="1651">
        <v>0</v>
      </c>
      <c r="N57" s="1651">
        <v>0</v>
      </c>
      <c r="O57" s="1651">
        <v>0</v>
      </c>
      <c r="P57" s="1651">
        <v>0</v>
      </c>
      <c r="Q57" s="1651">
        <v>0</v>
      </c>
      <c r="R57" s="1651">
        <v>0</v>
      </c>
      <c r="S57" s="1665">
        <v>0</v>
      </c>
    </row>
    <row r="58" spans="3:19">
      <c r="I58" s="1924"/>
      <c r="J58" s="485" t="s">
        <v>487</v>
      </c>
      <c r="K58" s="1651">
        <v>0</v>
      </c>
      <c r="L58" s="1651">
        <v>0</v>
      </c>
      <c r="M58" s="1651">
        <v>0</v>
      </c>
      <c r="N58" s="1651">
        <v>0</v>
      </c>
      <c r="O58" s="1651">
        <v>0</v>
      </c>
      <c r="P58" s="1651">
        <v>0</v>
      </c>
      <c r="Q58" s="1651">
        <v>0</v>
      </c>
      <c r="R58" s="1651">
        <v>0</v>
      </c>
      <c r="S58" s="1665" t="s">
        <v>14</v>
      </c>
    </row>
    <row r="59" spans="3:19">
      <c r="I59" s="1925"/>
      <c r="J59" s="485" t="s">
        <v>381</v>
      </c>
      <c r="K59" s="1651">
        <v>0</v>
      </c>
      <c r="L59" s="1651">
        <v>0</v>
      </c>
      <c r="M59" s="1651">
        <v>0</v>
      </c>
      <c r="N59" s="1651">
        <v>0</v>
      </c>
      <c r="O59" s="1651">
        <v>0</v>
      </c>
      <c r="P59" s="1651">
        <v>0</v>
      </c>
      <c r="Q59" s="1651" t="s">
        <v>14</v>
      </c>
      <c r="R59" s="1651" t="s">
        <v>14</v>
      </c>
      <c r="S59" s="1665" t="s">
        <v>14</v>
      </c>
    </row>
    <row r="60" spans="3:19">
      <c r="I60" s="1921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22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23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25"/>
      <c r="J63" s="647" t="s">
        <v>347</v>
      </c>
      <c r="K63" s="1666">
        <v>-0.25</v>
      </c>
      <c r="L63" s="1667">
        <v>-0.25</v>
      </c>
      <c r="M63" s="1667">
        <v>-0.25</v>
      </c>
      <c r="N63" s="1667">
        <v>-0.25</v>
      </c>
      <c r="O63" s="1667">
        <v>-0.5</v>
      </c>
      <c r="P63" s="1667">
        <v>-0.5</v>
      </c>
      <c r="Q63" s="1667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zoomScale="85" zoomScaleNormal="85" workbookViewId="0">
      <selection activeCell="Q5" sqref="Q5"/>
    </sheetView>
  </sheetViews>
  <sheetFormatPr defaultRowHeight="15"/>
  <cols>
    <col min="7" max="7" width="11.42578125" customWidth="1"/>
    <col min="8" max="8" width="10.42578125" customWidth="1"/>
    <col min="14" max="14" width="11.42578125" customWidth="1"/>
    <col min="16" max="16" width="11.85546875" customWidth="1"/>
    <col min="17" max="17" width="10.5703125" customWidth="1"/>
    <col min="20" max="20" width="9.42578125" customWidth="1"/>
    <col min="22" max="22" width="12.140625" customWidth="1"/>
    <col min="23" max="23" width="10.140625" customWidth="1"/>
    <col min="25" max="25" width="8.42578125" bestFit="1" customWidth="1"/>
    <col min="28" max="28" width="11.85546875" bestFit="1" customWidth="1"/>
    <col min="29" max="29" width="10.140625" customWidth="1"/>
    <col min="31" max="31" width="11" customWidth="1"/>
    <col min="32" max="32" width="12" customWidth="1"/>
    <col min="35" max="35" width="10.85546875" customWidth="1"/>
    <col min="46" max="46" width="10" customWidth="1"/>
    <col min="52" max="52" width="9.85546875" bestFit="1" customWidth="1"/>
    <col min="56" max="56" width="7.140625" bestFit="1" customWidth="1"/>
    <col min="71" max="71" width="14.5703125" bestFit="1" customWidth="1"/>
    <col min="89" max="89" width="9.5703125" bestFit="1" customWidth="1"/>
    <col min="104" max="104" width="9.5703125" bestFit="1" customWidth="1"/>
    <col min="105" max="105" width="14.42578125" bestFit="1" customWidth="1"/>
    <col min="106" max="106" width="11.85546875" customWidth="1"/>
    <col min="108" max="108" width="10.140625" customWidth="1"/>
    <col min="113" max="113" width="9" customWidth="1"/>
  </cols>
  <sheetData>
    <row r="1" spans="1:101" ht="15.75" thickBot="1">
      <c r="A1" s="2095" t="s">
        <v>252</v>
      </c>
      <c r="B1" s="2096"/>
      <c r="C1" s="2096"/>
      <c r="D1" s="2096"/>
      <c r="E1" s="2096"/>
      <c r="F1" s="2096"/>
      <c r="G1" s="2096"/>
      <c r="H1" s="2097"/>
      <c r="J1" s="2095" t="s">
        <v>648</v>
      </c>
      <c r="K1" s="2096"/>
      <c r="L1" s="2096"/>
      <c r="M1" s="2096"/>
      <c r="N1" s="2096"/>
      <c r="O1" s="2096"/>
      <c r="P1" s="2096"/>
      <c r="Q1" s="2097"/>
      <c r="S1" s="2095" t="s">
        <v>35</v>
      </c>
      <c r="T1" s="2096"/>
      <c r="U1" s="2096"/>
      <c r="V1" s="2096"/>
      <c r="W1" s="2097"/>
      <c r="Y1" s="2095" t="s">
        <v>320</v>
      </c>
      <c r="Z1" s="2096"/>
      <c r="AA1" s="2096"/>
      <c r="AB1" s="2096"/>
      <c r="AC1" s="2096"/>
      <c r="AD1" s="2096"/>
      <c r="AE1" s="2096"/>
      <c r="AF1" s="2097"/>
      <c r="AH1" s="2100" t="s">
        <v>673</v>
      </c>
      <c r="AI1" s="2100"/>
      <c r="AJ1" s="2100"/>
      <c r="AL1" s="2100" t="s">
        <v>674</v>
      </c>
      <c r="AM1" s="2100"/>
      <c r="AN1" s="2100"/>
      <c r="AP1" s="2100" t="s">
        <v>675</v>
      </c>
      <c r="AQ1" s="2100"/>
      <c r="AR1" s="2100"/>
      <c r="AT1" s="2100" t="s">
        <v>676</v>
      </c>
      <c r="AU1" s="2100"/>
      <c r="AV1" s="2100"/>
      <c r="AW1" s="2100"/>
      <c r="AX1" s="2100"/>
      <c r="AZ1" s="2094" t="s">
        <v>429</v>
      </c>
      <c r="BA1" s="2094"/>
      <c r="BB1" s="2094"/>
      <c r="BC1" s="2094"/>
      <c r="BD1" s="2094"/>
      <c r="BF1" s="2094" t="s">
        <v>476</v>
      </c>
      <c r="BG1" s="2094"/>
      <c r="BH1" s="2094"/>
      <c r="BI1" s="2094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358</v>
      </c>
      <c r="AR2" s="24"/>
      <c r="AT2" s="2098" t="s">
        <v>480</v>
      </c>
      <c r="AU2" s="2099"/>
      <c r="AV2" s="2099"/>
      <c r="AW2" s="2099"/>
      <c r="AX2" s="2099"/>
      <c r="AZ2" s="23" t="s">
        <v>33</v>
      </c>
      <c r="BA2" s="728" t="s">
        <v>430</v>
      </c>
      <c r="BB2" s="728" t="s">
        <v>431</v>
      </c>
      <c r="BC2" s="728" t="s">
        <v>432</v>
      </c>
      <c r="BD2" s="729" t="s">
        <v>433</v>
      </c>
      <c r="BF2" s="23" t="s">
        <v>33</v>
      </c>
      <c r="BG2" s="728" t="s">
        <v>478</v>
      </c>
      <c r="BH2" s="728" t="s">
        <v>432</v>
      </c>
      <c r="BI2" s="729" t="s">
        <v>433</v>
      </c>
    </row>
    <row r="3" spans="1:101" ht="15.75" customHeight="1">
      <c r="A3" s="35"/>
      <c r="D3" s="168"/>
      <c r="E3" s="168"/>
      <c r="F3" s="168"/>
      <c r="H3" s="1248" t="s">
        <v>642</v>
      </c>
      <c r="J3" s="35"/>
      <c r="Q3" s="1248" t="s">
        <v>642</v>
      </c>
      <c r="W3" s="1248" t="s">
        <v>642</v>
      </c>
      <c r="AH3" s="25">
        <v>12.25</v>
      </c>
      <c r="AI3" s="14">
        <f>3.1 +0.125 +0.125 +0.25</f>
        <v>3.6</v>
      </c>
      <c r="AJ3" s="14"/>
      <c r="AL3" s="25">
        <v>12.75</v>
      </c>
      <c r="AM3" s="14">
        <f>3.1+0.125+0.125+0.25</f>
        <v>3.6</v>
      </c>
      <c r="AN3" s="14"/>
      <c r="AP3" s="25">
        <v>7.125</v>
      </c>
      <c r="AQ3" s="14">
        <v>2.25</v>
      </c>
      <c r="AR3" s="14"/>
      <c r="AS3" s="57"/>
      <c r="AT3" s="57" t="s">
        <v>210</v>
      </c>
      <c r="AU3" t="s">
        <v>481</v>
      </c>
      <c r="AV3" s="57" t="s">
        <v>482</v>
      </c>
      <c r="AW3" s="57" t="s">
        <v>483</v>
      </c>
      <c r="AX3" s="57" t="s">
        <v>386</v>
      </c>
      <c r="AZ3">
        <v>6.75</v>
      </c>
      <c r="BA3">
        <v>96.938999999999993</v>
      </c>
      <c r="BB3">
        <v>96.838999999999999</v>
      </c>
      <c r="BC3">
        <v>96.838999999999999</v>
      </c>
      <c r="BD3" s="64">
        <v>3.05</v>
      </c>
      <c r="BF3">
        <v>6.125</v>
      </c>
      <c r="BH3">
        <v>95.741599999999977</v>
      </c>
      <c r="BI3">
        <v>13.95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655</v>
      </c>
      <c r="H4" s="1506">
        <v>1.2749999999999999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655</v>
      </c>
      <c r="Q4" s="1506">
        <v>-0.45</v>
      </c>
      <c r="S4" s="1485" t="s">
        <v>211</v>
      </c>
      <c r="T4" s="1244" t="s">
        <v>4</v>
      </c>
      <c r="U4" s="1244" t="s">
        <v>5</v>
      </c>
      <c r="V4" s="1245" t="s">
        <v>655</v>
      </c>
      <c r="W4" s="1506">
        <f>-0.83-0.1</f>
        <v>-0.92999999999999994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v>12.125</v>
      </c>
      <c r="AI4" s="14">
        <f>AI3</f>
        <v>3.6</v>
      </c>
      <c r="AJ4" s="14"/>
      <c r="AL4" s="25">
        <f>AL3-0.125</f>
        <v>12.625</v>
      </c>
      <c r="AM4" s="14">
        <f>AM3</f>
        <v>3.6</v>
      </c>
      <c r="AN4" s="14"/>
      <c r="AP4" s="25">
        <v>7.25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6.875</v>
      </c>
      <c r="BA4">
        <v>97.938999999999993</v>
      </c>
      <c r="BB4">
        <v>97.838999999999999</v>
      </c>
      <c r="BC4">
        <v>97.838999999999999</v>
      </c>
      <c r="BD4" s="64">
        <f>BD3</f>
        <v>3.05</v>
      </c>
      <c r="BF4">
        <v>6.25</v>
      </c>
      <c r="BH4">
        <v>96.500899999999987</v>
      </c>
      <c r="BI4">
        <f t="shared" ref="BI4:BI37" si="0">BI3</f>
        <v>13.95</v>
      </c>
    </row>
    <row r="5" spans="1:101" ht="17.25" customHeight="1">
      <c r="A5" s="855">
        <v>6.75</v>
      </c>
      <c r="C5" s="1230">
        <f>$G5+$H5+$H$4</f>
        <v>0.76550000000001484</v>
      </c>
      <c r="D5" s="1230">
        <f t="shared" ref="D5:D33" si="1">$G5+$H5+$H$4</f>
        <v>0.76550000000001484</v>
      </c>
      <c r="F5" s="1230">
        <f t="shared" ref="F5:F33" si="2">$G5+$H5+$H$4</f>
        <v>0.76550000000001484</v>
      </c>
      <c r="G5" s="1246">
        <v>-0.85699999999999643</v>
      </c>
      <c r="H5" s="1266">
        <v>0.34750000000001136</v>
      </c>
      <c r="I5" s="1230"/>
      <c r="J5" s="1243">
        <v>6.75</v>
      </c>
      <c r="K5" s="1243"/>
      <c r="L5" s="1230">
        <f>$P5+$Q5+$Q$4</f>
        <v>2.5499999999999998</v>
      </c>
      <c r="M5" s="1230">
        <f t="shared" ref="M5:M33" si="3">$P5+$Q5+$Q$4</f>
        <v>2.5499999999999998</v>
      </c>
      <c r="N5" s="1230"/>
      <c r="O5" s="1230">
        <f t="shared" ref="O5:O33" si="4">$P5+$Q5+$Q$4</f>
        <v>2.5499999999999998</v>
      </c>
      <c r="P5" s="1246">
        <v>3</v>
      </c>
      <c r="Q5" s="1247">
        <v>0</v>
      </c>
      <c r="S5" s="1243">
        <v>6.75</v>
      </c>
      <c r="T5" s="1230">
        <f>$V5+$W5+$W$4</f>
        <v>0.95500000000000007</v>
      </c>
      <c r="U5" s="1230">
        <f>T5</f>
        <v>0.95500000000000007</v>
      </c>
      <c r="V5" s="1246">
        <v>1.885</v>
      </c>
      <c r="W5" s="1247">
        <v>0</v>
      </c>
      <c r="X5" s="1230"/>
      <c r="Y5" s="855">
        <v>8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v>12</v>
      </c>
      <c r="AI5" s="14">
        <f t="shared" ref="AI5:AI43" si="7">AI4</f>
        <v>3.6</v>
      </c>
      <c r="AJ5" s="14"/>
      <c r="AL5" s="25">
        <f t="shared" ref="AL5:AL38" si="8">AL4-0.125</f>
        <v>12.5</v>
      </c>
      <c r="AM5" s="14">
        <f t="shared" ref="AM5:AM38" si="9">AM4</f>
        <v>3.6</v>
      </c>
      <c r="AN5" s="14"/>
      <c r="AP5" s="25">
        <v>7.375</v>
      </c>
      <c r="AQ5" s="14">
        <f t="shared" ref="AQ5:AQ49" si="10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1">AV4</f>
        <v>3.3</v>
      </c>
      <c r="AW5" s="64">
        <f t="shared" ref="AW5:AW50" si="12">AW4</f>
        <v>3.3</v>
      </c>
      <c r="AX5" s="64">
        <f t="shared" ref="AX5:AX50" si="13">AX4</f>
        <v>3.3</v>
      </c>
      <c r="AZ5">
        <v>7</v>
      </c>
      <c r="BA5">
        <v>98.938999999999993</v>
      </c>
      <c r="BB5">
        <v>98.838999999999999</v>
      </c>
      <c r="BC5">
        <v>98.838999999999999</v>
      </c>
      <c r="BD5" s="64">
        <f t="shared" ref="BD5:BD31" si="14">BD4</f>
        <v>3.05</v>
      </c>
      <c r="BF5">
        <v>6.375</v>
      </c>
      <c r="BH5">
        <v>97.256699999999981</v>
      </c>
      <c r="BI5">
        <f t="shared" si="0"/>
        <v>13.95</v>
      </c>
      <c r="CU5" s="894"/>
      <c r="CV5" s="64"/>
      <c r="CW5" s="64"/>
    </row>
    <row r="6" spans="1:101" ht="17.25" customHeight="1">
      <c r="A6" s="855">
        <v>6.875</v>
      </c>
      <c r="C6" s="1230">
        <f t="shared" ref="C6:C33" si="15">$G6+$H6+$H$4</f>
        <v>0.79550000000001253</v>
      </c>
      <c r="D6" s="1230">
        <f t="shared" si="1"/>
        <v>0.79550000000001253</v>
      </c>
      <c r="F6" s="1230">
        <f t="shared" si="2"/>
        <v>0.79550000000001253</v>
      </c>
      <c r="G6" s="1246">
        <v>-0.93899999999999584</v>
      </c>
      <c r="H6" s="1266">
        <v>0.45950000000000851</v>
      </c>
      <c r="I6" s="1230"/>
      <c r="J6" s="1243">
        <v>6.875</v>
      </c>
      <c r="K6" s="1243"/>
      <c r="L6" s="1230">
        <f t="shared" ref="L6:L33" si="16">$P6+$Q6+$Q$4</f>
        <v>2.5499999999999998</v>
      </c>
      <c r="M6" s="1230">
        <f t="shared" si="3"/>
        <v>2.5499999999999998</v>
      </c>
      <c r="N6" s="1230"/>
      <c r="O6" s="1230">
        <f t="shared" si="4"/>
        <v>2.5499999999999998</v>
      </c>
      <c r="P6" s="1246">
        <v>3</v>
      </c>
      <c r="Q6" s="1247">
        <v>0</v>
      </c>
      <c r="S6" s="1243">
        <v>6.875</v>
      </c>
      <c r="T6" s="1230">
        <f t="shared" ref="T6:T30" si="17">$V6+$W6+$W$4</f>
        <v>0.95500000000000007</v>
      </c>
      <c r="U6" s="1230">
        <f t="shared" ref="U6:U30" si="18">U5</f>
        <v>0.95500000000000007</v>
      </c>
      <c r="V6" s="1246">
        <v>1.885</v>
      </c>
      <c r="W6" s="1247">
        <v>0</v>
      </c>
      <c r="X6" s="1230"/>
      <c r="Y6" s="855">
        <f t="shared" ref="Y6:Y33" si="19">Y5+0.125</f>
        <v>8.125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v>11.99</v>
      </c>
      <c r="AI6" s="14">
        <f t="shared" si="7"/>
        <v>3.6</v>
      </c>
      <c r="AJ6" s="14"/>
      <c r="AL6" s="25">
        <f t="shared" si="8"/>
        <v>12.375</v>
      </c>
      <c r="AM6" s="14">
        <f t="shared" si="9"/>
        <v>3.6</v>
      </c>
      <c r="AN6" s="14"/>
      <c r="AP6" s="25">
        <v>7.5</v>
      </c>
      <c r="AQ6" s="14">
        <f t="shared" si="10"/>
        <v>2.25</v>
      </c>
      <c r="AR6" s="14"/>
      <c r="AS6" s="57"/>
      <c r="AT6" s="57">
        <v>0.25</v>
      </c>
      <c r="AU6" s="64">
        <f t="shared" ref="AU6:AU50" si="20">AU5</f>
        <v>3.3</v>
      </c>
      <c r="AV6" s="64">
        <f t="shared" si="11"/>
        <v>3.3</v>
      </c>
      <c r="AW6" s="64">
        <f t="shared" si="12"/>
        <v>3.3</v>
      </c>
      <c r="AX6" s="64">
        <f t="shared" si="13"/>
        <v>3.3</v>
      </c>
      <c r="AZ6">
        <v>7.125</v>
      </c>
      <c r="BA6">
        <v>99.876000000000005</v>
      </c>
      <c r="BB6">
        <v>99.775999999999996</v>
      </c>
      <c r="BC6">
        <v>99.775999999999996</v>
      </c>
      <c r="BD6" s="64">
        <f t="shared" si="14"/>
        <v>3.05</v>
      </c>
      <c r="BF6">
        <v>6.5</v>
      </c>
      <c r="BH6">
        <v>98.014399999999981</v>
      </c>
      <c r="BI6">
        <f t="shared" si="0"/>
        <v>13.95</v>
      </c>
      <c r="CU6" s="894"/>
      <c r="CV6" s="64"/>
      <c r="CW6" s="64"/>
    </row>
    <row r="7" spans="1:101" ht="17.25" customHeight="1">
      <c r="A7" s="855">
        <v>7</v>
      </c>
      <c r="C7" s="1230">
        <f t="shared" si="15"/>
        <v>0.85800000000002496</v>
      </c>
      <c r="D7" s="1230">
        <f t="shared" si="1"/>
        <v>0.85800000000002496</v>
      </c>
      <c r="F7" s="1230">
        <f t="shared" si="2"/>
        <v>0.85800000000002496</v>
      </c>
      <c r="G7" s="1246">
        <v>-1.117749999999996</v>
      </c>
      <c r="H7" s="1266">
        <v>0.70075000000002108</v>
      </c>
      <c r="I7" s="1230"/>
      <c r="J7" s="1243">
        <v>7</v>
      </c>
      <c r="K7" s="1243"/>
      <c r="L7" s="1230">
        <f t="shared" si="16"/>
        <v>2.5499999999999998</v>
      </c>
      <c r="M7" s="1230">
        <f t="shared" si="3"/>
        <v>2.5499999999999998</v>
      </c>
      <c r="N7" s="1230"/>
      <c r="O7" s="1230">
        <f t="shared" si="4"/>
        <v>2.5499999999999998</v>
      </c>
      <c r="P7" s="1246">
        <v>3</v>
      </c>
      <c r="Q7" s="1247">
        <v>0</v>
      </c>
      <c r="S7" s="1243">
        <v>7</v>
      </c>
      <c r="T7" s="1230">
        <f t="shared" si="17"/>
        <v>0.95500000000000007</v>
      </c>
      <c r="U7" s="1230">
        <f t="shared" si="18"/>
        <v>0.95500000000000007</v>
      </c>
      <c r="V7" s="1246">
        <v>1.885</v>
      </c>
      <c r="W7" s="1247">
        <v>0</v>
      </c>
      <c r="X7" s="1230"/>
      <c r="Y7" s="855">
        <f t="shared" si="19"/>
        <v>8.25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v>11.875</v>
      </c>
      <c r="AI7" s="14">
        <f t="shared" si="7"/>
        <v>3.6</v>
      </c>
      <c r="AJ7" s="14"/>
      <c r="AL7" s="25">
        <f t="shared" si="8"/>
        <v>12.25</v>
      </c>
      <c r="AM7" s="14">
        <f t="shared" si="9"/>
        <v>3.6</v>
      </c>
      <c r="AN7" s="14"/>
      <c r="AP7" s="25">
        <v>7.625</v>
      </c>
      <c r="AQ7" s="14">
        <f t="shared" si="10"/>
        <v>2.25</v>
      </c>
      <c r="AR7" s="14"/>
      <c r="AS7" s="57"/>
      <c r="AT7" s="57">
        <v>0.375</v>
      </c>
      <c r="AU7" s="64">
        <f t="shared" si="20"/>
        <v>3.3</v>
      </c>
      <c r="AV7" s="64">
        <f t="shared" si="11"/>
        <v>3.3</v>
      </c>
      <c r="AW7" s="64">
        <f t="shared" si="12"/>
        <v>3.3</v>
      </c>
      <c r="AX7" s="64">
        <f t="shared" si="13"/>
        <v>3.3</v>
      </c>
      <c r="AZ7">
        <v>7.25</v>
      </c>
      <c r="BA7">
        <v>100.81399999999999</v>
      </c>
      <c r="BB7">
        <v>100.714</v>
      </c>
      <c r="BC7">
        <v>100.714</v>
      </c>
      <c r="BD7" s="64">
        <f t="shared" si="14"/>
        <v>3.05</v>
      </c>
      <c r="BF7">
        <v>6.625</v>
      </c>
      <c r="BH7">
        <v>98.648699999999977</v>
      </c>
      <c r="BI7">
        <f t="shared" si="0"/>
        <v>13.95</v>
      </c>
      <c r="CU7" s="894"/>
      <c r="CV7" s="64"/>
      <c r="CW7" s="64"/>
    </row>
    <row r="8" spans="1:101" ht="15.75" customHeight="1">
      <c r="A8" s="855">
        <v>7.125</v>
      </c>
      <c r="C8" s="1230">
        <f t="shared" si="15"/>
        <v>0.85775000000002044</v>
      </c>
      <c r="D8" s="1230">
        <f t="shared" si="1"/>
        <v>0.85775000000002044</v>
      </c>
      <c r="F8" s="1230">
        <f t="shared" si="2"/>
        <v>0.85775000000002044</v>
      </c>
      <c r="G8" s="1246">
        <v>-1.2182500000000041</v>
      </c>
      <c r="H8" s="1266">
        <v>0.80100000000002458</v>
      </c>
      <c r="I8" s="1230"/>
      <c r="J8" s="1243">
        <v>7.125</v>
      </c>
      <c r="K8" s="1243"/>
      <c r="L8" s="1230">
        <f t="shared" si="16"/>
        <v>2.5499999999999998</v>
      </c>
      <c r="M8" s="1230">
        <f t="shared" si="3"/>
        <v>2.5499999999999998</v>
      </c>
      <c r="N8" s="1230"/>
      <c r="O8" s="1230">
        <f t="shared" si="4"/>
        <v>2.5499999999999998</v>
      </c>
      <c r="P8" s="1246">
        <v>3</v>
      </c>
      <c r="Q8" s="1247">
        <v>0</v>
      </c>
      <c r="S8" s="1243">
        <v>7.125</v>
      </c>
      <c r="T8" s="1230">
        <f t="shared" si="17"/>
        <v>0.95500000000000007</v>
      </c>
      <c r="U8" s="1230">
        <f t="shared" si="18"/>
        <v>0.95500000000000007</v>
      </c>
      <c r="V8" s="1246">
        <v>1.885</v>
      </c>
      <c r="W8" s="1247">
        <v>0</v>
      </c>
      <c r="X8" s="1230"/>
      <c r="Y8" s="855">
        <f t="shared" si="19"/>
        <v>8.375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v>11.75</v>
      </c>
      <c r="AI8" s="14">
        <f t="shared" si="7"/>
        <v>3.6</v>
      </c>
      <c r="AJ8" s="14"/>
      <c r="AL8" s="25">
        <f t="shared" si="8"/>
        <v>12.125</v>
      </c>
      <c r="AM8" s="14">
        <f t="shared" si="9"/>
        <v>3.6</v>
      </c>
      <c r="AN8" s="14"/>
      <c r="AP8" s="25">
        <v>7.75</v>
      </c>
      <c r="AQ8" s="14">
        <f t="shared" si="10"/>
        <v>2.25</v>
      </c>
      <c r="AR8" s="14"/>
      <c r="AS8" s="57"/>
      <c r="AT8" s="57">
        <v>0.5</v>
      </c>
      <c r="AU8" s="64">
        <f t="shared" si="20"/>
        <v>3.3</v>
      </c>
      <c r="AV8" s="64">
        <f t="shared" si="11"/>
        <v>3.3</v>
      </c>
      <c r="AW8" s="64">
        <f t="shared" si="12"/>
        <v>3.3</v>
      </c>
      <c r="AX8" s="64">
        <f t="shared" si="13"/>
        <v>3.3</v>
      </c>
      <c r="AZ8">
        <v>7.375</v>
      </c>
      <c r="BA8">
        <v>101.751</v>
      </c>
      <c r="BB8">
        <v>101.651</v>
      </c>
      <c r="BC8">
        <v>101.651</v>
      </c>
      <c r="BD8" s="64">
        <f t="shared" si="14"/>
        <v>3.05</v>
      </c>
      <c r="BF8">
        <v>6.75</v>
      </c>
      <c r="BH8">
        <v>99.287099999999981</v>
      </c>
      <c r="BI8">
        <f>BI7</f>
        <v>13.95</v>
      </c>
      <c r="CU8" s="894"/>
      <c r="CV8" s="64"/>
      <c r="CW8" s="64"/>
    </row>
    <row r="9" spans="1:101" ht="15.75" customHeight="1">
      <c r="A9" s="855">
        <v>7.25</v>
      </c>
      <c r="C9" s="1230">
        <f t="shared" si="15"/>
        <v>0.8575000000000198</v>
      </c>
      <c r="D9" s="1230">
        <f t="shared" si="1"/>
        <v>0.8575000000000198</v>
      </c>
      <c r="F9" s="1230">
        <f t="shared" si="2"/>
        <v>0.8575000000000198</v>
      </c>
      <c r="G9" s="1246">
        <v>-1.0539999999999914</v>
      </c>
      <c r="H9" s="1266">
        <v>0.63650000000001128</v>
      </c>
      <c r="I9" s="1230"/>
      <c r="J9" s="1243">
        <v>7.25</v>
      </c>
      <c r="K9" s="1243"/>
      <c r="L9" s="1230">
        <f t="shared" si="16"/>
        <v>2.5499999999999998</v>
      </c>
      <c r="M9" s="1230">
        <f t="shared" si="3"/>
        <v>2.5499999999999998</v>
      </c>
      <c r="N9" s="1230"/>
      <c r="O9" s="1230">
        <f t="shared" si="4"/>
        <v>2.5499999999999998</v>
      </c>
      <c r="P9" s="1246">
        <v>3</v>
      </c>
      <c r="Q9" s="1247">
        <v>0</v>
      </c>
      <c r="S9" s="1243">
        <v>7.25</v>
      </c>
      <c r="T9" s="1230">
        <f t="shared" si="17"/>
        <v>0.95500000000000007</v>
      </c>
      <c r="U9" s="1230">
        <f t="shared" si="18"/>
        <v>0.95500000000000007</v>
      </c>
      <c r="V9" s="1246">
        <v>1.885</v>
      </c>
      <c r="W9" s="1247">
        <v>0</v>
      </c>
      <c r="X9" s="1230"/>
      <c r="Y9" s="855">
        <f t="shared" si="19"/>
        <v>8.5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v>11.625</v>
      </c>
      <c r="AI9" s="14">
        <f t="shared" si="7"/>
        <v>3.6</v>
      </c>
      <c r="AJ9" s="14"/>
      <c r="AL9" s="25">
        <f t="shared" si="8"/>
        <v>12</v>
      </c>
      <c r="AM9" s="14">
        <f t="shared" si="9"/>
        <v>3.6</v>
      </c>
      <c r="AN9" s="14"/>
      <c r="AP9" s="25">
        <v>7.875</v>
      </c>
      <c r="AQ9" s="14">
        <f t="shared" si="10"/>
        <v>2.25</v>
      </c>
      <c r="AR9" s="14"/>
      <c r="AS9" s="57"/>
      <c r="AT9" s="57">
        <v>0.625</v>
      </c>
      <c r="AU9" s="64">
        <f t="shared" si="20"/>
        <v>3.3</v>
      </c>
      <c r="AV9" s="64">
        <f t="shared" si="11"/>
        <v>3.3</v>
      </c>
      <c r="AW9" s="64">
        <f t="shared" si="12"/>
        <v>3.3</v>
      </c>
      <c r="AX9" s="64">
        <f t="shared" si="13"/>
        <v>3.3</v>
      </c>
      <c r="AZ9">
        <v>7.5</v>
      </c>
      <c r="BA9">
        <v>102.626</v>
      </c>
      <c r="BB9">
        <v>102.526</v>
      </c>
      <c r="BC9">
        <v>102.526</v>
      </c>
      <c r="BD9" s="64">
        <f t="shared" si="14"/>
        <v>3.05</v>
      </c>
      <c r="BF9">
        <v>6.875</v>
      </c>
      <c r="BH9">
        <v>99.921299999999988</v>
      </c>
      <c r="BI9">
        <f>BI8</f>
        <v>13.95</v>
      </c>
      <c r="CU9" s="894"/>
      <c r="CV9" s="64"/>
      <c r="CW9" s="64"/>
    </row>
    <row r="10" spans="1:101" ht="15.75" customHeight="1">
      <c r="A10" s="855">
        <v>7.375</v>
      </c>
      <c r="C10" s="1230">
        <f t="shared" si="15"/>
        <v>0.85725000000002671</v>
      </c>
      <c r="D10" s="1230">
        <f t="shared" si="1"/>
        <v>0.85725000000002671</v>
      </c>
      <c r="F10" s="1230">
        <f t="shared" si="2"/>
        <v>0.85725000000002671</v>
      </c>
      <c r="G10" s="1246">
        <v>-0.8907500000000006</v>
      </c>
      <c r="H10" s="1266">
        <v>0.4730000000000274</v>
      </c>
      <c r="I10" s="1230"/>
      <c r="J10" s="1243">
        <v>7.375</v>
      </c>
      <c r="K10" s="1243"/>
      <c r="L10" s="1230">
        <f t="shared" si="16"/>
        <v>2.5499999999999998</v>
      </c>
      <c r="M10" s="1230">
        <f t="shared" si="3"/>
        <v>2.5499999999999998</v>
      </c>
      <c r="N10" s="1230"/>
      <c r="O10" s="1230">
        <f t="shared" si="4"/>
        <v>2.5499999999999998</v>
      </c>
      <c r="P10" s="1246">
        <v>3</v>
      </c>
      <c r="Q10" s="1247">
        <v>0</v>
      </c>
      <c r="S10" s="1243">
        <v>7.375</v>
      </c>
      <c r="T10" s="1230">
        <f t="shared" si="17"/>
        <v>0.95500000000000007</v>
      </c>
      <c r="U10" s="1230">
        <f t="shared" si="18"/>
        <v>0.95500000000000007</v>
      </c>
      <c r="V10" s="1246">
        <v>1.885</v>
      </c>
      <c r="W10" s="1247">
        <v>0</v>
      </c>
      <c r="X10" s="1230"/>
      <c r="Y10" s="855">
        <f t="shared" si="19"/>
        <v>8.625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v>11.5</v>
      </c>
      <c r="AI10" s="14">
        <f t="shared" si="7"/>
        <v>3.6</v>
      </c>
      <c r="AJ10" s="14"/>
      <c r="AL10" s="25">
        <f t="shared" si="8"/>
        <v>11.875</v>
      </c>
      <c r="AM10" s="14">
        <f t="shared" si="9"/>
        <v>3.6</v>
      </c>
      <c r="AN10" s="14"/>
      <c r="AP10" s="25">
        <v>8</v>
      </c>
      <c r="AQ10" s="14">
        <f t="shared" si="10"/>
        <v>2.25</v>
      </c>
      <c r="AR10" s="14"/>
      <c r="AS10" s="57"/>
      <c r="AT10" s="57">
        <v>0.75</v>
      </c>
      <c r="AU10" s="64">
        <f t="shared" si="20"/>
        <v>3.3</v>
      </c>
      <c r="AV10" s="64">
        <f t="shared" si="11"/>
        <v>3.3</v>
      </c>
      <c r="AW10" s="64">
        <f t="shared" si="12"/>
        <v>3.3</v>
      </c>
      <c r="AX10" s="64">
        <f t="shared" si="13"/>
        <v>3.3</v>
      </c>
      <c r="AZ10">
        <v>7.625</v>
      </c>
      <c r="BA10">
        <v>103.501</v>
      </c>
      <c r="BB10">
        <v>103.401</v>
      </c>
      <c r="BC10">
        <v>103.401</v>
      </c>
      <c r="BD10" s="64">
        <f t="shared" si="14"/>
        <v>3.05</v>
      </c>
      <c r="BF10">
        <v>7</v>
      </c>
      <c r="BH10">
        <v>100.5069</v>
      </c>
      <c r="BI10">
        <f t="shared" si="0"/>
        <v>13.95</v>
      </c>
      <c r="CU10" s="894"/>
      <c r="CV10" s="64"/>
      <c r="CW10" s="64"/>
    </row>
    <row r="11" spans="1:101" ht="15.75" customHeight="1">
      <c r="A11" s="855">
        <v>7.5</v>
      </c>
      <c r="C11" s="1230">
        <f t="shared" si="15"/>
        <v>0.91950000000001975</v>
      </c>
      <c r="D11" s="1230">
        <f t="shared" si="1"/>
        <v>0.91950000000001975</v>
      </c>
      <c r="F11" s="1230">
        <f t="shared" si="2"/>
        <v>0.91950000000001975</v>
      </c>
      <c r="G11" s="1246">
        <v>-0.890249999999984</v>
      </c>
      <c r="H11" s="1266">
        <v>0.53475000000000383</v>
      </c>
      <c r="I11" s="1230"/>
      <c r="J11" s="1243">
        <v>7.5</v>
      </c>
      <c r="K11" s="1243"/>
      <c r="L11" s="1230">
        <f t="shared" si="16"/>
        <v>2.5499999999999998</v>
      </c>
      <c r="M11" s="1230">
        <f t="shared" si="3"/>
        <v>2.5499999999999998</v>
      </c>
      <c r="N11" s="1230"/>
      <c r="O11" s="1230">
        <f t="shared" si="4"/>
        <v>2.5499999999999998</v>
      </c>
      <c r="P11" s="1246">
        <v>3</v>
      </c>
      <c r="Q11" s="1247">
        <v>0</v>
      </c>
      <c r="S11" s="1243">
        <v>7.5</v>
      </c>
      <c r="T11" s="1230">
        <f t="shared" si="17"/>
        <v>0.95500000000000007</v>
      </c>
      <c r="U11" s="1230">
        <f t="shared" si="18"/>
        <v>0.95500000000000007</v>
      </c>
      <c r="V11" s="1246">
        <v>1.885</v>
      </c>
      <c r="W11" s="1247">
        <v>0</v>
      </c>
      <c r="X11" s="1230"/>
      <c r="Y11" s="855">
        <f t="shared" si="19"/>
        <v>8.75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v>11.375</v>
      </c>
      <c r="AI11" s="14">
        <f t="shared" si="7"/>
        <v>3.6</v>
      </c>
      <c r="AJ11" s="14"/>
      <c r="AL11" s="25">
        <f t="shared" si="8"/>
        <v>11.75</v>
      </c>
      <c r="AM11" s="14">
        <f t="shared" si="9"/>
        <v>3.6</v>
      </c>
      <c r="AN11" s="14"/>
      <c r="AP11" s="25">
        <v>8.125</v>
      </c>
      <c r="AQ11" s="14">
        <f t="shared" si="10"/>
        <v>2.25</v>
      </c>
      <c r="AR11" s="14"/>
      <c r="AS11" s="57"/>
      <c r="AT11" s="57">
        <v>0.875</v>
      </c>
      <c r="AU11" s="64">
        <f t="shared" si="20"/>
        <v>3.3</v>
      </c>
      <c r="AV11" s="64">
        <f t="shared" si="11"/>
        <v>3.3</v>
      </c>
      <c r="AW11" s="64">
        <f t="shared" si="12"/>
        <v>3.3</v>
      </c>
      <c r="AX11" s="64">
        <f t="shared" si="13"/>
        <v>3.3</v>
      </c>
      <c r="AZ11">
        <v>7.75</v>
      </c>
      <c r="BA11">
        <v>104.18899999999999</v>
      </c>
      <c r="BB11">
        <v>104.089</v>
      </c>
      <c r="BC11">
        <v>104.089</v>
      </c>
      <c r="BD11" s="64">
        <f t="shared" si="14"/>
        <v>3.05</v>
      </c>
      <c r="BF11">
        <v>7.125</v>
      </c>
      <c r="BH11">
        <v>101.04390000000001</v>
      </c>
      <c r="BI11">
        <f t="shared" si="0"/>
        <v>13.95</v>
      </c>
      <c r="CU11" s="894"/>
      <c r="CV11" s="64"/>
      <c r="CW11" s="64"/>
    </row>
    <row r="12" spans="1:101" ht="15.75" customHeight="1">
      <c r="A12" s="855">
        <v>7.625</v>
      </c>
      <c r="C12" s="1230">
        <f t="shared" si="15"/>
        <v>0.98175000000001877</v>
      </c>
      <c r="D12" s="1230">
        <f t="shared" si="1"/>
        <v>0.98175000000001877</v>
      </c>
      <c r="F12" s="1230">
        <f t="shared" si="2"/>
        <v>0.98175000000001877</v>
      </c>
      <c r="G12" s="1246">
        <v>-0.73325000000001572</v>
      </c>
      <c r="H12" s="1266">
        <v>0.44000000000003459</v>
      </c>
      <c r="I12" s="1230"/>
      <c r="J12" s="1243">
        <v>7.625</v>
      </c>
      <c r="K12" s="1243"/>
      <c r="L12" s="1230">
        <f t="shared" si="16"/>
        <v>2.5499999999999998</v>
      </c>
      <c r="M12" s="1230">
        <f t="shared" si="3"/>
        <v>2.5499999999999998</v>
      </c>
      <c r="N12" s="1230"/>
      <c r="O12" s="1230">
        <f t="shared" si="4"/>
        <v>2.5499999999999998</v>
      </c>
      <c r="P12" s="1246">
        <v>3</v>
      </c>
      <c r="Q12" s="1247">
        <v>0</v>
      </c>
      <c r="S12" s="1243">
        <v>7.625</v>
      </c>
      <c r="T12" s="1230">
        <f t="shared" si="17"/>
        <v>0.95500000000000007</v>
      </c>
      <c r="U12" s="1230">
        <f t="shared" si="18"/>
        <v>0.95500000000000007</v>
      </c>
      <c r="V12" s="1246">
        <v>1.885</v>
      </c>
      <c r="W12" s="1247">
        <v>0</v>
      </c>
      <c r="X12" s="1230"/>
      <c r="Y12" s="855">
        <f t="shared" si="19"/>
        <v>8.875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v>11.25</v>
      </c>
      <c r="AI12" s="14">
        <f t="shared" si="7"/>
        <v>3.6</v>
      </c>
      <c r="AJ12" s="14"/>
      <c r="AL12" s="25">
        <f t="shared" si="8"/>
        <v>11.625</v>
      </c>
      <c r="AM12" s="14">
        <f t="shared" si="9"/>
        <v>3.6</v>
      </c>
      <c r="AN12" s="14"/>
      <c r="AP12" s="25">
        <v>8.25</v>
      </c>
      <c r="AQ12" s="14">
        <f t="shared" si="10"/>
        <v>2.25</v>
      </c>
      <c r="AR12" s="14"/>
      <c r="AS12" s="57"/>
      <c r="AT12" s="57">
        <v>1</v>
      </c>
      <c r="AU12" s="64">
        <f t="shared" si="20"/>
        <v>3.3</v>
      </c>
      <c r="AV12" s="64">
        <f t="shared" si="11"/>
        <v>3.3</v>
      </c>
      <c r="AW12" s="64">
        <f t="shared" si="12"/>
        <v>3.3</v>
      </c>
      <c r="AX12" s="64">
        <f t="shared" si="13"/>
        <v>3.3</v>
      </c>
      <c r="AZ12">
        <v>7.875</v>
      </c>
      <c r="BA12">
        <v>104.876</v>
      </c>
      <c r="BB12">
        <v>104.776</v>
      </c>
      <c r="BC12">
        <v>104.776</v>
      </c>
      <c r="BD12" s="64">
        <f t="shared" si="14"/>
        <v>3.05</v>
      </c>
      <c r="BF12">
        <v>7.25</v>
      </c>
      <c r="BH12">
        <v>101.5153</v>
      </c>
      <c r="BI12">
        <f t="shared" si="0"/>
        <v>13.95</v>
      </c>
      <c r="CU12" s="894"/>
      <c r="CV12" s="64"/>
      <c r="CW12" s="64"/>
    </row>
    <row r="13" spans="1:101" ht="15" customHeight="1">
      <c r="A13" s="855">
        <v>7.75</v>
      </c>
      <c r="C13" s="1230">
        <f t="shared" si="15"/>
        <v>0.95100000000001494</v>
      </c>
      <c r="D13" s="1230">
        <f t="shared" si="1"/>
        <v>0.95100000000001494</v>
      </c>
      <c r="F13" s="1230">
        <f t="shared" si="2"/>
        <v>0.95100000000001494</v>
      </c>
      <c r="G13" s="1246">
        <v>-0.63275000000002746</v>
      </c>
      <c r="H13" s="1266">
        <v>0.30875000000004249</v>
      </c>
      <c r="I13" s="1230"/>
      <c r="J13" s="1243">
        <v>7.75</v>
      </c>
      <c r="K13" s="1243"/>
      <c r="L13" s="1230">
        <f t="shared" si="16"/>
        <v>2.5499999999999998</v>
      </c>
      <c r="M13" s="1230">
        <f t="shared" si="3"/>
        <v>2.5499999999999998</v>
      </c>
      <c r="N13" s="1230"/>
      <c r="O13" s="1230">
        <f t="shared" si="4"/>
        <v>2.5499999999999998</v>
      </c>
      <c r="P13" s="1246">
        <v>3</v>
      </c>
      <c r="Q13" s="1247">
        <v>0</v>
      </c>
      <c r="S13" s="1243">
        <v>7.75</v>
      </c>
      <c r="T13" s="1230">
        <f t="shared" si="17"/>
        <v>0.95500000000000007</v>
      </c>
      <c r="U13" s="1230">
        <f t="shared" si="18"/>
        <v>0.95500000000000007</v>
      </c>
      <c r="V13" s="1246">
        <v>1.885</v>
      </c>
      <c r="W13" s="1247">
        <v>0</v>
      </c>
      <c r="X13" s="1230"/>
      <c r="Y13" s="855">
        <f t="shared" si="19"/>
        <v>9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v>11.125</v>
      </c>
      <c r="AI13" s="14">
        <f t="shared" si="7"/>
        <v>3.6</v>
      </c>
      <c r="AJ13" s="14"/>
      <c r="AL13" s="25">
        <f t="shared" si="8"/>
        <v>11.5</v>
      </c>
      <c r="AM13" s="14">
        <f t="shared" si="9"/>
        <v>3.6</v>
      </c>
      <c r="AN13" s="14"/>
      <c r="AP13" s="25">
        <v>8.375</v>
      </c>
      <c r="AQ13" s="14">
        <f t="shared" si="10"/>
        <v>2.25</v>
      </c>
      <c r="AR13" s="14"/>
      <c r="AS13" s="57"/>
      <c r="AT13" s="57">
        <v>1.125</v>
      </c>
      <c r="AU13" s="64">
        <f t="shared" si="20"/>
        <v>3.3</v>
      </c>
      <c r="AV13" s="64">
        <f t="shared" si="11"/>
        <v>3.3</v>
      </c>
      <c r="AW13" s="64">
        <f t="shared" si="12"/>
        <v>3.3</v>
      </c>
      <c r="AX13" s="64">
        <f t="shared" si="13"/>
        <v>3.3</v>
      </c>
      <c r="AZ13">
        <v>8</v>
      </c>
      <c r="BA13">
        <v>105.533</v>
      </c>
      <c r="BB13">
        <v>105.43300000000001</v>
      </c>
      <c r="BC13">
        <v>105.43300000000001</v>
      </c>
      <c r="BD13" s="64">
        <f t="shared" si="14"/>
        <v>3.05</v>
      </c>
      <c r="BF13">
        <v>7.375</v>
      </c>
      <c r="BH13">
        <v>101.9355</v>
      </c>
      <c r="BI13">
        <f t="shared" si="0"/>
        <v>13.95</v>
      </c>
      <c r="CU13" s="894"/>
      <c r="CV13" s="64"/>
      <c r="CW13" s="64"/>
    </row>
    <row r="14" spans="1:101">
      <c r="A14" s="855">
        <v>7.875</v>
      </c>
      <c r="C14" s="1230">
        <f t="shared" si="15"/>
        <v>1.0130000000000126</v>
      </c>
      <c r="D14" s="1230">
        <f t="shared" si="1"/>
        <v>1.0130000000000126</v>
      </c>
      <c r="F14" s="1230">
        <f t="shared" si="2"/>
        <v>1.0130000000000126</v>
      </c>
      <c r="G14" s="1246">
        <v>-0.56400000000003336</v>
      </c>
      <c r="H14" s="1266">
        <v>0.30200000000004601</v>
      </c>
      <c r="I14" s="1230"/>
      <c r="J14" s="1243">
        <v>7.875</v>
      </c>
      <c r="K14" s="1243"/>
      <c r="L14" s="1230">
        <f t="shared" si="16"/>
        <v>2.5499999999999998</v>
      </c>
      <c r="M14" s="1230">
        <f t="shared" si="3"/>
        <v>2.5499999999999998</v>
      </c>
      <c r="N14" s="1230"/>
      <c r="O14" s="1230">
        <f t="shared" si="4"/>
        <v>2.5499999999999998</v>
      </c>
      <c r="P14" s="1246">
        <v>3</v>
      </c>
      <c r="Q14" s="1247">
        <v>0</v>
      </c>
      <c r="S14" s="1243">
        <v>7.875</v>
      </c>
      <c r="T14" s="1230">
        <f t="shared" si="17"/>
        <v>0.95500000000000007</v>
      </c>
      <c r="U14" s="1230">
        <f t="shared" si="18"/>
        <v>0.95500000000000007</v>
      </c>
      <c r="V14" s="1246">
        <v>1.885</v>
      </c>
      <c r="W14" s="1247">
        <v>0</v>
      </c>
      <c r="X14" s="1230"/>
      <c r="Y14" s="855">
        <f t="shared" si="19"/>
        <v>9.125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v>11</v>
      </c>
      <c r="AI14" s="14">
        <f t="shared" si="7"/>
        <v>3.6</v>
      </c>
      <c r="AJ14" s="14"/>
      <c r="AL14" s="25">
        <f t="shared" si="8"/>
        <v>11.375</v>
      </c>
      <c r="AM14" s="14">
        <f t="shared" si="9"/>
        <v>3.6</v>
      </c>
      <c r="AN14" s="14"/>
      <c r="AP14" s="25">
        <v>8.5</v>
      </c>
      <c r="AQ14" s="14">
        <f t="shared" si="10"/>
        <v>2.25</v>
      </c>
      <c r="AR14" s="14"/>
      <c r="AS14" s="57"/>
      <c r="AT14" s="57">
        <v>1.25</v>
      </c>
      <c r="AU14" s="64">
        <f t="shared" si="20"/>
        <v>3.3</v>
      </c>
      <c r="AV14" s="64">
        <f t="shared" si="11"/>
        <v>3.3</v>
      </c>
      <c r="AW14" s="64">
        <f t="shared" si="12"/>
        <v>3.3</v>
      </c>
      <c r="AX14" s="64">
        <f t="shared" si="13"/>
        <v>3.3</v>
      </c>
      <c r="AZ14">
        <v>8.125</v>
      </c>
      <c r="BA14">
        <v>106.158</v>
      </c>
      <c r="BB14">
        <v>106.05800000000001</v>
      </c>
      <c r="BC14">
        <v>106.05800000000001</v>
      </c>
      <c r="BD14" s="64">
        <f t="shared" si="14"/>
        <v>3.05</v>
      </c>
      <c r="BF14">
        <v>7.5</v>
      </c>
      <c r="BH14">
        <v>102.4706</v>
      </c>
      <c r="BI14">
        <f t="shared" si="0"/>
        <v>13.95</v>
      </c>
      <c r="CU14" s="894"/>
      <c r="CV14" s="64"/>
      <c r="CW14" s="64"/>
    </row>
    <row r="15" spans="1:101">
      <c r="A15" s="855">
        <v>8</v>
      </c>
      <c r="C15" s="1230">
        <f t="shared" si="15"/>
        <v>1.107500000000009</v>
      </c>
      <c r="D15" s="1230">
        <f t="shared" si="1"/>
        <v>1.107500000000009</v>
      </c>
      <c r="F15" s="1230">
        <f t="shared" si="2"/>
        <v>1.107500000000009</v>
      </c>
      <c r="G15" s="1246">
        <v>-0.53325000000003575</v>
      </c>
      <c r="H15" s="1266">
        <v>0.36575000000004487</v>
      </c>
      <c r="I15" s="1230"/>
      <c r="J15" s="1243">
        <v>8</v>
      </c>
      <c r="K15" s="1243"/>
      <c r="L15" s="1230">
        <f t="shared" si="16"/>
        <v>2.5499999999999998</v>
      </c>
      <c r="M15" s="1230">
        <f t="shared" si="3"/>
        <v>2.5499999999999998</v>
      </c>
      <c r="N15" s="1230"/>
      <c r="O15" s="1230">
        <f t="shared" si="4"/>
        <v>2.5499999999999998</v>
      </c>
      <c r="P15" s="1246">
        <v>3</v>
      </c>
      <c r="Q15" s="1247">
        <v>0</v>
      </c>
      <c r="S15" s="1243">
        <v>8</v>
      </c>
      <c r="T15" s="1230">
        <f t="shared" si="17"/>
        <v>0.95500000000000007</v>
      </c>
      <c r="U15" s="1230">
        <f t="shared" si="18"/>
        <v>0.95500000000000007</v>
      </c>
      <c r="V15" s="1246">
        <v>1.885</v>
      </c>
      <c r="W15" s="1247">
        <v>0</v>
      </c>
      <c r="X15" s="1230"/>
      <c r="Y15" s="855">
        <f t="shared" si="19"/>
        <v>9.25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v>10.99</v>
      </c>
      <c r="AI15" s="14">
        <f t="shared" si="7"/>
        <v>3.6</v>
      </c>
      <c r="AJ15" s="14"/>
      <c r="AL15" s="25">
        <f t="shared" si="8"/>
        <v>11.25</v>
      </c>
      <c r="AM15" s="14">
        <f t="shared" si="9"/>
        <v>3.6</v>
      </c>
      <c r="AN15" s="14"/>
      <c r="AP15" s="25">
        <v>8.625</v>
      </c>
      <c r="AQ15" s="14">
        <f t="shared" si="10"/>
        <v>2.25</v>
      </c>
      <c r="AR15" s="14"/>
      <c r="AS15" s="57"/>
      <c r="AT15" s="57">
        <v>1.375</v>
      </c>
      <c r="AU15" s="64">
        <f t="shared" si="20"/>
        <v>3.3</v>
      </c>
      <c r="AV15" s="64">
        <f t="shared" si="11"/>
        <v>3.3</v>
      </c>
      <c r="AW15" s="64">
        <f t="shared" si="12"/>
        <v>3.3</v>
      </c>
      <c r="AX15" s="64">
        <f t="shared" si="13"/>
        <v>3.3</v>
      </c>
      <c r="AZ15">
        <v>8.25</v>
      </c>
      <c r="BA15">
        <v>106.752</v>
      </c>
      <c r="BB15">
        <v>106.652</v>
      </c>
      <c r="BC15">
        <v>106.652</v>
      </c>
      <c r="BD15" s="64">
        <f t="shared" si="14"/>
        <v>3.05</v>
      </c>
      <c r="BF15">
        <v>7.625</v>
      </c>
      <c r="BH15">
        <v>103.2149</v>
      </c>
      <c r="BI15">
        <f t="shared" si="0"/>
        <v>13.95</v>
      </c>
      <c r="CU15" s="894"/>
      <c r="CV15" s="64"/>
      <c r="CW15" s="64"/>
    </row>
    <row r="16" spans="1:101">
      <c r="A16" s="855">
        <v>8.125</v>
      </c>
      <c r="C16" s="1230">
        <f t="shared" si="15"/>
        <v>1.263750000000009</v>
      </c>
      <c r="D16" s="1230">
        <f t="shared" si="1"/>
        <v>1.263750000000009</v>
      </c>
      <c r="F16" s="1230">
        <f t="shared" si="2"/>
        <v>1.263750000000009</v>
      </c>
      <c r="G16" s="1246">
        <v>-0.52650000000003905</v>
      </c>
      <c r="H16" s="1266">
        <v>0.51525000000004817</v>
      </c>
      <c r="I16" s="1230"/>
      <c r="J16" s="1243">
        <v>8.125</v>
      </c>
      <c r="K16" s="1243"/>
      <c r="L16" s="1230">
        <f t="shared" si="16"/>
        <v>2.5499999999999998</v>
      </c>
      <c r="M16" s="1230">
        <f t="shared" si="3"/>
        <v>2.5499999999999998</v>
      </c>
      <c r="N16" s="1230"/>
      <c r="O16" s="1230">
        <f t="shared" si="4"/>
        <v>2.5499999999999998</v>
      </c>
      <c r="P16" s="1246">
        <v>3</v>
      </c>
      <c r="Q16" s="1247">
        <v>0</v>
      </c>
      <c r="S16" s="1243">
        <v>8.125</v>
      </c>
      <c r="T16" s="1230">
        <f t="shared" si="17"/>
        <v>0.95500000000000007</v>
      </c>
      <c r="U16" s="1230">
        <f t="shared" si="18"/>
        <v>0.95500000000000007</v>
      </c>
      <c r="V16" s="1246">
        <v>1.885</v>
      </c>
      <c r="W16" s="1247">
        <v>0</v>
      </c>
      <c r="X16" s="1230"/>
      <c r="Y16" s="855">
        <f t="shared" si="19"/>
        <v>9.375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v>10.875</v>
      </c>
      <c r="AI16" s="14">
        <f t="shared" si="7"/>
        <v>3.6</v>
      </c>
      <c r="AJ16" s="14"/>
      <c r="AL16" s="25">
        <f t="shared" si="8"/>
        <v>11.125</v>
      </c>
      <c r="AM16" s="14">
        <f t="shared" si="9"/>
        <v>3.6</v>
      </c>
      <c r="AN16" s="14"/>
      <c r="AP16" s="25">
        <v>8.75</v>
      </c>
      <c r="AQ16" s="14">
        <f t="shared" si="10"/>
        <v>2.25</v>
      </c>
      <c r="AR16" s="14"/>
      <c r="AS16" s="57"/>
      <c r="AT16" s="57">
        <v>1.5</v>
      </c>
      <c r="AU16" s="64">
        <f t="shared" si="20"/>
        <v>3.3</v>
      </c>
      <c r="AV16" s="64">
        <f t="shared" si="11"/>
        <v>3.3</v>
      </c>
      <c r="AW16" s="64">
        <f t="shared" si="12"/>
        <v>3.3</v>
      </c>
      <c r="AX16" s="64">
        <f t="shared" si="13"/>
        <v>3.3</v>
      </c>
      <c r="AZ16">
        <v>8.375</v>
      </c>
      <c r="BA16">
        <v>107.283</v>
      </c>
      <c r="BB16">
        <v>107.18300000000001</v>
      </c>
      <c r="BC16">
        <v>107.18300000000001</v>
      </c>
      <c r="BD16" s="64">
        <f t="shared" si="14"/>
        <v>3.05</v>
      </c>
      <c r="BF16">
        <v>7.75</v>
      </c>
      <c r="BH16">
        <v>103.7478</v>
      </c>
      <c r="BI16">
        <f t="shared" si="0"/>
        <v>13.95</v>
      </c>
      <c r="CU16" s="894"/>
      <c r="CV16" s="64"/>
      <c r="CW16" s="64"/>
    </row>
    <row r="17" spans="1:101">
      <c r="A17" s="855">
        <v>8.25</v>
      </c>
      <c r="C17" s="1230">
        <f t="shared" si="15"/>
        <v>1.3890000000000031</v>
      </c>
      <c r="D17" s="1230">
        <f t="shared" si="1"/>
        <v>1.3890000000000031</v>
      </c>
      <c r="F17" s="1230">
        <f t="shared" si="2"/>
        <v>1.3890000000000031</v>
      </c>
      <c r="G17" s="1246">
        <v>-0.50325000000004882</v>
      </c>
      <c r="H17" s="1266">
        <v>0.61725000000005203</v>
      </c>
      <c r="I17" s="1230"/>
      <c r="J17" s="1243">
        <v>8.25</v>
      </c>
      <c r="K17" s="1243"/>
      <c r="L17" s="1230">
        <f t="shared" si="16"/>
        <v>2.5499999999999998</v>
      </c>
      <c r="M17" s="1230">
        <f t="shared" si="3"/>
        <v>2.5499999999999998</v>
      </c>
      <c r="N17" s="1230"/>
      <c r="O17" s="1230">
        <f t="shared" si="4"/>
        <v>2.5499999999999998</v>
      </c>
      <c r="P17" s="1246">
        <v>3</v>
      </c>
      <c r="Q17" s="1247">
        <v>0</v>
      </c>
      <c r="S17" s="1243">
        <v>8.25</v>
      </c>
      <c r="T17" s="1230">
        <f t="shared" si="17"/>
        <v>0.95500000000000007</v>
      </c>
      <c r="U17" s="1230">
        <f t="shared" si="18"/>
        <v>0.95500000000000007</v>
      </c>
      <c r="V17" s="1246">
        <v>1.885</v>
      </c>
      <c r="W17" s="1247">
        <v>0</v>
      </c>
      <c r="X17" s="1230"/>
      <c r="Y17" s="855">
        <f t="shared" si="19"/>
        <v>9.5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v>10.75</v>
      </c>
      <c r="AI17" s="14">
        <f t="shared" si="7"/>
        <v>3.6</v>
      </c>
      <c r="AJ17" s="14"/>
      <c r="AL17" s="25">
        <f t="shared" si="8"/>
        <v>11</v>
      </c>
      <c r="AM17" s="14">
        <f t="shared" si="9"/>
        <v>3.6</v>
      </c>
      <c r="AN17" s="14"/>
      <c r="AP17" s="25">
        <v>8.875</v>
      </c>
      <c r="AQ17" s="14">
        <f t="shared" si="10"/>
        <v>2.25</v>
      </c>
      <c r="AR17" s="14"/>
      <c r="AS17" s="57"/>
      <c r="AT17" s="57">
        <v>1.625</v>
      </c>
      <c r="AU17" s="64">
        <f t="shared" si="20"/>
        <v>3.3</v>
      </c>
      <c r="AV17" s="64">
        <f t="shared" si="11"/>
        <v>3.3</v>
      </c>
      <c r="AW17" s="64">
        <f t="shared" si="12"/>
        <v>3.3</v>
      </c>
      <c r="AX17" s="64">
        <f t="shared" si="13"/>
        <v>3.3</v>
      </c>
      <c r="AZ17">
        <v>8.5</v>
      </c>
      <c r="BA17">
        <v>107.783</v>
      </c>
      <c r="BB17">
        <v>107.68300000000001</v>
      </c>
      <c r="BC17">
        <v>107.68300000000001</v>
      </c>
      <c r="BD17" s="64">
        <f t="shared" si="14"/>
        <v>3.05</v>
      </c>
      <c r="BF17">
        <v>7.875</v>
      </c>
      <c r="BH17">
        <v>104.1489</v>
      </c>
      <c r="BI17">
        <f t="shared" si="0"/>
        <v>13.95</v>
      </c>
      <c r="CU17" s="894"/>
      <c r="CV17" s="64"/>
      <c r="CW17" s="64"/>
    </row>
    <row r="18" spans="1:101">
      <c r="A18" s="855">
        <v>8.375</v>
      </c>
      <c r="C18" s="1230">
        <f t="shared" si="15"/>
        <v>1.482500000000009</v>
      </c>
      <c r="D18" s="1230">
        <f t="shared" si="1"/>
        <v>1.482500000000009</v>
      </c>
      <c r="F18" s="1230">
        <f t="shared" si="2"/>
        <v>1.482500000000009</v>
      </c>
      <c r="G18" s="1246">
        <v>-0.49700000000005451</v>
      </c>
      <c r="H18" s="1266">
        <v>0.70450000000006363</v>
      </c>
      <c r="I18" s="1230"/>
      <c r="J18" s="1243">
        <v>8.375</v>
      </c>
      <c r="K18" s="1243"/>
      <c r="L18" s="1230">
        <f t="shared" si="16"/>
        <v>2.5499999999999998</v>
      </c>
      <c r="M18" s="1230">
        <f t="shared" si="3"/>
        <v>2.5499999999999998</v>
      </c>
      <c r="N18" s="1230"/>
      <c r="O18" s="1230">
        <f t="shared" si="4"/>
        <v>2.5499999999999998</v>
      </c>
      <c r="P18" s="1246">
        <v>3</v>
      </c>
      <c r="Q18" s="1247">
        <v>0</v>
      </c>
      <c r="S18" s="1243">
        <v>8.375</v>
      </c>
      <c r="T18" s="1230">
        <f t="shared" si="17"/>
        <v>0.95500000000000007</v>
      </c>
      <c r="U18" s="1230">
        <f t="shared" si="18"/>
        <v>0.95500000000000007</v>
      </c>
      <c r="V18" s="1246">
        <v>1.885</v>
      </c>
      <c r="W18" s="1247">
        <v>0</v>
      </c>
      <c r="X18" s="1230"/>
      <c r="Y18" s="855">
        <f t="shared" si="19"/>
        <v>9.625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v>10.625</v>
      </c>
      <c r="AI18" s="14">
        <f t="shared" si="7"/>
        <v>3.6</v>
      </c>
      <c r="AJ18" s="14"/>
      <c r="AL18" s="25">
        <f t="shared" si="8"/>
        <v>10.875</v>
      </c>
      <c r="AM18" s="14">
        <f t="shared" si="9"/>
        <v>3.6</v>
      </c>
      <c r="AN18" s="14"/>
      <c r="AP18" s="25">
        <v>9</v>
      </c>
      <c r="AQ18" s="14">
        <f t="shared" si="10"/>
        <v>2.25</v>
      </c>
      <c r="AR18" s="14"/>
      <c r="AS18" s="57"/>
      <c r="AT18" s="57">
        <v>1.75</v>
      </c>
      <c r="AU18" s="64">
        <f t="shared" si="20"/>
        <v>3.3</v>
      </c>
      <c r="AV18" s="64">
        <f t="shared" si="11"/>
        <v>3.3</v>
      </c>
      <c r="AW18" s="64">
        <f t="shared" si="12"/>
        <v>3.3</v>
      </c>
      <c r="AX18" s="64">
        <f t="shared" si="13"/>
        <v>3.3</v>
      </c>
      <c r="AZ18">
        <v>8.625</v>
      </c>
      <c r="BA18">
        <v>108.221</v>
      </c>
      <c r="BB18">
        <v>108.121</v>
      </c>
      <c r="BC18">
        <v>108.121</v>
      </c>
      <c r="BD18" s="64">
        <f t="shared" si="14"/>
        <v>3.05</v>
      </c>
      <c r="BF18">
        <v>8</v>
      </c>
      <c r="BH18">
        <v>104.50539999999999</v>
      </c>
      <c r="BI18">
        <f t="shared" si="0"/>
        <v>13.95</v>
      </c>
      <c r="CU18" s="894"/>
      <c r="CV18" s="64"/>
      <c r="CW18" s="64"/>
    </row>
    <row r="19" spans="1:101">
      <c r="A19" s="855">
        <v>8.5</v>
      </c>
      <c r="C19" s="1230">
        <f t="shared" si="15"/>
        <v>1.576250000000009</v>
      </c>
      <c r="D19" s="1230">
        <f t="shared" si="1"/>
        <v>1.576250000000009</v>
      </c>
      <c r="F19" s="1230">
        <f t="shared" si="2"/>
        <v>1.576250000000009</v>
      </c>
      <c r="G19" s="1246">
        <v>-0.49700000000005429</v>
      </c>
      <c r="H19" s="1266">
        <v>0.79825000000006341</v>
      </c>
      <c r="I19" s="1230"/>
      <c r="J19" s="1243">
        <v>8.5</v>
      </c>
      <c r="K19" s="1243"/>
      <c r="L19" s="1230">
        <f t="shared" si="16"/>
        <v>2.5499999999999998</v>
      </c>
      <c r="M19" s="1230">
        <f t="shared" si="3"/>
        <v>2.5499999999999998</v>
      </c>
      <c r="N19" s="1230"/>
      <c r="O19" s="1230">
        <f t="shared" si="4"/>
        <v>2.5499999999999998</v>
      </c>
      <c r="P19" s="1246">
        <v>3</v>
      </c>
      <c r="Q19" s="1247">
        <v>0</v>
      </c>
      <c r="S19" s="1243">
        <v>8.5</v>
      </c>
      <c r="T19" s="1230">
        <f t="shared" si="17"/>
        <v>0.95500000000000007</v>
      </c>
      <c r="U19" s="1230">
        <f t="shared" si="18"/>
        <v>0.95500000000000007</v>
      </c>
      <c r="V19" s="1246">
        <v>1.885</v>
      </c>
      <c r="W19" s="1247">
        <v>0</v>
      </c>
      <c r="X19" s="1230"/>
      <c r="Y19" s="855">
        <f t="shared" si="19"/>
        <v>9.75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v>10.5</v>
      </c>
      <c r="AI19" s="14">
        <f t="shared" si="7"/>
        <v>3.6</v>
      </c>
      <c r="AJ19" s="14"/>
      <c r="AL19" s="25">
        <f t="shared" si="8"/>
        <v>10.75</v>
      </c>
      <c r="AM19" s="14">
        <f t="shared" si="9"/>
        <v>3.6</v>
      </c>
      <c r="AN19" s="14"/>
      <c r="AP19" s="25">
        <v>9.125</v>
      </c>
      <c r="AQ19" s="14">
        <f t="shared" si="10"/>
        <v>2.25</v>
      </c>
      <c r="AR19" s="14"/>
      <c r="AS19" s="57"/>
      <c r="AT19" s="57">
        <v>1.875</v>
      </c>
      <c r="AU19" s="64">
        <f t="shared" si="20"/>
        <v>3.3</v>
      </c>
      <c r="AV19" s="64">
        <f t="shared" si="11"/>
        <v>3.3</v>
      </c>
      <c r="AW19" s="64">
        <f t="shared" si="12"/>
        <v>3.3</v>
      </c>
      <c r="AX19" s="64">
        <f t="shared" si="13"/>
        <v>3.3</v>
      </c>
      <c r="AZ19">
        <v>8.75</v>
      </c>
      <c r="BA19">
        <v>108.658</v>
      </c>
      <c r="BB19">
        <v>108.55800000000001</v>
      </c>
      <c r="BC19">
        <v>108.55800000000001</v>
      </c>
      <c r="BD19" s="64">
        <f t="shared" si="14"/>
        <v>3.05</v>
      </c>
      <c r="BF19">
        <v>8.125</v>
      </c>
      <c r="BH19">
        <v>104.9115</v>
      </c>
      <c r="BI19">
        <f t="shared" si="0"/>
        <v>13.95</v>
      </c>
      <c r="CU19" s="894"/>
      <c r="CV19" s="64"/>
      <c r="CW19" s="64"/>
    </row>
    <row r="20" spans="1:101">
      <c r="A20" s="855">
        <v>8.625</v>
      </c>
      <c r="C20" s="1230">
        <f t="shared" si="15"/>
        <v>1.6080000000000114</v>
      </c>
      <c r="D20" s="1230">
        <f t="shared" si="1"/>
        <v>1.6080000000000114</v>
      </c>
      <c r="F20" s="1230">
        <f t="shared" si="2"/>
        <v>1.6080000000000114</v>
      </c>
      <c r="G20" s="1246">
        <v>-0.49700000000005429</v>
      </c>
      <c r="H20" s="1266">
        <v>0.8300000000000658</v>
      </c>
      <c r="I20" s="1230"/>
      <c r="J20" s="1243">
        <v>8.625</v>
      </c>
      <c r="K20" s="1243"/>
      <c r="L20" s="1230">
        <f t="shared" si="16"/>
        <v>2.5499999999999998</v>
      </c>
      <c r="M20" s="1230">
        <f t="shared" si="3"/>
        <v>2.5499999999999998</v>
      </c>
      <c r="N20" s="1230"/>
      <c r="O20" s="1230">
        <f t="shared" si="4"/>
        <v>2.5499999999999998</v>
      </c>
      <c r="P20" s="1246">
        <v>3</v>
      </c>
      <c r="Q20" s="1247">
        <v>0</v>
      </c>
      <c r="S20" s="1243">
        <v>8.625</v>
      </c>
      <c r="T20" s="1230">
        <f t="shared" si="17"/>
        <v>0.95500000000000007</v>
      </c>
      <c r="U20" s="1230">
        <f t="shared" si="18"/>
        <v>0.95500000000000007</v>
      </c>
      <c r="V20" s="1246">
        <v>1.885</v>
      </c>
      <c r="W20" s="1247">
        <v>0</v>
      </c>
      <c r="X20" s="1230"/>
      <c r="Y20" s="855">
        <f t="shared" si="19"/>
        <v>9.875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v>10.375</v>
      </c>
      <c r="AI20" s="14">
        <f t="shared" si="7"/>
        <v>3.6</v>
      </c>
      <c r="AJ20" s="14"/>
      <c r="AL20" s="25">
        <f t="shared" si="8"/>
        <v>10.625</v>
      </c>
      <c r="AM20" s="14">
        <f t="shared" si="9"/>
        <v>3.6</v>
      </c>
      <c r="AN20" s="14"/>
      <c r="AP20" s="25">
        <v>9.25</v>
      </c>
      <c r="AQ20" s="14">
        <f t="shared" si="10"/>
        <v>2.25</v>
      </c>
      <c r="AR20" s="14"/>
      <c r="AS20" s="57"/>
      <c r="AT20" s="57">
        <v>2</v>
      </c>
      <c r="AU20" s="64">
        <f t="shared" si="20"/>
        <v>3.3</v>
      </c>
      <c r="AV20" s="64">
        <f t="shared" si="11"/>
        <v>3.3</v>
      </c>
      <c r="AW20" s="64">
        <f t="shared" si="12"/>
        <v>3.3</v>
      </c>
      <c r="AX20" s="64">
        <f t="shared" si="13"/>
        <v>3.3</v>
      </c>
      <c r="AZ20">
        <v>8.875</v>
      </c>
      <c r="BA20">
        <v>109.096</v>
      </c>
      <c r="BB20">
        <v>108.996</v>
      </c>
      <c r="BC20">
        <v>108.996</v>
      </c>
      <c r="BD20" s="64">
        <f t="shared" si="14"/>
        <v>3.05</v>
      </c>
      <c r="BF20">
        <v>8.25</v>
      </c>
      <c r="BH20">
        <v>105.2893</v>
      </c>
      <c r="BI20">
        <f t="shared" si="0"/>
        <v>13.95</v>
      </c>
      <c r="CU20" s="894"/>
      <c r="CV20" s="64"/>
      <c r="CW20" s="64"/>
    </row>
    <row r="21" spans="1:101">
      <c r="A21" s="855">
        <v>8.75</v>
      </c>
      <c r="C21" s="1230">
        <f t="shared" si="15"/>
        <v>1.638750000000009</v>
      </c>
      <c r="D21" s="1230">
        <f t="shared" si="1"/>
        <v>1.638750000000009</v>
      </c>
      <c r="F21" s="1230">
        <f t="shared" si="2"/>
        <v>1.638750000000009</v>
      </c>
      <c r="G21" s="1246">
        <v>-0.49700000000005429</v>
      </c>
      <c r="H21" s="1266">
        <v>0.86075000000006341</v>
      </c>
      <c r="I21" s="1230"/>
      <c r="J21" s="1243">
        <v>8.75</v>
      </c>
      <c r="K21" s="1243"/>
      <c r="L21" s="1230">
        <f t="shared" si="16"/>
        <v>2.5499999999999998</v>
      </c>
      <c r="M21" s="1230">
        <f t="shared" si="3"/>
        <v>2.5499999999999998</v>
      </c>
      <c r="N21" s="1230"/>
      <c r="O21" s="1230">
        <f t="shared" si="4"/>
        <v>2.5499999999999998</v>
      </c>
      <c r="P21" s="1246">
        <v>3</v>
      </c>
      <c r="Q21" s="1247">
        <v>0</v>
      </c>
      <c r="S21" s="1243">
        <v>8.75</v>
      </c>
      <c r="T21" s="1230">
        <f t="shared" si="17"/>
        <v>0.95500000000000007</v>
      </c>
      <c r="U21" s="1230">
        <f t="shared" si="18"/>
        <v>0.95500000000000007</v>
      </c>
      <c r="V21" s="1246">
        <v>1.885</v>
      </c>
      <c r="W21" s="1247">
        <v>0</v>
      </c>
      <c r="X21" s="1230"/>
      <c r="Y21" s="855">
        <f t="shared" si="19"/>
        <v>10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v>10.25</v>
      </c>
      <c r="AI21" s="14">
        <f t="shared" si="7"/>
        <v>3.6</v>
      </c>
      <c r="AJ21" s="14"/>
      <c r="AL21" s="25">
        <f t="shared" si="8"/>
        <v>10.5</v>
      </c>
      <c r="AM21" s="14">
        <f t="shared" si="9"/>
        <v>3.6</v>
      </c>
      <c r="AN21" s="14"/>
      <c r="AP21" s="25">
        <v>9.375</v>
      </c>
      <c r="AQ21" s="14">
        <f t="shared" si="10"/>
        <v>2.25</v>
      </c>
      <c r="AR21" s="14"/>
      <c r="AS21" s="57"/>
      <c r="AT21" s="57">
        <v>2.125</v>
      </c>
      <c r="AU21" s="64">
        <f t="shared" si="20"/>
        <v>3.3</v>
      </c>
      <c r="AV21" s="64">
        <f t="shared" si="11"/>
        <v>3.3</v>
      </c>
      <c r="AW21" s="64">
        <f t="shared" si="12"/>
        <v>3.3</v>
      </c>
      <c r="AX21" s="64">
        <f t="shared" si="13"/>
        <v>3.3</v>
      </c>
      <c r="AZ21">
        <v>9</v>
      </c>
      <c r="BA21">
        <v>109.533</v>
      </c>
      <c r="BB21">
        <v>109.43300000000001</v>
      </c>
      <c r="BC21">
        <v>109.43300000000001</v>
      </c>
      <c r="BD21" s="64">
        <f t="shared" si="14"/>
        <v>3.05</v>
      </c>
      <c r="BF21">
        <v>8.375</v>
      </c>
      <c r="BH21">
        <v>105.5393</v>
      </c>
      <c r="BI21">
        <f t="shared" si="0"/>
        <v>13.95</v>
      </c>
      <c r="CU21" s="894"/>
      <c r="CV21" s="64"/>
      <c r="CW21" s="64"/>
    </row>
    <row r="22" spans="1:101">
      <c r="A22" s="855">
        <v>8.875</v>
      </c>
      <c r="C22" s="1230">
        <f t="shared" si="15"/>
        <v>1.6705000000000114</v>
      </c>
      <c r="D22" s="1230">
        <f t="shared" si="1"/>
        <v>1.6705000000000114</v>
      </c>
      <c r="F22" s="1230">
        <f t="shared" si="2"/>
        <v>1.6705000000000114</v>
      </c>
      <c r="G22" s="1246">
        <v>-0.49700000000005429</v>
      </c>
      <c r="H22" s="1266">
        <v>0.8925000000000658</v>
      </c>
      <c r="I22" s="1230"/>
      <c r="J22" s="1243">
        <v>8.875</v>
      </c>
      <c r="K22" s="1243"/>
      <c r="L22" s="1230">
        <f t="shared" si="16"/>
        <v>2.5499999999999998</v>
      </c>
      <c r="M22" s="1230">
        <f t="shared" si="3"/>
        <v>2.5499999999999998</v>
      </c>
      <c r="N22" s="1230"/>
      <c r="O22" s="1230">
        <f t="shared" si="4"/>
        <v>2.5499999999999998</v>
      </c>
      <c r="P22" s="1246">
        <v>3</v>
      </c>
      <c r="Q22" s="1247">
        <v>0</v>
      </c>
      <c r="S22" s="1243">
        <v>8.875</v>
      </c>
      <c r="T22" s="1230">
        <f t="shared" si="17"/>
        <v>0.95500000000000007</v>
      </c>
      <c r="U22" s="1230">
        <f t="shared" si="18"/>
        <v>0.95500000000000007</v>
      </c>
      <c r="V22" s="1246">
        <v>1.885</v>
      </c>
      <c r="W22" s="1247">
        <v>0</v>
      </c>
      <c r="X22" s="1230"/>
      <c r="Y22" s="855">
        <f t="shared" si="19"/>
        <v>10.125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v>10.125</v>
      </c>
      <c r="AI22" s="14">
        <f t="shared" si="7"/>
        <v>3.6</v>
      </c>
      <c r="AJ22" s="14"/>
      <c r="AL22" s="25">
        <f t="shared" si="8"/>
        <v>10.375</v>
      </c>
      <c r="AM22" s="14">
        <f t="shared" si="9"/>
        <v>3.6</v>
      </c>
      <c r="AN22" s="14"/>
      <c r="AP22" s="25">
        <v>9.5</v>
      </c>
      <c r="AQ22" s="14">
        <f t="shared" si="10"/>
        <v>2.25</v>
      </c>
      <c r="AR22" s="14"/>
      <c r="AS22" s="57"/>
      <c r="AT22" s="57">
        <v>2.25</v>
      </c>
      <c r="AU22" s="64">
        <f t="shared" si="20"/>
        <v>3.3</v>
      </c>
      <c r="AV22" s="64">
        <f t="shared" si="11"/>
        <v>3.3</v>
      </c>
      <c r="AW22" s="64">
        <f t="shared" si="12"/>
        <v>3.3</v>
      </c>
      <c r="AX22" s="64">
        <f t="shared" si="13"/>
        <v>3.3</v>
      </c>
      <c r="AZ22">
        <v>9.125</v>
      </c>
      <c r="BA22">
        <v>109.908</v>
      </c>
      <c r="BB22">
        <v>109.80800000000001</v>
      </c>
      <c r="BC22">
        <v>109.80800000000001</v>
      </c>
      <c r="BD22" s="64">
        <f t="shared" si="14"/>
        <v>3.05</v>
      </c>
      <c r="BF22">
        <v>8.5</v>
      </c>
      <c r="BH22">
        <v>105.77929999999999</v>
      </c>
      <c r="BI22">
        <f t="shared" si="0"/>
        <v>13.95</v>
      </c>
      <c r="CU22" s="894"/>
      <c r="CV22" s="64"/>
      <c r="CW22" s="64"/>
    </row>
    <row r="23" spans="1:101">
      <c r="A23" s="855">
        <v>9</v>
      </c>
      <c r="C23" s="1230">
        <f t="shared" si="15"/>
        <v>1.701250000000009</v>
      </c>
      <c r="D23" s="1230">
        <f t="shared" si="1"/>
        <v>1.701250000000009</v>
      </c>
      <c r="F23" s="1230">
        <f t="shared" si="2"/>
        <v>1.701250000000009</v>
      </c>
      <c r="G23" s="1246">
        <v>-0.49700000000005429</v>
      </c>
      <c r="H23" s="1266">
        <v>0.92325000000006341</v>
      </c>
      <c r="I23" s="1230"/>
      <c r="J23" s="1243">
        <v>9</v>
      </c>
      <c r="K23" s="1243"/>
      <c r="L23" s="1230">
        <f t="shared" si="16"/>
        <v>2.5499999999999998</v>
      </c>
      <c r="M23" s="1230">
        <f t="shared" si="3"/>
        <v>2.5499999999999998</v>
      </c>
      <c r="N23" s="1230"/>
      <c r="O23" s="1230">
        <f t="shared" si="4"/>
        <v>2.5499999999999998</v>
      </c>
      <c r="P23" s="1246">
        <v>3</v>
      </c>
      <c r="Q23" s="1247">
        <v>0</v>
      </c>
      <c r="S23" s="1243">
        <v>9</v>
      </c>
      <c r="T23" s="1230">
        <f t="shared" si="17"/>
        <v>0.95500000000000007</v>
      </c>
      <c r="U23" s="1230">
        <f t="shared" si="18"/>
        <v>0.95500000000000007</v>
      </c>
      <c r="V23" s="1246">
        <v>1.885</v>
      </c>
      <c r="W23" s="1247">
        <v>0</v>
      </c>
      <c r="X23" s="1230"/>
      <c r="Y23" s="855">
        <f t="shared" si="19"/>
        <v>10.25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v>10</v>
      </c>
      <c r="AI23" s="14">
        <f t="shared" si="7"/>
        <v>3.6</v>
      </c>
      <c r="AJ23" s="14"/>
      <c r="AL23" s="25">
        <f t="shared" si="8"/>
        <v>10.25</v>
      </c>
      <c r="AM23" s="14">
        <f t="shared" si="9"/>
        <v>3.6</v>
      </c>
      <c r="AN23" s="14"/>
      <c r="AP23" s="25">
        <v>9.625</v>
      </c>
      <c r="AQ23" s="14">
        <f t="shared" si="10"/>
        <v>2.25</v>
      </c>
      <c r="AR23" s="14"/>
      <c r="AS23" s="57"/>
      <c r="AT23" s="57">
        <v>2.375</v>
      </c>
      <c r="AU23" s="64">
        <f t="shared" si="20"/>
        <v>3.3</v>
      </c>
      <c r="AV23" s="64">
        <f t="shared" si="11"/>
        <v>3.3</v>
      </c>
      <c r="AW23" s="64">
        <f t="shared" si="12"/>
        <v>3.3</v>
      </c>
      <c r="AX23" s="64">
        <f t="shared" si="13"/>
        <v>3.3</v>
      </c>
      <c r="AZ23">
        <v>9.25</v>
      </c>
      <c r="BA23">
        <v>110.283</v>
      </c>
      <c r="BB23">
        <v>110.18300000000001</v>
      </c>
      <c r="BC23">
        <v>110.18300000000001</v>
      </c>
      <c r="BD23" s="64">
        <f t="shared" si="14"/>
        <v>3.05</v>
      </c>
      <c r="BF23">
        <v>8.625</v>
      </c>
      <c r="BH23">
        <v>106.01929999999999</v>
      </c>
      <c r="BI23">
        <f t="shared" si="0"/>
        <v>13.95</v>
      </c>
      <c r="CU23" s="894"/>
      <c r="CV23" s="64"/>
      <c r="CW23" s="64"/>
    </row>
    <row r="24" spans="1:101">
      <c r="A24" s="855">
        <v>9.125</v>
      </c>
      <c r="C24" s="1230">
        <f t="shared" si="15"/>
        <v>1.763750000000009</v>
      </c>
      <c r="D24" s="1230">
        <f t="shared" si="1"/>
        <v>1.763750000000009</v>
      </c>
      <c r="F24" s="1230">
        <f t="shared" si="2"/>
        <v>1.763750000000009</v>
      </c>
      <c r="G24" s="1246">
        <v>-0.49700000000005429</v>
      </c>
      <c r="H24" s="1266">
        <v>0.98575000000006341</v>
      </c>
      <c r="I24" s="1230"/>
      <c r="J24" s="1243">
        <v>9.125</v>
      </c>
      <c r="K24" s="1243"/>
      <c r="L24" s="1230">
        <f t="shared" si="16"/>
        <v>2.5499999999999998</v>
      </c>
      <c r="M24" s="1230">
        <f t="shared" si="3"/>
        <v>2.5499999999999998</v>
      </c>
      <c r="N24" s="1230"/>
      <c r="O24" s="1230">
        <f t="shared" si="4"/>
        <v>2.5499999999999998</v>
      </c>
      <c r="P24" s="1246">
        <v>3</v>
      </c>
      <c r="Q24" s="1247">
        <v>0</v>
      </c>
      <c r="S24" s="1243">
        <v>9.125</v>
      </c>
      <c r="T24" s="1230">
        <f t="shared" si="17"/>
        <v>0.95500000000000007</v>
      </c>
      <c r="U24" s="1230">
        <f t="shared" si="18"/>
        <v>0.95500000000000007</v>
      </c>
      <c r="V24" s="1246">
        <v>1.885</v>
      </c>
      <c r="W24" s="1247">
        <v>0</v>
      </c>
      <c r="X24" s="1230"/>
      <c r="Y24" s="855">
        <f t="shared" si="19"/>
        <v>10.375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v>9.99</v>
      </c>
      <c r="AI24" s="14">
        <f t="shared" si="7"/>
        <v>3.6</v>
      </c>
      <c r="AJ24" s="14"/>
      <c r="AL24" s="25">
        <f t="shared" si="8"/>
        <v>10.125</v>
      </c>
      <c r="AM24" s="14">
        <f t="shared" si="9"/>
        <v>3.6</v>
      </c>
      <c r="AN24" s="14"/>
      <c r="AP24" s="25">
        <v>9.75</v>
      </c>
      <c r="AQ24" s="14">
        <f t="shared" si="10"/>
        <v>2.25</v>
      </c>
      <c r="AR24" s="14"/>
      <c r="AS24" s="57"/>
      <c r="AT24" s="57">
        <v>2.5</v>
      </c>
      <c r="AU24" s="64">
        <f t="shared" si="20"/>
        <v>3.3</v>
      </c>
      <c r="AV24" s="64">
        <f t="shared" si="11"/>
        <v>3.3</v>
      </c>
      <c r="AW24" s="64">
        <f t="shared" si="12"/>
        <v>3.3</v>
      </c>
      <c r="AX24" s="64">
        <f t="shared" si="13"/>
        <v>3.3</v>
      </c>
      <c r="AZ24">
        <v>9.375</v>
      </c>
      <c r="BA24">
        <v>110.595</v>
      </c>
      <c r="BB24">
        <v>110.495</v>
      </c>
      <c r="BC24">
        <v>110.495</v>
      </c>
      <c r="BD24" s="64">
        <f t="shared" si="14"/>
        <v>3.05</v>
      </c>
      <c r="BF24">
        <v>8.75</v>
      </c>
      <c r="BH24">
        <v>106.24929999999999</v>
      </c>
      <c r="BI24">
        <f t="shared" si="0"/>
        <v>13.95</v>
      </c>
      <c r="CU24" s="894"/>
      <c r="CV24" s="64"/>
      <c r="CW24" s="64"/>
    </row>
    <row r="25" spans="1:101">
      <c r="A25" s="855">
        <v>9.25</v>
      </c>
      <c r="C25" s="1230">
        <f t="shared" si="15"/>
        <v>1.8262500000000095</v>
      </c>
      <c r="D25" s="1230">
        <f t="shared" si="1"/>
        <v>1.8262500000000095</v>
      </c>
      <c r="F25" s="1230">
        <f t="shared" si="2"/>
        <v>1.8262500000000095</v>
      </c>
      <c r="G25" s="1246">
        <v>-0.49700000000005384</v>
      </c>
      <c r="H25" s="1266">
        <v>1.0482500000000634</v>
      </c>
      <c r="I25" s="1230"/>
      <c r="J25" s="1243">
        <v>9.25</v>
      </c>
      <c r="K25" s="1243"/>
      <c r="L25" s="1230">
        <f t="shared" si="16"/>
        <v>2.5499999999999998</v>
      </c>
      <c r="M25" s="1230">
        <f t="shared" si="3"/>
        <v>2.5499999999999998</v>
      </c>
      <c r="N25" s="1230"/>
      <c r="O25" s="1230">
        <f t="shared" si="4"/>
        <v>2.5499999999999998</v>
      </c>
      <c r="P25" s="1246">
        <v>3</v>
      </c>
      <c r="Q25" s="1247">
        <v>0</v>
      </c>
      <c r="S25" s="1243">
        <v>9.25</v>
      </c>
      <c r="T25" s="1230">
        <f t="shared" si="17"/>
        <v>0.95500000000000007</v>
      </c>
      <c r="U25" s="1230">
        <f t="shared" si="18"/>
        <v>0.95500000000000007</v>
      </c>
      <c r="V25" s="1246">
        <v>1.885</v>
      </c>
      <c r="W25" s="1247">
        <v>0</v>
      </c>
      <c r="X25" s="1230"/>
      <c r="Y25" s="855">
        <f t="shared" si="19"/>
        <v>10.5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v>9.875</v>
      </c>
      <c r="AI25" s="14">
        <f t="shared" si="7"/>
        <v>3.6</v>
      </c>
      <c r="AJ25" s="14"/>
      <c r="AL25" s="25">
        <f t="shared" si="8"/>
        <v>10</v>
      </c>
      <c r="AM25" s="14">
        <f t="shared" si="9"/>
        <v>3.6</v>
      </c>
      <c r="AN25" s="14"/>
      <c r="AP25" s="25">
        <v>9.875</v>
      </c>
      <c r="AQ25" s="14">
        <f t="shared" si="10"/>
        <v>2.25</v>
      </c>
      <c r="AR25" s="14"/>
      <c r="AS25" s="57"/>
      <c r="AT25" s="57">
        <v>2.625</v>
      </c>
      <c r="AU25" s="64">
        <f t="shared" si="20"/>
        <v>3.3</v>
      </c>
      <c r="AV25" s="64">
        <f t="shared" si="11"/>
        <v>3.3</v>
      </c>
      <c r="AW25" s="64">
        <f t="shared" si="12"/>
        <v>3.3</v>
      </c>
      <c r="AX25" s="64">
        <f t="shared" si="13"/>
        <v>3.3</v>
      </c>
      <c r="AZ25">
        <v>9.5</v>
      </c>
      <c r="BA25">
        <v>110.908</v>
      </c>
      <c r="BB25">
        <v>110.80800000000001</v>
      </c>
      <c r="BC25">
        <v>110.80800000000001</v>
      </c>
      <c r="BD25" s="64">
        <f t="shared" si="14"/>
        <v>3.05</v>
      </c>
      <c r="BF25">
        <v>8.875</v>
      </c>
      <c r="BH25">
        <v>106.44929999999999</v>
      </c>
      <c r="BI25">
        <f>BI24</f>
        <v>13.95</v>
      </c>
      <c r="CU25" s="894"/>
      <c r="CV25" s="64"/>
      <c r="CW25" s="64"/>
    </row>
    <row r="26" spans="1:101">
      <c r="A26" s="855">
        <v>9.375</v>
      </c>
      <c r="C26" s="1230">
        <f t="shared" si="15"/>
        <v>1.8257500000000071</v>
      </c>
      <c r="D26" s="1230">
        <f t="shared" si="1"/>
        <v>1.8257500000000071</v>
      </c>
      <c r="F26" s="1230">
        <f t="shared" si="2"/>
        <v>1.8257500000000071</v>
      </c>
      <c r="G26" s="1246">
        <v>-0.37200000000005384</v>
      </c>
      <c r="H26" s="1266">
        <v>0.92275000000006102</v>
      </c>
      <c r="I26" s="1230"/>
      <c r="J26" s="1243">
        <v>9.375</v>
      </c>
      <c r="K26" s="1243"/>
      <c r="L26" s="1230">
        <f t="shared" si="16"/>
        <v>2.5499999999999998</v>
      </c>
      <c r="M26" s="1230">
        <f t="shared" si="3"/>
        <v>2.5499999999999998</v>
      </c>
      <c r="N26" s="1230"/>
      <c r="O26" s="1230">
        <f t="shared" si="4"/>
        <v>2.5499999999999998</v>
      </c>
      <c r="P26" s="1246">
        <v>3</v>
      </c>
      <c r="Q26" s="1247">
        <v>0</v>
      </c>
      <c r="S26" s="1243">
        <v>9.375</v>
      </c>
      <c r="T26" s="1230">
        <f t="shared" si="17"/>
        <v>0.95500000000000007</v>
      </c>
      <c r="U26" s="1230">
        <f t="shared" si="18"/>
        <v>0.95500000000000007</v>
      </c>
      <c r="V26" s="1246">
        <v>1.885</v>
      </c>
      <c r="W26" s="1247">
        <v>0</v>
      </c>
      <c r="X26" s="1230"/>
      <c r="Y26" s="855">
        <f t="shared" si="19"/>
        <v>10.625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v>9.75</v>
      </c>
      <c r="AI26" s="14">
        <f t="shared" si="7"/>
        <v>3.6</v>
      </c>
      <c r="AJ26" s="14"/>
      <c r="AL26" s="25">
        <f t="shared" si="8"/>
        <v>9.875</v>
      </c>
      <c r="AM26" s="14">
        <f t="shared" si="9"/>
        <v>3.6</v>
      </c>
      <c r="AN26" s="14"/>
      <c r="AP26" s="25">
        <v>10</v>
      </c>
      <c r="AQ26" s="14">
        <f t="shared" si="10"/>
        <v>2.25</v>
      </c>
      <c r="AR26" s="14"/>
      <c r="AS26" s="57"/>
      <c r="AT26" s="57">
        <v>2.75</v>
      </c>
      <c r="AU26" s="64">
        <f t="shared" si="20"/>
        <v>3.3</v>
      </c>
      <c r="AV26" s="64">
        <f t="shared" si="11"/>
        <v>3.3</v>
      </c>
      <c r="AW26" s="64">
        <f t="shared" si="12"/>
        <v>3.3</v>
      </c>
      <c r="AX26" s="64">
        <f t="shared" si="13"/>
        <v>3.3</v>
      </c>
      <c r="AZ26">
        <v>9.625</v>
      </c>
      <c r="BA26">
        <v>111.221</v>
      </c>
      <c r="BB26">
        <v>111.121</v>
      </c>
      <c r="BC26">
        <v>111.121</v>
      </c>
      <c r="BD26" s="64">
        <f t="shared" si="14"/>
        <v>3.05</v>
      </c>
      <c r="BF26">
        <v>9</v>
      </c>
      <c r="BH26">
        <v>106.5993</v>
      </c>
      <c r="BI26">
        <f t="shared" si="0"/>
        <v>13.95</v>
      </c>
      <c r="CU26" s="894"/>
      <c r="CV26" s="64"/>
      <c r="CW26" s="64"/>
    </row>
    <row r="27" spans="1:101">
      <c r="A27" s="855">
        <v>9.5</v>
      </c>
      <c r="C27" s="1230">
        <f t="shared" si="15"/>
        <v>1.8262500000000095</v>
      </c>
      <c r="D27" s="1230">
        <f t="shared" si="1"/>
        <v>1.8262500000000095</v>
      </c>
      <c r="F27" s="1230">
        <f t="shared" si="2"/>
        <v>1.8262500000000095</v>
      </c>
      <c r="G27" s="1246">
        <v>-0.24700000000005384</v>
      </c>
      <c r="H27" s="1266">
        <v>0.79825000000006341</v>
      </c>
      <c r="I27" s="1230"/>
      <c r="J27" s="1243">
        <v>9.5</v>
      </c>
      <c r="K27" s="1243"/>
      <c r="L27" s="1230">
        <f t="shared" si="16"/>
        <v>2.5499999999999998</v>
      </c>
      <c r="M27" s="1230">
        <f t="shared" si="3"/>
        <v>2.5499999999999998</v>
      </c>
      <c r="N27" s="1230"/>
      <c r="O27" s="1230">
        <f t="shared" si="4"/>
        <v>2.5499999999999998</v>
      </c>
      <c r="P27" s="1246">
        <v>3</v>
      </c>
      <c r="Q27" s="1247">
        <v>0</v>
      </c>
      <c r="S27" s="1243">
        <v>9.5</v>
      </c>
      <c r="T27" s="1230">
        <f t="shared" si="17"/>
        <v>0.95500000000000007</v>
      </c>
      <c r="U27" s="1230">
        <f t="shared" si="18"/>
        <v>0.95500000000000007</v>
      </c>
      <c r="V27" s="1246">
        <v>1.885</v>
      </c>
      <c r="W27" s="1247">
        <v>0</v>
      </c>
      <c r="X27" s="1230"/>
      <c r="Y27" s="855">
        <f t="shared" si="19"/>
        <v>10.75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v>9.625</v>
      </c>
      <c r="AI27" s="14">
        <f t="shared" si="7"/>
        <v>3.6</v>
      </c>
      <c r="AJ27" s="14"/>
      <c r="AL27" s="25">
        <f t="shared" si="8"/>
        <v>9.75</v>
      </c>
      <c r="AM27" s="14">
        <f t="shared" si="9"/>
        <v>3.6</v>
      </c>
      <c r="AN27" s="14"/>
      <c r="AP27" s="25">
        <v>10.125</v>
      </c>
      <c r="AQ27" s="14">
        <f t="shared" si="10"/>
        <v>2.25</v>
      </c>
      <c r="AR27" s="14"/>
      <c r="AS27" s="57"/>
      <c r="AT27" s="57">
        <v>2.875</v>
      </c>
      <c r="AU27" s="64">
        <f t="shared" si="20"/>
        <v>3.3</v>
      </c>
      <c r="AV27" s="64">
        <f t="shared" si="11"/>
        <v>3.3</v>
      </c>
      <c r="AW27" s="64">
        <f t="shared" si="12"/>
        <v>3.3</v>
      </c>
      <c r="AX27" s="64">
        <f t="shared" si="13"/>
        <v>3.3</v>
      </c>
      <c r="AZ27">
        <v>9.75</v>
      </c>
      <c r="BA27">
        <v>111.533</v>
      </c>
      <c r="BB27">
        <v>111.43300000000001</v>
      </c>
      <c r="BC27">
        <v>111.43300000000001</v>
      </c>
      <c r="BD27" s="64">
        <f t="shared" si="14"/>
        <v>3.05</v>
      </c>
      <c r="BF27">
        <v>9.125</v>
      </c>
      <c r="BH27">
        <v>106.74930000000001</v>
      </c>
      <c r="BI27">
        <f t="shared" si="0"/>
        <v>13.95</v>
      </c>
      <c r="CU27" s="894"/>
      <c r="CV27" s="64"/>
      <c r="CW27" s="64"/>
    </row>
    <row r="28" spans="1:101">
      <c r="A28" s="855">
        <v>9.625</v>
      </c>
      <c r="C28" s="1230">
        <f t="shared" si="15"/>
        <v>1.8580000000000119</v>
      </c>
      <c r="D28" s="1230">
        <f t="shared" si="1"/>
        <v>1.8580000000000119</v>
      </c>
      <c r="F28" s="1230">
        <f t="shared" si="2"/>
        <v>1.8580000000000119</v>
      </c>
      <c r="G28" s="1246">
        <v>-0.12200000000005384</v>
      </c>
      <c r="H28" s="1266">
        <v>0.7050000000000658</v>
      </c>
      <c r="I28" s="1230"/>
      <c r="J28" s="1243">
        <v>9.625</v>
      </c>
      <c r="K28" s="1243"/>
      <c r="L28" s="1230">
        <f t="shared" si="16"/>
        <v>2.5499999999999998</v>
      </c>
      <c r="M28" s="1230">
        <f t="shared" si="3"/>
        <v>2.5499999999999998</v>
      </c>
      <c r="N28" s="1230"/>
      <c r="O28" s="1230">
        <f t="shared" si="4"/>
        <v>2.5499999999999998</v>
      </c>
      <c r="P28" s="1246">
        <v>3</v>
      </c>
      <c r="Q28" s="1247">
        <v>0</v>
      </c>
      <c r="S28" s="1243">
        <v>9.625</v>
      </c>
      <c r="T28" s="1230">
        <f t="shared" si="17"/>
        <v>0.95500000000000007</v>
      </c>
      <c r="U28" s="1230">
        <f t="shared" si="18"/>
        <v>0.95500000000000007</v>
      </c>
      <c r="V28" s="1246">
        <v>1.885</v>
      </c>
      <c r="W28" s="1247">
        <v>0</v>
      </c>
      <c r="X28" s="1230"/>
      <c r="Y28" s="855">
        <f t="shared" si="19"/>
        <v>10.875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v>9.5</v>
      </c>
      <c r="AI28" s="14">
        <f t="shared" si="7"/>
        <v>3.6</v>
      </c>
      <c r="AJ28" s="14"/>
      <c r="AL28" s="25">
        <f t="shared" si="8"/>
        <v>9.625</v>
      </c>
      <c r="AM28" s="14">
        <f t="shared" si="9"/>
        <v>3.6</v>
      </c>
      <c r="AN28" s="14"/>
      <c r="AP28" s="25">
        <v>10.25</v>
      </c>
      <c r="AQ28" s="14">
        <f t="shared" si="10"/>
        <v>2.25</v>
      </c>
      <c r="AT28" s="57">
        <v>3</v>
      </c>
      <c r="AU28" s="64">
        <f t="shared" si="20"/>
        <v>3.3</v>
      </c>
      <c r="AV28" s="64">
        <f t="shared" si="11"/>
        <v>3.3</v>
      </c>
      <c r="AW28" s="64">
        <f t="shared" si="12"/>
        <v>3.3</v>
      </c>
      <c r="AX28" s="64">
        <f t="shared" si="13"/>
        <v>3.3</v>
      </c>
      <c r="AZ28">
        <v>9.875</v>
      </c>
      <c r="BA28">
        <v>111.846</v>
      </c>
      <c r="BB28">
        <v>111.746</v>
      </c>
      <c r="BC28">
        <v>111.746</v>
      </c>
      <c r="BD28" s="64">
        <f t="shared" si="14"/>
        <v>3.05</v>
      </c>
      <c r="BF28">
        <v>9.25</v>
      </c>
      <c r="BH28">
        <v>106.89930000000001</v>
      </c>
      <c r="BI28">
        <f t="shared" si="0"/>
        <v>13.95</v>
      </c>
      <c r="CU28" s="894"/>
      <c r="CV28" s="64"/>
      <c r="CW28" s="64"/>
    </row>
    <row r="29" spans="1:101">
      <c r="A29" s="855">
        <v>9.75</v>
      </c>
      <c r="C29" s="1230">
        <f t="shared" si="15"/>
        <v>1.8887500000000133</v>
      </c>
      <c r="D29" s="1230">
        <f t="shared" si="1"/>
        <v>1.8887500000000133</v>
      </c>
      <c r="F29" s="1230">
        <f t="shared" si="2"/>
        <v>1.8887500000000133</v>
      </c>
      <c r="G29" s="1246">
        <v>-5.9000000000051234E-2</v>
      </c>
      <c r="H29" s="1266">
        <v>0.67275000000006457</v>
      </c>
      <c r="I29" s="1230"/>
      <c r="J29" s="1243">
        <v>9.75</v>
      </c>
      <c r="K29" s="1243"/>
      <c r="L29" s="1230">
        <f t="shared" si="16"/>
        <v>2.5499999999999998</v>
      </c>
      <c r="M29" s="1230">
        <f t="shared" si="3"/>
        <v>2.5499999999999998</v>
      </c>
      <c r="N29" s="1230"/>
      <c r="O29" s="1230">
        <f t="shared" si="4"/>
        <v>2.5499999999999998</v>
      </c>
      <c r="P29" s="1246">
        <v>3</v>
      </c>
      <c r="Q29" s="1247">
        <v>0</v>
      </c>
      <c r="S29" s="1243">
        <v>9.75</v>
      </c>
      <c r="T29" s="1230">
        <f t="shared" si="17"/>
        <v>0.95500000000000007</v>
      </c>
      <c r="U29" s="1230">
        <f t="shared" si="18"/>
        <v>0.95500000000000007</v>
      </c>
      <c r="V29" s="1246">
        <v>1.885</v>
      </c>
      <c r="W29" s="1247">
        <v>0</v>
      </c>
      <c r="X29" s="1230"/>
      <c r="Y29" s="855">
        <f t="shared" si="19"/>
        <v>11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v>9.375</v>
      </c>
      <c r="AI29" s="14">
        <f t="shared" si="7"/>
        <v>3.6</v>
      </c>
      <c r="AJ29" s="14"/>
      <c r="AL29" s="25">
        <f t="shared" si="8"/>
        <v>9.5</v>
      </c>
      <c r="AM29" s="14">
        <f t="shared" si="9"/>
        <v>3.6</v>
      </c>
      <c r="AN29" s="14"/>
      <c r="AP29" s="25">
        <v>10.375</v>
      </c>
      <c r="AQ29" s="14">
        <f t="shared" si="10"/>
        <v>2.25</v>
      </c>
      <c r="AT29" s="57">
        <v>3.125</v>
      </c>
      <c r="AU29" s="64">
        <f t="shared" si="20"/>
        <v>3.3</v>
      </c>
      <c r="AV29" s="64">
        <f t="shared" si="11"/>
        <v>3.3</v>
      </c>
      <c r="AW29" s="64">
        <f t="shared" si="12"/>
        <v>3.3</v>
      </c>
      <c r="AX29" s="64">
        <f t="shared" si="13"/>
        <v>3.3</v>
      </c>
      <c r="AZ29">
        <v>10</v>
      </c>
      <c r="BA29">
        <v>112.096</v>
      </c>
      <c r="BB29">
        <v>111.996</v>
      </c>
      <c r="BC29">
        <v>111.996</v>
      </c>
      <c r="BD29" s="64">
        <f t="shared" si="14"/>
        <v>3.05</v>
      </c>
      <c r="BF29">
        <v>9.375</v>
      </c>
      <c r="BH29">
        <v>107.02430000000001</v>
      </c>
      <c r="BI29">
        <f t="shared" si="0"/>
        <v>13.95</v>
      </c>
      <c r="CU29" s="894"/>
      <c r="CV29" s="64"/>
      <c r="CW29" s="64"/>
    </row>
    <row r="30" spans="1:101">
      <c r="A30" s="855">
        <v>9.875</v>
      </c>
      <c r="C30" s="1230">
        <f t="shared" si="15"/>
        <v>1.9205000000000156</v>
      </c>
      <c r="D30" s="1230">
        <f t="shared" si="1"/>
        <v>1.9205000000000156</v>
      </c>
      <c r="F30" s="1230">
        <f t="shared" si="2"/>
        <v>1.9205000000000156</v>
      </c>
      <c r="G30" s="1246">
        <v>-0.12150000000005129</v>
      </c>
      <c r="H30" s="1266">
        <v>0.76700000000006696</v>
      </c>
      <c r="I30" s="1230"/>
      <c r="J30" s="1243">
        <v>9.875</v>
      </c>
      <c r="K30" s="1243"/>
      <c r="L30" s="1230">
        <f t="shared" si="16"/>
        <v>2.5499999999999998</v>
      </c>
      <c r="M30" s="1230">
        <f t="shared" si="3"/>
        <v>2.5499999999999998</v>
      </c>
      <c r="N30" s="1230"/>
      <c r="O30" s="1230">
        <f t="shared" si="4"/>
        <v>2.5499999999999998</v>
      </c>
      <c r="P30" s="1246">
        <v>3</v>
      </c>
      <c r="Q30" s="1247">
        <v>0</v>
      </c>
      <c r="S30" s="1243">
        <v>9.875</v>
      </c>
      <c r="T30" s="1230">
        <f t="shared" si="17"/>
        <v>0.95500000000000007</v>
      </c>
      <c r="U30" s="1230">
        <f t="shared" si="18"/>
        <v>0.95500000000000007</v>
      </c>
      <c r="V30" s="1246">
        <v>1.885</v>
      </c>
      <c r="W30" s="1247">
        <v>0</v>
      </c>
      <c r="X30" s="1230"/>
      <c r="Y30" s="855">
        <f t="shared" si="19"/>
        <v>11.125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v>9.25</v>
      </c>
      <c r="AI30" s="14">
        <f t="shared" si="7"/>
        <v>3.6</v>
      </c>
      <c r="AJ30" s="14"/>
      <c r="AL30" s="25">
        <f t="shared" si="8"/>
        <v>9.375</v>
      </c>
      <c r="AM30" s="14">
        <f t="shared" si="9"/>
        <v>3.6</v>
      </c>
      <c r="AN30" s="14"/>
      <c r="AP30" s="25">
        <v>10.5</v>
      </c>
      <c r="AQ30" s="14">
        <f t="shared" si="10"/>
        <v>2.25</v>
      </c>
      <c r="AT30" s="57">
        <v>3.25</v>
      </c>
      <c r="AU30" s="64">
        <f t="shared" si="20"/>
        <v>3.3</v>
      </c>
      <c r="AV30" s="64">
        <f t="shared" si="11"/>
        <v>3.3</v>
      </c>
      <c r="AW30" s="64">
        <f t="shared" si="12"/>
        <v>3.3</v>
      </c>
      <c r="AX30" s="64">
        <f t="shared" si="13"/>
        <v>3.3</v>
      </c>
      <c r="AZ30">
        <v>10.125</v>
      </c>
      <c r="BA30">
        <v>112.346</v>
      </c>
      <c r="BB30">
        <v>112.246</v>
      </c>
      <c r="BC30">
        <v>112.246</v>
      </c>
      <c r="BD30" s="64">
        <f t="shared" si="14"/>
        <v>3.05</v>
      </c>
      <c r="BF30">
        <v>9.5</v>
      </c>
      <c r="BH30">
        <v>107.14930000000001</v>
      </c>
      <c r="BI30">
        <f t="shared" si="0"/>
        <v>13.95</v>
      </c>
      <c r="CU30" s="894"/>
      <c r="CV30" s="64"/>
      <c r="CW30" s="64"/>
    </row>
    <row r="31" spans="1:101">
      <c r="A31" s="855">
        <v>10</v>
      </c>
      <c r="C31" s="1230">
        <f t="shared" si="15"/>
        <v>1.8892500000000125</v>
      </c>
      <c r="D31" s="1230">
        <f t="shared" si="1"/>
        <v>1.8892500000000125</v>
      </c>
      <c r="F31" s="1230">
        <f t="shared" si="2"/>
        <v>1.8892500000000125</v>
      </c>
      <c r="G31" s="1246">
        <v>0</v>
      </c>
      <c r="H31" s="1266">
        <v>0.61425000000001262</v>
      </c>
      <c r="I31" s="1230"/>
      <c r="J31" s="1243">
        <v>10</v>
      </c>
      <c r="K31" s="1243"/>
      <c r="L31" s="1230">
        <f t="shared" si="16"/>
        <v>2.5499999999999998</v>
      </c>
      <c r="M31" s="1230">
        <f t="shared" si="3"/>
        <v>2.5499999999999998</v>
      </c>
      <c r="N31" s="1230"/>
      <c r="O31" s="1230">
        <f t="shared" si="4"/>
        <v>2.5499999999999998</v>
      </c>
      <c r="P31" s="1246">
        <v>3</v>
      </c>
      <c r="Q31" s="1247">
        <v>0</v>
      </c>
      <c r="S31" s="1243"/>
      <c r="Y31" s="855">
        <f t="shared" si="19"/>
        <v>11.25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v>9.125</v>
      </c>
      <c r="AI31" s="14">
        <f t="shared" si="7"/>
        <v>3.6</v>
      </c>
      <c r="AJ31" s="14"/>
      <c r="AL31" s="25">
        <f t="shared" si="8"/>
        <v>9.25</v>
      </c>
      <c r="AM31" s="14">
        <f t="shared" si="9"/>
        <v>3.6</v>
      </c>
      <c r="AN31" s="14"/>
      <c r="AP31" s="25">
        <v>10.625</v>
      </c>
      <c r="AQ31" s="14">
        <f t="shared" si="10"/>
        <v>2.25</v>
      </c>
      <c r="AT31" s="57">
        <v>3.375</v>
      </c>
      <c r="AU31" s="64">
        <f t="shared" si="20"/>
        <v>3.3</v>
      </c>
      <c r="AV31" s="64">
        <f t="shared" si="11"/>
        <v>3.3</v>
      </c>
      <c r="AW31" s="64">
        <f t="shared" si="12"/>
        <v>3.3</v>
      </c>
      <c r="AX31" s="64">
        <f t="shared" si="13"/>
        <v>3.3</v>
      </c>
      <c r="AZ31">
        <v>10.25</v>
      </c>
      <c r="BA31">
        <v>112.596</v>
      </c>
      <c r="BB31">
        <v>112.496</v>
      </c>
      <c r="BC31">
        <v>112.496</v>
      </c>
      <c r="BD31" s="64">
        <f t="shared" si="14"/>
        <v>3.05</v>
      </c>
      <c r="BF31">
        <v>9.625</v>
      </c>
      <c r="BH31">
        <v>107.27430000000001</v>
      </c>
      <c r="BI31">
        <f t="shared" si="0"/>
        <v>13.95</v>
      </c>
      <c r="CU31" s="894"/>
      <c r="CV31" s="64"/>
      <c r="CW31" s="64"/>
    </row>
    <row r="32" spans="1:101">
      <c r="A32" s="855">
        <v>10.125</v>
      </c>
      <c r="C32" s="1230">
        <f t="shared" si="15"/>
        <v>1.8892500000000125</v>
      </c>
      <c r="D32" s="1230">
        <f t="shared" si="1"/>
        <v>1.8892500000000125</v>
      </c>
      <c r="F32" s="1230">
        <f t="shared" si="2"/>
        <v>1.8892500000000125</v>
      </c>
      <c r="G32" s="1246">
        <v>0</v>
      </c>
      <c r="H32" s="1266">
        <v>0.61425000000001262</v>
      </c>
      <c r="I32" s="1230"/>
      <c r="J32" s="1243">
        <v>10.125</v>
      </c>
      <c r="K32" s="1243"/>
      <c r="L32" s="1230">
        <f t="shared" si="16"/>
        <v>2.5499999999999998</v>
      </c>
      <c r="M32" s="1230">
        <f t="shared" si="3"/>
        <v>2.5499999999999998</v>
      </c>
      <c r="N32" s="1230"/>
      <c r="O32" s="1230">
        <f t="shared" si="4"/>
        <v>2.5499999999999998</v>
      </c>
      <c r="P32" s="1246">
        <v>3</v>
      </c>
      <c r="Q32" s="1247">
        <v>0</v>
      </c>
      <c r="Y32" s="855">
        <f t="shared" si="19"/>
        <v>11.375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v>9</v>
      </c>
      <c r="AI32" s="14">
        <f t="shared" si="7"/>
        <v>3.6</v>
      </c>
      <c r="AL32" s="25">
        <f t="shared" si="8"/>
        <v>9.125</v>
      </c>
      <c r="AM32" s="14">
        <f t="shared" si="9"/>
        <v>3.6</v>
      </c>
      <c r="AP32" s="25">
        <v>10.75</v>
      </c>
      <c r="AQ32" s="14">
        <f t="shared" si="10"/>
        <v>2.25</v>
      </c>
      <c r="AT32" s="57">
        <v>3.5</v>
      </c>
      <c r="AU32" s="64">
        <f t="shared" si="20"/>
        <v>3.3</v>
      </c>
      <c r="AV32" s="64">
        <f t="shared" si="11"/>
        <v>3.3</v>
      </c>
      <c r="AW32" s="64">
        <f t="shared" si="12"/>
        <v>3.3</v>
      </c>
      <c r="AX32" s="64">
        <f t="shared" si="13"/>
        <v>3.3</v>
      </c>
      <c r="BF32">
        <v>9.75</v>
      </c>
      <c r="BH32">
        <v>107.39930000000001</v>
      </c>
      <c r="BI32">
        <f t="shared" si="0"/>
        <v>13.95</v>
      </c>
      <c r="CU32" s="894"/>
      <c r="CV32" s="64"/>
      <c r="CW32" s="64"/>
    </row>
    <row r="33" spans="1:101">
      <c r="A33" s="855">
        <v>10.25</v>
      </c>
      <c r="C33" s="1230">
        <f t="shared" si="15"/>
        <v>1.8892500000000125</v>
      </c>
      <c r="D33" s="1230">
        <f t="shared" si="1"/>
        <v>1.8892500000000125</v>
      </c>
      <c r="F33" s="1230">
        <f t="shared" si="2"/>
        <v>1.8892500000000125</v>
      </c>
      <c r="G33" s="1246">
        <v>0</v>
      </c>
      <c r="H33" s="1266">
        <v>0.61425000000001262</v>
      </c>
      <c r="I33" s="1230"/>
      <c r="J33" s="1243">
        <v>10.25</v>
      </c>
      <c r="K33" s="1243"/>
      <c r="L33" s="1230">
        <f t="shared" si="16"/>
        <v>2.5499999999999998</v>
      </c>
      <c r="M33" s="1230">
        <f t="shared" si="3"/>
        <v>2.5499999999999998</v>
      </c>
      <c r="N33" s="1230"/>
      <c r="O33" s="1230">
        <f t="shared" si="4"/>
        <v>2.5499999999999998</v>
      </c>
      <c r="P33" s="1246">
        <v>3</v>
      </c>
      <c r="Q33" s="1247">
        <v>0</v>
      </c>
      <c r="Y33" s="855">
        <f t="shared" si="19"/>
        <v>11.5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v>8.99</v>
      </c>
      <c r="AI33" s="14">
        <f t="shared" si="7"/>
        <v>3.6</v>
      </c>
      <c r="AL33" s="25">
        <f t="shared" si="8"/>
        <v>9</v>
      </c>
      <c r="AM33" s="14">
        <f t="shared" si="9"/>
        <v>3.6</v>
      </c>
      <c r="AP33" s="25">
        <v>10.875</v>
      </c>
      <c r="AQ33" s="14">
        <f t="shared" si="10"/>
        <v>2.25</v>
      </c>
      <c r="AT33" s="57">
        <v>3.625</v>
      </c>
      <c r="AU33" s="64">
        <f t="shared" si="20"/>
        <v>3.3</v>
      </c>
      <c r="AV33" s="64">
        <f t="shared" si="11"/>
        <v>3.3</v>
      </c>
      <c r="AW33" s="64">
        <f t="shared" si="12"/>
        <v>3.3</v>
      </c>
      <c r="AX33" s="64">
        <f t="shared" si="13"/>
        <v>3.3</v>
      </c>
      <c r="BF33">
        <v>9.875</v>
      </c>
      <c r="BH33">
        <v>107.52430000000001</v>
      </c>
      <c r="BI33">
        <f t="shared" si="0"/>
        <v>13.95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v>8.875</v>
      </c>
      <c r="AI34" s="14">
        <f>AI33</f>
        <v>3.6</v>
      </c>
      <c r="AL34" s="25">
        <f>AL33-0.125</f>
        <v>8.875</v>
      </c>
      <c r="AM34" s="14">
        <f>AM33</f>
        <v>3.6</v>
      </c>
      <c r="AP34" s="25">
        <v>11</v>
      </c>
      <c r="AQ34" s="14">
        <f>AQ33</f>
        <v>2.25</v>
      </c>
      <c r="AT34" s="57">
        <v>3.75</v>
      </c>
      <c r="AU34" s="64">
        <f t="shared" ref="AU34:AX35" si="21">AU33</f>
        <v>3.3</v>
      </c>
      <c r="AV34" s="64">
        <f t="shared" si="21"/>
        <v>3.3</v>
      </c>
      <c r="AW34" s="64">
        <f t="shared" si="21"/>
        <v>3.3</v>
      </c>
      <c r="AX34" s="64">
        <f t="shared" si="21"/>
        <v>3.3</v>
      </c>
      <c r="BF34">
        <v>10</v>
      </c>
      <c r="BH34">
        <v>107.64930000000001</v>
      </c>
      <c r="BI34">
        <f>BI33</f>
        <v>13.95</v>
      </c>
      <c r="CU34" s="894"/>
      <c r="CV34" s="64"/>
      <c r="CW34" s="64"/>
    </row>
    <row r="35" spans="1:101">
      <c r="AH35" s="25">
        <v>8.75</v>
      </c>
      <c r="AI35" s="14">
        <f>AI34</f>
        <v>3.6</v>
      </c>
      <c r="AL35" s="25">
        <f>AL34-0.125</f>
        <v>8.75</v>
      </c>
      <c r="AM35" s="14">
        <f>AM34</f>
        <v>3.6</v>
      </c>
      <c r="AP35" s="25">
        <v>11.125</v>
      </c>
      <c r="AQ35" s="14">
        <f>AQ34</f>
        <v>2.25</v>
      </c>
      <c r="AT35" s="57">
        <v>3.875</v>
      </c>
      <c r="AU35" s="64">
        <f t="shared" si="21"/>
        <v>3.3</v>
      </c>
      <c r="AV35" s="64">
        <f t="shared" si="21"/>
        <v>3.3</v>
      </c>
      <c r="AW35" s="64">
        <f t="shared" si="21"/>
        <v>3.3</v>
      </c>
      <c r="AX35" s="64">
        <f t="shared" si="21"/>
        <v>3.3</v>
      </c>
      <c r="BF35">
        <v>10.125</v>
      </c>
      <c r="BH35">
        <v>107.77430000000001</v>
      </c>
      <c r="BI35">
        <f t="shared" si="0"/>
        <v>13.95</v>
      </c>
      <c r="CU35" s="894"/>
      <c r="CV35" s="64"/>
      <c r="CW35" s="64"/>
    </row>
    <row r="36" spans="1:101">
      <c r="AH36" s="25">
        <v>8.625</v>
      </c>
      <c r="AI36" s="14">
        <f t="shared" si="7"/>
        <v>3.6</v>
      </c>
      <c r="AL36" s="25">
        <f t="shared" si="8"/>
        <v>8.625</v>
      </c>
      <c r="AM36" s="14">
        <f t="shared" si="9"/>
        <v>3.6</v>
      </c>
      <c r="AP36" s="25">
        <v>11.25</v>
      </c>
      <c r="AQ36" s="14">
        <f t="shared" si="10"/>
        <v>2.25</v>
      </c>
      <c r="AT36" s="57">
        <v>4</v>
      </c>
      <c r="AU36" s="64">
        <f t="shared" si="20"/>
        <v>3.3</v>
      </c>
      <c r="AV36" s="64">
        <f t="shared" si="11"/>
        <v>3.3</v>
      </c>
      <c r="AW36" s="64">
        <f t="shared" si="12"/>
        <v>3.3</v>
      </c>
      <c r="AX36" s="64">
        <f t="shared" si="13"/>
        <v>3.3</v>
      </c>
      <c r="BF36">
        <v>10.25</v>
      </c>
      <c r="BH36">
        <v>107.89930000000001</v>
      </c>
      <c r="BI36">
        <f t="shared" si="0"/>
        <v>13.95</v>
      </c>
      <c r="CU36" s="894"/>
      <c r="CV36" s="64"/>
      <c r="CW36" s="64"/>
    </row>
    <row r="37" spans="1:101">
      <c r="AH37" s="25">
        <v>8.5</v>
      </c>
      <c r="AI37" s="14">
        <f t="shared" si="7"/>
        <v>3.6</v>
      </c>
      <c r="AL37" s="25">
        <f t="shared" si="8"/>
        <v>8.5</v>
      </c>
      <c r="AM37" s="14">
        <f t="shared" si="9"/>
        <v>3.6</v>
      </c>
      <c r="AP37" s="25">
        <v>11.375</v>
      </c>
      <c r="AQ37" s="14">
        <f t="shared" si="10"/>
        <v>2.25</v>
      </c>
      <c r="AT37" s="57">
        <v>4.125</v>
      </c>
      <c r="AU37" s="64">
        <f t="shared" si="20"/>
        <v>3.3</v>
      </c>
      <c r="AV37" s="64">
        <f t="shared" si="11"/>
        <v>3.3</v>
      </c>
      <c r="AW37" s="64">
        <f t="shared" si="12"/>
        <v>3.3</v>
      </c>
      <c r="AX37" s="64">
        <f t="shared" si="13"/>
        <v>3.3</v>
      </c>
      <c r="BF37">
        <v>10.375</v>
      </c>
      <c r="BH37">
        <v>108.02430000000001</v>
      </c>
      <c r="BI37">
        <f t="shared" si="0"/>
        <v>13.95</v>
      </c>
      <c r="CU37" s="894"/>
      <c r="CV37" s="64"/>
      <c r="CW37" s="64"/>
    </row>
    <row r="38" spans="1:101">
      <c r="AH38" s="25">
        <v>8.375</v>
      </c>
      <c r="AI38" s="14">
        <f t="shared" si="7"/>
        <v>3.6</v>
      </c>
      <c r="AL38" s="25">
        <f t="shared" si="8"/>
        <v>8.375</v>
      </c>
      <c r="AM38" s="14">
        <f t="shared" si="9"/>
        <v>3.6</v>
      </c>
      <c r="AP38" s="25">
        <v>11.5</v>
      </c>
      <c r="AQ38" s="14">
        <f t="shared" si="10"/>
        <v>2.25</v>
      </c>
      <c r="AT38" s="57">
        <v>4.25</v>
      </c>
      <c r="AU38" s="64">
        <f t="shared" si="20"/>
        <v>3.3</v>
      </c>
      <c r="AV38" s="64">
        <f t="shared" si="11"/>
        <v>3.3</v>
      </c>
      <c r="AW38" s="64">
        <f t="shared" si="12"/>
        <v>3.3</v>
      </c>
      <c r="AX38" s="64">
        <f t="shared" si="13"/>
        <v>3.3</v>
      </c>
      <c r="CU38" s="894"/>
      <c r="CV38" s="64"/>
      <c r="CW38" s="64"/>
    </row>
    <row r="39" spans="1:101">
      <c r="AH39" s="25">
        <v>8.25</v>
      </c>
      <c r="AI39" s="14">
        <f t="shared" si="7"/>
        <v>3.6</v>
      </c>
      <c r="AP39" s="25">
        <v>11.625</v>
      </c>
      <c r="AQ39" s="14">
        <f t="shared" si="10"/>
        <v>2.25</v>
      </c>
      <c r="AT39" s="57">
        <v>4.375</v>
      </c>
      <c r="AU39" s="64">
        <f t="shared" si="20"/>
        <v>3.3</v>
      </c>
      <c r="AV39" s="64">
        <f t="shared" si="11"/>
        <v>3.3</v>
      </c>
      <c r="AW39" s="64">
        <f t="shared" si="12"/>
        <v>3.3</v>
      </c>
      <c r="AX39" s="64">
        <f t="shared" si="13"/>
        <v>3.3</v>
      </c>
      <c r="CU39" s="894"/>
      <c r="CV39" s="64"/>
      <c r="CW39" s="64"/>
    </row>
    <row r="40" spans="1:101">
      <c r="AH40" s="25">
        <v>8.125</v>
      </c>
      <c r="AI40" s="14">
        <f t="shared" si="7"/>
        <v>3.6</v>
      </c>
      <c r="AP40" s="25">
        <v>11.75</v>
      </c>
      <c r="AQ40" s="14">
        <f t="shared" si="10"/>
        <v>2.25</v>
      </c>
      <c r="AT40" s="57">
        <v>4.5</v>
      </c>
      <c r="AU40" s="64">
        <f t="shared" si="20"/>
        <v>3.3</v>
      </c>
      <c r="AV40" s="64">
        <f t="shared" si="11"/>
        <v>3.3</v>
      </c>
      <c r="AW40" s="64">
        <f t="shared" si="12"/>
        <v>3.3</v>
      </c>
      <c r="AX40" s="64">
        <f t="shared" si="13"/>
        <v>3.3</v>
      </c>
      <c r="CU40" s="894"/>
      <c r="CV40" s="64"/>
      <c r="CW40" s="64"/>
    </row>
    <row r="41" spans="1:101">
      <c r="AH41" s="25">
        <v>8</v>
      </c>
      <c r="AI41" s="14">
        <f t="shared" si="7"/>
        <v>3.6</v>
      </c>
      <c r="AP41" s="25">
        <v>11.875</v>
      </c>
      <c r="AQ41" s="14">
        <f t="shared" si="10"/>
        <v>2.25</v>
      </c>
      <c r="AT41" s="57">
        <v>4.625</v>
      </c>
      <c r="AU41" s="64">
        <f t="shared" si="20"/>
        <v>3.3</v>
      </c>
      <c r="AV41" s="64">
        <f t="shared" si="11"/>
        <v>3.3</v>
      </c>
      <c r="AW41" s="64">
        <f t="shared" si="12"/>
        <v>3.3</v>
      </c>
      <c r="AX41" s="64">
        <f t="shared" si="13"/>
        <v>3.3</v>
      </c>
      <c r="CU41" s="894"/>
      <c r="CV41" s="64"/>
      <c r="CW41" s="64"/>
    </row>
    <row r="42" spans="1:101">
      <c r="AH42" s="25">
        <v>7.99</v>
      </c>
      <c r="AI42" s="14">
        <f t="shared" si="7"/>
        <v>3.6</v>
      </c>
      <c r="AP42" s="25">
        <v>12</v>
      </c>
      <c r="AQ42" s="14">
        <f t="shared" si="10"/>
        <v>2.25</v>
      </c>
      <c r="AT42" s="57">
        <v>4.75</v>
      </c>
      <c r="AU42" s="64">
        <f t="shared" si="20"/>
        <v>3.3</v>
      </c>
      <c r="AV42" s="64">
        <f t="shared" si="11"/>
        <v>3.3</v>
      </c>
      <c r="AW42" s="64">
        <f t="shared" si="12"/>
        <v>3.3</v>
      </c>
      <c r="AX42" s="64">
        <f t="shared" si="13"/>
        <v>3.3</v>
      </c>
    </row>
    <row r="43" spans="1:101">
      <c r="AH43" s="25">
        <v>7.875</v>
      </c>
      <c r="AI43" s="14">
        <f t="shared" si="7"/>
        <v>3.6</v>
      </c>
      <c r="AP43" s="25">
        <v>12.125</v>
      </c>
      <c r="AQ43" s="14">
        <f t="shared" si="10"/>
        <v>2.25</v>
      </c>
      <c r="AT43" s="57">
        <v>4.875</v>
      </c>
      <c r="AU43" s="64">
        <f t="shared" si="20"/>
        <v>3.3</v>
      </c>
      <c r="AV43" s="64">
        <f t="shared" si="11"/>
        <v>3.3</v>
      </c>
      <c r="AW43" s="64">
        <f t="shared" si="12"/>
        <v>3.3</v>
      </c>
      <c r="AX43" s="64">
        <f t="shared" si="13"/>
        <v>3.3</v>
      </c>
    </row>
    <row r="44" spans="1:101">
      <c r="AP44" s="25">
        <v>12.25</v>
      </c>
      <c r="AQ44" s="14">
        <f t="shared" si="10"/>
        <v>2.25</v>
      </c>
      <c r="AT44" s="57">
        <v>5</v>
      </c>
      <c r="AU44" s="64">
        <f t="shared" si="20"/>
        <v>3.3</v>
      </c>
      <c r="AV44" s="64">
        <f t="shared" si="11"/>
        <v>3.3</v>
      </c>
      <c r="AW44" s="64">
        <f t="shared" si="12"/>
        <v>3.3</v>
      </c>
      <c r="AX44" s="64">
        <f t="shared" si="13"/>
        <v>3.3</v>
      </c>
    </row>
    <row r="45" spans="1:101">
      <c r="AP45" s="25">
        <v>12.375</v>
      </c>
      <c r="AQ45" s="14">
        <f t="shared" si="10"/>
        <v>2.25</v>
      </c>
      <c r="AT45" s="57">
        <v>5.125</v>
      </c>
      <c r="AU45" s="64">
        <f t="shared" si="20"/>
        <v>3.3</v>
      </c>
      <c r="AV45" s="64">
        <f t="shared" si="11"/>
        <v>3.3</v>
      </c>
      <c r="AW45" s="64">
        <f t="shared" si="12"/>
        <v>3.3</v>
      </c>
      <c r="AX45" s="64">
        <f t="shared" si="13"/>
        <v>3.3</v>
      </c>
    </row>
    <row r="46" spans="1:101">
      <c r="AP46" s="25">
        <v>12.5</v>
      </c>
      <c r="AQ46" s="14">
        <f t="shared" si="10"/>
        <v>2.25</v>
      </c>
      <c r="AT46" s="57">
        <v>5.25</v>
      </c>
      <c r="AU46" s="64">
        <f t="shared" si="20"/>
        <v>3.3</v>
      </c>
      <c r="AV46" s="64">
        <f t="shared" si="11"/>
        <v>3.3</v>
      </c>
      <c r="AW46" s="64">
        <f t="shared" si="12"/>
        <v>3.3</v>
      </c>
      <c r="AX46" s="64">
        <f t="shared" si="13"/>
        <v>3.3</v>
      </c>
    </row>
    <row r="47" spans="1:101">
      <c r="AP47" s="25">
        <v>12.625</v>
      </c>
      <c r="AQ47" s="14">
        <f t="shared" si="10"/>
        <v>2.25</v>
      </c>
      <c r="AT47" s="57">
        <v>5.375</v>
      </c>
      <c r="AU47" s="64">
        <f t="shared" si="20"/>
        <v>3.3</v>
      </c>
      <c r="AV47" s="64">
        <f t="shared" si="11"/>
        <v>3.3</v>
      </c>
      <c r="AW47" s="64">
        <f t="shared" si="12"/>
        <v>3.3</v>
      </c>
      <c r="AX47" s="64">
        <f t="shared" si="13"/>
        <v>3.3</v>
      </c>
    </row>
    <row r="48" spans="1:101">
      <c r="AP48" s="25">
        <v>12.75</v>
      </c>
      <c r="AQ48" s="14">
        <f t="shared" si="10"/>
        <v>2.25</v>
      </c>
      <c r="AT48" s="57">
        <v>5.5</v>
      </c>
      <c r="AU48" s="64">
        <f t="shared" si="20"/>
        <v>3.3</v>
      </c>
      <c r="AV48" s="64">
        <f t="shared" si="11"/>
        <v>3.3</v>
      </c>
      <c r="AW48" s="64">
        <f t="shared" si="12"/>
        <v>3.3</v>
      </c>
      <c r="AX48" s="64">
        <f t="shared" si="13"/>
        <v>3.3</v>
      </c>
    </row>
    <row r="49" spans="1:52">
      <c r="AP49" s="25">
        <v>12.875</v>
      </c>
      <c r="AQ49" s="14">
        <f t="shared" si="10"/>
        <v>2.25</v>
      </c>
      <c r="AT49" s="57">
        <v>5.625</v>
      </c>
      <c r="AU49" s="64">
        <f t="shared" si="20"/>
        <v>3.3</v>
      </c>
      <c r="AV49" s="64">
        <f t="shared" si="11"/>
        <v>3.3</v>
      </c>
      <c r="AW49" s="64">
        <f t="shared" si="12"/>
        <v>3.3</v>
      </c>
      <c r="AX49" s="64">
        <f t="shared" si="13"/>
        <v>3.3</v>
      </c>
    </row>
    <row r="50" spans="1:52">
      <c r="AT50" s="57">
        <v>5.75</v>
      </c>
      <c r="AU50" s="64">
        <f t="shared" si="20"/>
        <v>3.3</v>
      </c>
      <c r="AV50" s="64">
        <f t="shared" si="11"/>
        <v>3.3</v>
      </c>
      <c r="AW50" s="64">
        <f t="shared" si="12"/>
        <v>3.3</v>
      </c>
      <c r="AX50" s="64">
        <f t="shared" si="13"/>
        <v>3.3</v>
      </c>
    </row>
    <row r="51" spans="1:52">
      <c r="AT51" s="57"/>
      <c r="AU51" s="64"/>
      <c r="AV51" s="64"/>
      <c r="AW51" s="64"/>
      <c r="AX51" s="64"/>
    </row>
    <row r="52" spans="1:52" ht="15.75" thickBot="1"/>
    <row r="53" spans="1:52" ht="15.75" thickBot="1">
      <c r="A53" s="64"/>
      <c r="AM53" t="s">
        <v>365</v>
      </c>
      <c r="AR53" s="831" t="s">
        <v>471</v>
      </c>
      <c r="AS53" s="832"/>
      <c r="AT53" s="861" t="s">
        <v>472</v>
      </c>
      <c r="AU53" s="861"/>
      <c r="AV53" s="832"/>
      <c r="AW53" s="833"/>
    </row>
    <row r="54" spans="1:52">
      <c r="A54" t="s">
        <v>218</v>
      </c>
      <c r="AA54" t="s">
        <v>365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2">A5</f>
        <v>6.75</v>
      </c>
      <c r="AN55" s="64">
        <v>97.200999999999993</v>
      </c>
      <c r="AO55" s="64">
        <v>97.100999999999999</v>
      </c>
      <c r="AP55" s="64">
        <v>97.100999999999999</v>
      </c>
      <c r="AR55" s="64">
        <f>AM55</f>
        <v>6.75</v>
      </c>
      <c r="AT55" s="64">
        <v>0.26199999999999424</v>
      </c>
      <c r="AU55" s="64">
        <v>0.26199999999999424</v>
      </c>
      <c r="AV55" s="64"/>
      <c r="AW55" s="64">
        <f t="shared" ref="AW55:AW83" si="23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4">S56-0.625+0.175</f>
        <v>1.175</v>
      </c>
      <c r="AF56" s="64">
        <f t="shared" si="24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2"/>
        <v>6.875</v>
      </c>
      <c r="AN56" s="64">
        <v>98.200999999999993</v>
      </c>
      <c r="AO56" s="64">
        <v>98.100999999999999</v>
      </c>
      <c r="AP56" s="64">
        <v>98.100999999999999</v>
      </c>
      <c r="AR56" s="64">
        <f t="shared" ref="AR56:AR83" si="25">AM56</f>
        <v>6.875</v>
      </c>
      <c r="AT56" s="64">
        <v>0.26199999999999424</v>
      </c>
      <c r="AU56" s="64">
        <v>0.26199999999999424</v>
      </c>
      <c r="AV56" s="64"/>
      <c r="AW56" s="64">
        <f t="shared" si="23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6">R57-0.625+0.175</f>
        <v>1.3</v>
      </c>
      <c r="AE57" s="64">
        <f t="shared" si="24"/>
        <v>1.05</v>
      </c>
      <c r="AF57" s="64">
        <f t="shared" si="24"/>
        <v>0.79999999999999982</v>
      </c>
      <c r="AG57" s="64">
        <f t="shared" ref="AG57:AG61" si="27">U57-0.7</f>
        <v>5.0000000000000044E-2</v>
      </c>
      <c r="AH57" s="64">
        <f t="shared" ref="AH57:AH61" si="28">V57-0.625-0.325</f>
        <v>-0.95000000000000018</v>
      </c>
      <c r="AI57" s="64">
        <f t="shared" ref="AI57:AJ61" si="29">W57-0.625-0.575</f>
        <v>-1.7</v>
      </c>
      <c r="AJ57" s="64">
        <f t="shared" si="29"/>
        <v>-3.5750000000000002</v>
      </c>
      <c r="AK57" s="64">
        <f>Y57-1.975</f>
        <v>-6.7249999999999996</v>
      </c>
      <c r="AM57" s="64">
        <f t="shared" si="22"/>
        <v>7</v>
      </c>
      <c r="AN57" s="64">
        <v>99.325999999999993</v>
      </c>
      <c r="AO57" s="64">
        <v>99.225999999999999</v>
      </c>
      <c r="AP57" s="64">
        <v>99.225999999999999</v>
      </c>
      <c r="AR57" s="64">
        <f t="shared" si="25"/>
        <v>7</v>
      </c>
      <c r="AT57" s="64">
        <v>0.38699999999999402</v>
      </c>
      <c r="AU57" s="64">
        <v>0.38699999999999402</v>
      </c>
      <c r="AV57" s="64"/>
      <c r="AW57" s="64">
        <f t="shared" si="23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6"/>
        <v>1.05</v>
      </c>
      <c r="AE58" s="64">
        <f t="shared" si="24"/>
        <v>0.8</v>
      </c>
      <c r="AF58" s="64">
        <f t="shared" si="24"/>
        <v>0.54999999999999982</v>
      </c>
      <c r="AG58" s="64">
        <f t="shared" si="27"/>
        <v>-0.19999999999999996</v>
      </c>
      <c r="AH58" s="64">
        <f t="shared" si="28"/>
        <v>-1.2</v>
      </c>
      <c r="AI58" s="64">
        <f t="shared" si="29"/>
        <v>-1.95</v>
      </c>
      <c r="AJ58" s="64">
        <f t="shared" si="29"/>
        <v>-4.45</v>
      </c>
      <c r="AK58" s="64" t="s">
        <v>14</v>
      </c>
      <c r="AM58" s="64">
        <f t="shared" si="22"/>
        <v>7.125</v>
      </c>
      <c r="AN58" s="64">
        <v>100.26300000000001</v>
      </c>
      <c r="AO58" s="64">
        <v>100.163</v>
      </c>
      <c r="AP58" s="64">
        <v>100.163</v>
      </c>
      <c r="AR58" s="64">
        <f t="shared" si="25"/>
        <v>7.125</v>
      </c>
      <c r="AT58" s="64">
        <v>0.38699999999999402</v>
      </c>
      <c r="AU58" s="64">
        <v>0.38699999999999402</v>
      </c>
      <c r="AV58" s="64"/>
      <c r="AW58" s="64">
        <f t="shared" si="23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6"/>
        <v>0.67500000000000004</v>
      </c>
      <c r="AE59" s="64">
        <f t="shared" si="24"/>
        <v>0.42499999999999999</v>
      </c>
      <c r="AF59" s="64">
        <f t="shared" si="24"/>
        <v>-7.5000000000000233E-2</v>
      </c>
      <c r="AG59" s="64">
        <f t="shared" si="27"/>
        <v>-0.82499999999999996</v>
      </c>
      <c r="AH59" s="64">
        <f t="shared" si="28"/>
        <v>-1.95</v>
      </c>
      <c r="AI59" s="64">
        <f t="shared" si="29"/>
        <v>-2.5750000000000002</v>
      </c>
      <c r="AJ59" s="64">
        <f t="shared" si="29"/>
        <v>-5.2</v>
      </c>
      <c r="AK59" s="64" t="s">
        <v>14</v>
      </c>
      <c r="AM59" s="64">
        <f t="shared" si="22"/>
        <v>7.25</v>
      </c>
      <c r="AN59" s="64">
        <v>101.35099999999998</v>
      </c>
      <c r="AO59" s="64">
        <v>101.25099999999999</v>
      </c>
      <c r="AP59" s="64">
        <v>101.25099999999999</v>
      </c>
      <c r="AR59" s="64">
        <f t="shared" si="25"/>
        <v>7.25</v>
      </c>
      <c r="AT59" s="64">
        <v>0.53699999999999415</v>
      </c>
      <c r="AU59" s="64">
        <v>0.53699999999999415</v>
      </c>
      <c r="AV59" s="64"/>
      <c r="AW59" s="64">
        <f t="shared" si="23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6"/>
        <v>4.9999999999999878E-2</v>
      </c>
      <c r="AE60" s="64">
        <f t="shared" si="24"/>
        <v>-0.32500000000000012</v>
      </c>
      <c r="AF60" s="64">
        <f t="shared" si="24"/>
        <v>-0.57500000000000018</v>
      </c>
      <c r="AG60" s="64">
        <f t="shared" si="27"/>
        <v>-1.325</v>
      </c>
      <c r="AH60" s="64">
        <f t="shared" si="28"/>
        <v>-2.95</v>
      </c>
      <c r="AI60" s="64">
        <f t="shared" si="29"/>
        <v>-4.45</v>
      </c>
      <c r="AJ60" s="64" t="s">
        <v>14</v>
      </c>
      <c r="AK60" s="64" t="s">
        <v>14</v>
      </c>
      <c r="AM60" s="64">
        <f t="shared" si="22"/>
        <v>7.375</v>
      </c>
      <c r="AN60" s="64">
        <v>102.47499999999999</v>
      </c>
      <c r="AO60" s="64">
        <v>102.37499999999999</v>
      </c>
      <c r="AP60" s="64">
        <v>102.37499999999999</v>
      </c>
      <c r="AR60" s="64">
        <f t="shared" si="25"/>
        <v>7.375</v>
      </c>
      <c r="AT60" s="64">
        <v>0.72399999999999187</v>
      </c>
      <c r="AU60" s="64">
        <v>0.72399999999999187</v>
      </c>
      <c r="AV60" s="64"/>
      <c r="AW60" s="64">
        <f t="shared" si="23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6"/>
        <v>-0.20000000000000012</v>
      </c>
      <c r="AE61" s="64">
        <f t="shared" si="24"/>
        <v>-0.57500000000000018</v>
      </c>
      <c r="AF61" s="64">
        <f t="shared" si="24"/>
        <v>-1.075</v>
      </c>
      <c r="AG61" s="64">
        <f t="shared" si="27"/>
        <v>-1.825</v>
      </c>
      <c r="AH61" s="64">
        <f t="shared" si="28"/>
        <v>-3.45</v>
      </c>
      <c r="AI61" s="64">
        <f t="shared" si="29"/>
        <v>-6.2</v>
      </c>
      <c r="AJ61" s="64" t="s">
        <v>14</v>
      </c>
      <c r="AK61" s="64" t="s">
        <v>14</v>
      </c>
      <c r="AM61" s="64">
        <f t="shared" si="22"/>
        <v>7.5</v>
      </c>
      <c r="AN61" s="64">
        <v>103.351</v>
      </c>
      <c r="AO61" s="64">
        <v>103.25099999999999</v>
      </c>
      <c r="AP61" s="64">
        <v>103.25099999999999</v>
      </c>
      <c r="AR61" s="64">
        <f t="shared" si="25"/>
        <v>7.5</v>
      </c>
      <c r="AT61" s="64">
        <v>0.72499999999999665</v>
      </c>
      <c r="AU61" s="64">
        <v>0.72499999999999665</v>
      </c>
      <c r="AV61" s="64"/>
      <c r="AW61" s="64">
        <f t="shared" si="23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2"/>
        <v>7.625</v>
      </c>
      <c r="AN62" s="64">
        <v>104.22499999999999</v>
      </c>
      <c r="AO62" s="64">
        <v>104.12499999999999</v>
      </c>
      <c r="AP62" s="64">
        <v>104.12499999999999</v>
      </c>
      <c r="AR62" s="64">
        <f t="shared" si="25"/>
        <v>7.625</v>
      </c>
      <c r="AT62" s="64">
        <v>0.72399999999999187</v>
      </c>
      <c r="AU62" s="64">
        <v>0.72399999999999187</v>
      </c>
      <c r="AV62" s="64"/>
      <c r="AW62" s="64">
        <f t="shared" si="23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2"/>
        <v>7.75</v>
      </c>
      <c r="AN63" s="64">
        <v>104.97649999999999</v>
      </c>
      <c r="AO63" s="64">
        <v>104.87649999999999</v>
      </c>
      <c r="AP63" s="64">
        <v>104.87649999999999</v>
      </c>
      <c r="AR63" s="64">
        <f t="shared" si="25"/>
        <v>7.75</v>
      </c>
      <c r="AT63" s="64">
        <v>0.78749999999999676</v>
      </c>
      <c r="AU63" s="64">
        <v>0.78749999999999676</v>
      </c>
      <c r="AV63" s="64"/>
      <c r="AW63" s="64">
        <f t="shared" si="23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2"/>
        <v>7.875</v>
      </c>
      <c r="AN64" s="64">
        <v>105.7255</v>
      </c>
      <c r="AO64" s="64">
        <v>105.62549999999999</v>
      </c>
      <c r="AP64" s="64">
        <v>105.62549999999999</v>
      </c>
      <c r="AR64" s="64">
        <f t="shared" si="25"/>
        <v>7.875</v>
      </c>
      <c r="AT64" s="64">
        <v>0.84949999999999437</v>
      </c>
      <c r="AU64" s="64">
        <v>0.84949999999999437</v>
      </c>
      <c r="AV64" s="64"/>
      <c r="AW64" s="64">
        <f t="shared" si="23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2"/>
        <v>8</v>
      </c>
      <c r="AN65" s="64">
        <v>106.38249999999999</v>
      </c>
      <c r="AO65" s="64">
        <v>106.2825</v>
      </c>
      <c r="AP65" s="64">
        <v>106.2825</v>
      </c>
      <c r="AR65" s="64">
        <f t="shared" si="25"/>
        <v>8</v>
      </c>
      <c r="AT65" s="64">
        <v>0.84949999999999437</v>
      </c>
      <c r="AU65" s="64">
        <v>0.84949999999999437</v>
      </c>
      <c r="AV65" s="64"/>
      <c r="AW65" s="64">
        <f t="shared" si="23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2"/>
        <v>8.125</v>
      </c>
      <c r="AN66" s="64">
        <v>107.00749999999999</v>
      </c>
      <c r="AO66" s="64">
        <v>106.9075</v>
      </c>
      <c r="AP66" s="64">
        <v>106.9075</v>
      </c>
      <c r="AR66" s="64">
        <f t="shared" si="25"/>
        <v>8.125</v>
      </c>
      <c r="AT66" s="64">
        <v>0.84949999999999437</v>
      </c>
      <c r="AU66" s="64">
        <v>0.84949999999999437</v>
      </c>
      <c r="AV66" s="64"/>
      <c r="AW66" s="64">
        <f t="shared" si="23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2"/>
        <v>8.25</v>
      </c>
      <c r="AN67" s="64">
        <v>107.60149999999999</v>
      </c>
      <c r="AO67" s="64">
        <v>107.50149999999999</v>
      </c>
      <c r="AP67" s="64">
        <v>107.50149999999999</v>
      </c>
      <c r="AR67" s="64">
        <f t="shared" si="25"/>
        <v>8.25</v>
      </c>
      <c r="AT67" s="64">
        <v>0.84949999999999437</v>
      </c>
      <c r="AU67" s="64">
        <v>0.84949999999999437</v>
      </c>
      <c r="AV67" s="64"/>
      <c r="AW67" s="64">
        <f t="shared" si="23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2"/>
        <v>8.375</v>
      </c>
      <c r="AN68" s="64">
        <v>108.13249999999999</v>
      </c>
      <c r="AO68" s="64">
        <v>108.0325</v>
      </c>
      <c r="AP68" s="64">
        <v>108.0325</v>
      </c>
      <c r="AR68" s="64">
        <f t="shared" si="25"/>
        <v>8.375</v>
      </c>
      <c r="AT68" s="64">
        <v>0.84949999999999437</v>
      </c>
      <c r="AU68" s="64">
        <v>0.84949999999999437</v>
      </c>
      <c r="AV68" s="64"/>
      <c r="AW68" s="64">
        <f t="shared" si="23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2"/>
        <v>8.5</v>
      </c>
      <c r="AN69" s="64">
        <v>108.63249999999999</v>
      </c>
      <c r="AO69" s="64">
        <v>108.5325</v>
      </c>
      <c r="AP69" s="64">
        <v>108.5325</v>
      </c>
      <c r="AR69" s="64">
        <f t="shared" si="25"/>
        <v>8.5</v>
      </c>
      <c r="AT69" s="64">
        <v>0.84949999999999437</v>
      </c>
      <c r="AU69" s="64">
        <v>0.84949999999999437</v>
      </c>
      <c r="AV69" s="64"/>
      <c r="AW69" s="64">
        <f t="shared" si="23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2"/>
        <v>8.625</v>
      </c>
      <c r="AN70" s="64">
        <v>109.0705</v>
      </c>
      <c r="AO70" s="64">
        <v>108.97049999999999</v>
      </c>
      <c r="AP70" s="64">
        <v>108.97049999999999</v>
      </c>
      <c r="AR70" s="64">
        <f t="shared" si="25"/>
        <v>8.625</v>
      </c>
      <c r="AT70" s="64">
        <v>0.84949999999999437</v>
      </c>
      <c r="AU70" s="64">
        <v>0.84949999999999437</v>
      </c>
      <c r="AV70" s="64"/>
      <c r="AW70" s="64">
        <f t="shared" si="23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2"/>
        <v>8.75</v>
      </c>
      <c r="AN71" s="64">
        <v>109.50749999999999</v>
      </c>
      <c r="AO71" s="64">
        <v>109.4075</v>
      </c>
      <c r="AP71" s="64">
        <v>109.4075</v>
      </c>
      <c r="AR71" s="64">
        <f t="shared" si="25"/>
        <v>8.75</v>
      </c>
      <c r="AT71" s="64">
        <v>0.84949999999999437</v>
      </c>
      <c r="AU71" s="64">
        <v>0.84949999999999437</v>
      </c>
      <c r="AV71" s="64"/>
      <c r="AW71" s="64">
        <f t="shared" si="23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2"/>
        <v>8.875</v>
      </c>
      <c r="AN72" s="64">
        <v>109.9455</v>
      </c>
      <c r="AO72" s="64">
        <v>109.84549999999999</v>
      </c>
      <c r="AP72" s="64">
        <v>109.84549999999999</v>
      </c>
      <c r="AR72" s="64">
        <f t="shared" si="25"/>
        <v>8.875</v>
      </c>
      <c r="AT72" s="64">
        <v>0.84949999999999437</v>
      </c>
      <c r="AU72" s="64">
        <v>0.84949999999999437</v>
      </c>
      <c r="AV72" s="64"/>
      <c r="AW72" s="64">
        <f t="shared" si="23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2"/>
        <v>9</v>
      </c>
      <c r="AN73" s="64">
        <v>110.38249999999999</v>
      </c>
      <c r="AO73" s="64">
        <v>110.2825</v>
      </c>
      <c r="AP73" s="64">
        <v>110.2825</v>
      </c>
      <c r="AR73" s="64">
        <f t="shared" si="25"/>
        <v>9</v>
      </c>
      <c r="AT73" s="64">
        <v>0.84949999999999437</v>
      </c>
      <c r="AU73" s="64">
        <v>0.84949999999999437</v>
      </c>
      <c r="AV73" s="64"/>
      <c r="AW73" s="64">
        <f t="shared" si="23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2"/>
        <v>9.125</v>
      </c>
      <c r="AN74" s="64">
        <v>110.75749999999999</v>
      </c>
      <c r="AO74" s="64">
        <v>110.6575</v>
      </c>
      <c r="AP74" s="64">
        <v>110.6575</v>
      </c>
      <c r="AR74" s="64">
        <f t="shared" si="25"/>
        <v>9.125</v>
      </c>
      <c r="AT74" s="64">
        <v>0.84949999999999437</v>
      </c>
      <c r="AU74" s="64">
        <v>0.84949999999999437</v>
      </c>
      <c r="AV74" s="64"/>
      <c r="AW74" s="64">
        <f t="shared" si="23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2"/>
        <v>9.25</v>
      </c>
      <c r="AN75" s="64">
        <v>111.25749999999999</v>
      </c>
      <c r="AO75" s="64">
        <v>111.1575</v>
      </c>
      <c r="AP75" s="64">
        <v>111.1575</v>
      </c>
      <c r="AR75" s="64">
        <f t="shared" si="25"/>
        <v>9.25</v>
      </c>
      <c r="AT75" s="64">
        <v>0.97449999999999437</v>
      </c>
      <c r="AU75" s="64">
        <v>0.97449999999999437</v>
      </c>
      <c r="AV75" s="64"/>
      <c r="AW75" s="64">
        <f t="shared" si="23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2"/>
        <v>9.375</v>
      </c>
      <c r="AN76" s="64">
        <v>111.56949999999999</v>
      </c>
      <c r="AO76" s="64">
        <v>111.4695</v>
      </c>
      <c r="AP76" s="64">
        <v>111.4695</v>
      </c>
      <c r="AR76" s="64">
        <f t="shared" si="25"/>
        <v>9.375</v>
      </c>
      <c r="AT76" s="64">
        <v>0.97449999999999437</v>
      </c>
      <c r="AU76" s="64">
        <v>0.97449999999999437</v>
      </c>
      <c r="AV76" s="64"/>
      <c r="AW76" s="64">
        <f t="shared" si="23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2"/>
        <v>9.5</v>
      </c>
      <c r="AN77" s="64">
        <v>111.88249999999999</v>
      </c>
      <c r="AO77" s="64">
        <v>111.7825</v>
      </c>
      <c r="AP77" s="64">
        <v>111.7825</v>
      </c>
      <c r="AR77" s="64">
        <f t="shared" si="25"/>
        <v>9.5</v>
      </c>
      <c r="AT77" s="64">
        <v>0.97449999999999437</v>
      </c>
      <c r="AU77" s="64">
        <v>0.97449999999999437</v>
      </c>
      <c r="AV77" s="64"/>
      <c r="AW77" s="64">
        <f t="shared" si="23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2"/>
        <v>9.625</v>
      </c>
      <c r="AN78" s="64">
        <v>112.1955</v>
      </c>
      <c r="AO78" s="64">
        <v>112.09549999999999</v>
      </c>
      <c r="AP78" s="64">
        <v>112.09549999999999</v>
      </c>
      <c r="AR78" s="64">
        <f t="shared" si="25"/>
        <v>9.625</v>
      </c>
      <c r="AT78" s="64">
        <v>0.97449999999999437</v>
      </c>
      <c r="AU78" s="64">
        <v>0.97449999999999437</v>
      </c>
      <c r="AV78" s="64"/>
      <c r="AW78" s="64">
        <f t="shared" si="23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2"/>
        <v>9.75</v>
      </c>
      <c r="AN79" s="64">
        <v>112.50749999999999</v>
      </c>
      <c r="AO79" s="64">
        <v>112.4075</v>
      </c>
      <c r="AP79" s="64">
        <v>112.4075</v>
      </c>
      <c r="AR79" s="64">
        <f t="shared" si="25"/>
        <v>9.75</v>
      </c>
      <c r="AT79" s="64">
        <v>0.97449999999999437</v>
      </c>
      <c r="AU79" s="64">
        <v>0.97449999999999437</v>
      </c>
      <c r="AV79" s="64"/>
      <c r="AW79" s="64">
        <f t="shared" si="23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2"/>
        <v>9.875</v>
      </c>
      <c r="AN80" s="64">
        <v>112.8205</v>
      </c>
      <c r="AO80" s="64">
        <v>112.72049999999999</v>
      </c>
      <c r="AP80" s="64">
        <v>112.72049999999999</v>
      </c>
      <c r="AR80" s="64">
        <f t="shared" si="25"/>
        <v>9.875</v>
      </c>
      <c r="AT80" s="64">
        <v>0.97449999999999437</v>
      </c>
      <c r="AU80" s="64">
        <v>0.97449999999999437</v>
      </c>
      <c r="AV80" s="64"/>
      <c r="AW80" s="64">
        <f t="shared" si="23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2"/>
        <v>10</v>
      </c>
      <c r="AN81" s="64">
        <v>113.0705</v>
      </c>
      <c r="AO81" s="64">
        <v>112.97049999999999</v>
      </c>
      <c r="AP81" s="64">
        <v>112.97049999999999</v>
      </c>
      <c r="AR81" s="64">
        <f t="shared" si="25"/>
        <v>10</v>
      </c>
      <c r="AT81" s="64">
        <v>0.97449999999999437</v>
      </c>
      <c r="AU81" s="64">
        <v>0.97449999999999437</v>
      </c>
      <c r="AV81" s="64"/>
      <c r="AW81" s="64">
        <f t="shared" si="23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2"/>
        <v>10.125</v>
      </c>
      <c r="AN82" s="64">
        <v>113.3205</v>
      </c>
      <c r="AO82" s="64">
        <v>113.22049999999999</v>
      </c>
      <c r="AP82" s="64">
        <v>113.22049999999999</v>
      </c>
      <c r="AR82" s="64">
        <f t="shared" si="25"/>
        <v>10.125</v>
      </c>
      <c r="AT82" s="64">
        <v>0.97449999999999437</v>
      </c>
      <c r="AU82" s="64">
        <v>0.97449999999999437</v>
      </c>
      <c r="AV82" s="64"/>
      <c r="AW82" s="64">
        <f t="shared" si="23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458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2"/>
        <v>10.25</v>
      </c>
      <c r="AN83" s="64">
        <v>113.5705</v>
      </c>
      <c r="AO83" s="64">
        <v>113.47049999999999</v>
      </c>
      <c r="AP83" s="64">
        <v>113.47049999999999</v>
      </c>
      <c r="AR83" s="64">
        <f t="shared" si="25"/>
        <v>10.25</v>
      </c>
      <c r="AT83" s="64">
        <v>0.97449999999999437</v>
      </c>
      <c r="AU83" s="64">
        <v>0.97449999999999437</v>
      </c>
      <c r="AV83" s="64"/>
      <c r="AW83" s="64">
        <f t="shared" si="23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459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.5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.5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.7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.7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.7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.7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662</v>
      </c>
      <c r="G126" t="s">
        <v>412</v>
      </c>
      <c r="N126" t="s">
        <v>319</v>
      </c>
      <c r="R126" t="s">
        <v>35</v>
      </c>
      <c r="U126" t="s">
        <v>320</v>
      </c>
      <c r="X126" t="s">
        <v>344</v>
      </c>
      <c r="AA126" t="s">
        <v>345</v>
      </c>
      <c r="AG126" t="s">
        <v>355</v>
      </c>
      <c r="AK126" t="s">
        <v>365</v>
      </c>
      <c r="AO126" t="s">
        <v>429</v>
      </c>
      <c r="AT126" t="s">
        <v>480</v>
      </c>
      <c r="AW126" t="s">
        <v>476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643</v>
      </c>
      <c r="G129" t="s">
        <v>398</v>
      </c>
      <c r="N129" t="s">
        <v>190</v>
      </c>
      <c r="R129" t="s">
        <v>452</v>
      </c>
      <c r="U129" t="s">
        <v>111</v>
      </c>
      <c r="X129" t="s">
        <v>4</v>
      </c>
      <c r="AA129" t="s">
        <v>307</v>
      </c>
      <c r="AG129" t="s">
        <v>356</v>
      </c>
      <c r="AK129" t="s">
        <v>462</v>
      </c>
      <c r="AO129" t="s">
        <v>72</v>
      </c>
      <c r="AT129" t="s">
        <v>481</v>
      </c>
      <c r="AW129" t="s">
        <v>624</v>
      </c>
    </row>
    <row r="130" spans="1:49">
      <c r="A130" t="s">
        <v>193</v>
      </c>
      <c r="D130" t="s">
        <v>644</v>
      </c>
      <c r="G130" t="s">
        <v>427</v>
      </c>
      <c r="R130" t="s">
        <v>126</v>
      </c>
      <c r="U130" t="s">
        <v>24</v>
      </c>
      <c r="AA130" t="s">
        <v>306</v>
      </c>
      <c r="AG130" t="s">
        <v>357</v>
      </c>
      <c r="AO130" t="s">
        <v>727</v>
      </c>
      <c r="AT130" t="s">
        <v>482</v>
      </c>
      <c r="AW130" t="s">
        <v>625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483</v>
      </c>
      <c r="AW131" t="s">
        <v>549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744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544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545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362</v>
      </c>
      <c r="AO136" t="s">
        <v>191</v>
      </c>
      <c r="AT136" t="s">
        <v>293</v>
      </c>
      <c r="AW136" t="s">
        <v>546</v>
      </c>
    </row>
    <row r="137" spans="1:49">
      <c r="A137" t="s">
        <v>191</v>
      </c>
      <c r="D137" t="s">
        <v>452</v>
      </c>
      <c r="G137" t="s">
        <v>399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426</v>
      </c>
      <c r="AT137" t="s">
        <v>292</v>
      </c>
      <c r="AW137" t="s">
        <v>547</v>
      </c>
    </row>
    <row r="138" spans="1:49">
      <c r="A138" t="s">
        <v>602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601</v>
      </c>
      <c r="D139" t="s">
        <v>219</v>
      </c>
      <c r="G139" t="s">
        <v>191</v>
      </c>
      <c r="N139" t="s">
        <v>191</v>
      </c>
      <c r="AA139" t="s">
        <v>747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400</v>
      </c>
      <c r="N140" t="s">
        <v>43</v>
      </c>
      <c r="R140" t="s">
        <v>191</v>
      </c>
      <c r="U140" t="s">
        <v>191</v>
      </c>
      <c r="X140" t="s">
        <v>191</v>
      </c>
      <c r="AA140" t="s">
        <v>748</v>
      </c>
      <c r="AD140" t="s">
        <v>191</v>
      </c>
      <c r="AG140" t="s">
        <v>656</v>
      </c>
      <c r="AO140" t="s">
        <v>129</v>
      </c>
      <c r="AT140" t="s">
        <v>289</v>
      </c>
      <c r="AW140" t="s">
        <v>550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425</v>
      </c>
      <c r="AA141" t="s">
        <v>749</v>
      </c>
      <c r="AD141" t="s">
        <v>354</v>
      </c>
      <c r="AG141" t="s">
        <v>378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683</v>
      </c>
      <c r="X142" t="s">
        <v>278</v>
      </c>
      <c r="AA142" t="s">
        <v>750</v>
      </c>
      <c r="AD142" t="s">
        <v>70</v>
      </c>
      <c r="AG142" t="s">
        <v>379</v>
      </c>
      <c r="AO142" t="s">
        <v>131</v>
      </c>
      <c r="AT142" t="s">
        <v>191</v>
      </c>
    </row>
    <row r="143" spans="1:49">
      <c r="A143" t="s">
        <v>461</v>
      </c>
      <c r="D143" t="s">
        <v>191</v>
      </c>
      <c r="G143" t="s">
        <v>401</v>
      </c>
      <c r="U143" t="s">
        <v>191</v>
      </c>
      <c r="X143" t="s">
        <v>277</v>
      </c>
      <c r="AG143" t="s">
        <v>380</v>
      </c>
      <c r="AO143" t="s">
        <v>435</v>
      </c>
      <c r="AT143">
        <v>24</v>
      </c>
      <c r="AW143" t="s">
        <v>191</v>
      </c>
    </row>
    <row r="144" spans="1:49">
      <c r="A144" t="s">
        <v>460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381</v>
      </c>
      <c r="AT144">
        <v>36</v>
      </c>
      <c r="AW144" t="s">
        <v>626</v>
      </c>
    </row>
    <row r="145" spans="1:53">
      <c r="A145" t="s">
        <v>666</v>
      </c>
      <c r="G145" t="s">
        <v>191</v>
      </c>
      <c r="N145" t="s">
        <v>46</v>
      </c>
      <c r="R145" t="s">
        <v>72</v>
      </c>
      <c r="X145" t="s">
        <v>275</v>
      </c>
      <c r="AA145" t="s">
        <v>752</v>
      </c>
      <c r="AO145" t="s">
        <v>191</v>
      </c>
      <c r="AT145">
        <v>60</v>
      </c>
    </row>
    <row r="146" spans="1:53">
      <c r="D146" t="s">
        <v>191</v>
      </c>
      <c r="G146" t="s">
        <v>347</v>
      </c>
      <c r="R146" t="s">
        <v>73</v>
      </c>
      <c r="U146" t="s">
        <v>191</v>
      </c>
      <c r="X146" t="s">
        <v>274</v>
      </c>
      <c r="AA146" t="s">
        <v>753</v>
      </c>
      <c r="AG146" t="s">
        <v>191</v>
      </c>
      <c r="AO146" t="s">
        <v>466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442</v>
      </c>
      <c r="X147" t="s">
        <v>273</v>
      </c>
      <c r="AA147" t="s">
        <v>754</v>
      </c>
      <c r="AG147" t="s">
        <v>373</v>
      </c>
      <c r="AT147" t="s">
        <v>191</v>
      </c>
      <c r="AW147" t="s">
        <v>658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514</v>
      </c>
      <c r="AA148" t="s">
        <v>755</v>
      </c>
      <c r="AG148" t="s">
        <v>374</v>
      </c>
      <c r="AT148" t="s">
        <v>377</v>
      </c>
      <c r="BA148" t="s">
        <v>137</v>
      </c>
    </row>
    <row r="149" spans="1:53">
      <c r="A149" t="s">
        <v>182</v>
      </c>
      <c r="D149" t="s">
        <v>64</v>
      </c>
      <c r="G149" t="s">
        <v>402</v>
      </c>
      <c r="N149" t="s">
        <v>48</v>
      </c>
      <c r="R149" t="s">
        <v>191</v>
      </c>
      <c r="U149" t="s">
        <v>128</v>
      </c>
      <c r="X149" t="s">
        <v>667</v>
      </c>
      <c r="AA149" t="s">
        <v>756</v>
      </c>
      <c r="AG149" t="s">
        <v>375</v>
      </c>
      <c r="AO149" t="s">
        <v>191</v>
      </c>
      <c r="AT149" t="s">
        <v>486</v>
      </c>
      <c r="AW149" t="s">
        <v>191</v>
      </c>
      <c r="BA149" t="s">
        <v>551</v>
      </c>
    </row>
    <row r="150" spans="1:53">
      <c r="A150" t="s">
        <v>251</v>
      </c>
      <c r="G150" t="s">
        <v>403</v>
      </c>
      <c r="N150" t="s">
        <v>49</v>
      </c>
      <c r="R150" t="s">
        <v>76</v>
      </c>
      <c r="U150" t="s">
        <v>129</v>
      </c>
      <c r="AO150" t="s">
        <v>136</v>
      </c>
      <c r="AT150" t="s">
        <v>487</v>
      </c>
      <c r="AW150" t="s">
        <v>746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381</v>
      </c>
      <c r="AW151" t="s">
        <v>548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606</v>
      </c>
      <c r="AG152" t="s">
        <v>260</v>
      </c>
      <c r="AO152" t="s">
        <v>191</v>
      </c>
      <c r="BA152" t="s">
        <v>440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347</v>
      </c>
      <c r="AO153" t="s">
        <v>95</v>
      </c>
      <c r="AT153" t="s">
        <v>191</v>
      </c>
      <c r="AW153" t="s">
        <v>191</v>
      </c>
      <c r="BA153" t="s">
        <v>552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485</v>
      </c>
      <c r="AW154" t="s">
        <v>663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425</v>
      </c>
      <c r="AG155" t="s">
        <v>69</v>
      </c>
      <c r="AO155" t="s">
        <v>7</v>
      </c>
      <c r="AW155" t="s">
        <v>664</v>
      </c>
    </row>
    <row r="156" spans="1:53">
      <c r="A156" t="s">
        <v>191</v>
      </c>
      <c r="N156" t="s">
        <v>57</v>
      </c>
      <c r="R156" t="s">
        <v>58</v>
      </c>
      <c r="U156" t="s">
        <v>557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507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508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514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667</v>
      </c>
      <c r="AO163" t="s">
        <v>185</v>
      </c>
      <c r="AT163" t="s">
        <v>506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343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744</v>
      </c>
      <c r="AW166" t="s">
        <v>95</v>
      </c>
    </row>
    <row r="167" spans="1:49">
      <c r="A167" t="s">
        <v>11</v>
      </c>
      <c r="R167" t="s">
        <v>615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680</v>
      </c>
      <c r="X168" t="s">
        <v>263</v>
      </c>
      <c r="AG168" t="s">
        <v>43</v>
      </c>
      <c r="AW168" t="s">
        <v>7</v>
      </c>
    </row>
    <row r="169" spans="1:49">
      <c r="D169" t="s">
        <v>468</v>
      </c>
      <c r="N169" t="s">
        <v>191</v>
      </c>
      <c r="R169" t="s">
        <v>681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652</v>
      </c>
      <c r="N172" t="s">
        <v>191</v>
      </c>
      <c r="R172" t="s">
        <v>38</v>
      </c>
      <c r="X172" t="s">
        <v>347</v>
      </c>
      <c r="AG172" t="s">
        <v>376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679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586</v>
      </c>
      <c r="D174" t="s">
        <v>191</v>
      </c>
      <c r="R174" t="s">
        <v>39</v>
      </c>
      <c r="AG174" t="s">
        <v>293</v>
      </c>
      <c r="AW174" t="s">
        <v>708</v>
      </c>
    </row>
    <row r="175" spans="1:49">
      <c r="A175" t="s">
        <v>585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369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370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371</v>
      </c>
      <c r="D178">
        <v>15</v>
      </c>
      <c r="R178" t="s">
        <v>191</v>
      </c>
      <c r="X178" t="s">
        <v>191</v>
      </c>
      <c r="AG178" t="s">
        <v>289</v>
      </c>
      <c r="AW178" t="s">
        <v>623</v>
      </c>
    </row>
    <row r="179" spans="1:49">
      <c r="A179" t="s">
        <v>372</v>
      </c>
      <c r="D179">
        <v>30</v>
      </c>
      <c r="N179" t="s">
        <v>191</v>
      </c>
      <c r="R179" t="s">
        <v>464</v>
      </c>
      <c r="X179" t="s">
        <v>519</v>
      </c>
      <c r="AO179" t="s">
        <v>191</v>
      </c>
    </row>
    <row r="180" spans="1:49">
      <c r="A180" t="s">
        <v>366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367</v>
      </c>
      <c r="N181" t="s">
        <v>314</v>
      </c>
      <c r="R181" t="s">
        <v>191</v>
      </c>
      <c r="X181" t="s">
        <v>765</v>
      </c>
      <c r="AG181" t="s">
        <v>631</v>
      </c>
      <c r="AO181" t="s">
        <v>24</v>
      </c>
      <c r="AW181">
        <v>15</v>
      </c>
    </row>
    <row r="182" spans="1:49">
      <c r="A182" t="s">
        <v>368</v>
      </c>
      <c r="R182" t="s">
        <v>631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744</v>
      </c>
      <c r="AG184" t="s">
        <v>744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464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631</v>
      </c>
      <c r="R200" t="s">
        <v>202</v>
      </c>
    </row>
    <row r="201" spans="1:18">
      <c r="A201" t="s">
        <v>191</v>
      </c>
    </row>
    <row r="202" spans="1:18">
      <c r="A202" t="s">
        <v>468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776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678</v>
      </c>
      <c r="R212" t="s">
        <v>606</v>
      </c>
    </row>
    <row r="213" spans="1:18">
      <c r="A213" t="s">
        <v>113</v>
      </c>
    </row>
    <row r="214" spans="1:18">
      <c r="A214" t="s">
        <v>604</v>
      </c>
      <c r="R214" t="s">
        <v>191</v>
      </c>
    </row>
    <row r="215" spans="1:18">
      <c r="A215" t="s">
        <v>603</v>
      </c>
      <c r="R215" t="s">
        <v>69</v>
      </c>
    </row>
    <row r="216" spans="1:18">
      <c r="A216" t="s">
        <v>665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520</v>
      </c>
      <c r="R219">
        <v>30</v>
      </c>
    </row>
    <row r="220" spans="1:18">
      <c r="A220" t="s">
        <v>523</v>
      </c>
    </row>
    <row r="221" spans="1:18">
      <c r="A221" t="s">
        <v>521</v>
      </c>
      <c r="R221" t="s">
        <v>191</v>
      </c>
    </row>
    <row r="222" spans="1:18">
      <c r="A222" t="s">
        <v>522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724</v>
      </c>
    </row>
    <row r="237" spans="1:18">
      <c r="A237" s="1410">
        <v>30</v>
      </c>
      <c r="R237" t="s">
        <v>774</v>
      </c>
    </row>
    <row r="238" spans="1:18">
      <c r="R238" t="s">
        <v>773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5.85546875" style="934" customWidth="1"/>
    <col min="3" max="4" width="10.42578125" style="934" customWidth="1"/>
    <col min="5" max="5" width="9.5703125" style="934" bestFit="1" customWidth="1"/>
    <col min="6" max="6" width="10.5703125" style="934" bestFit="1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8.140625" style="934" bestFit="1" customWidth="1"/>
    <col min="11" max="11" width="16.42578125" style="934" customWidth="1"/>
    <col min="12" max="13" width="13.5703125" style="934" customWidth="1"/>
    <col min="14" max="14" width="5" style="934" customWidth="1"/>
    <col min="15" max="15" width="9.140625" style="933"/>
    <col min="16" max="16" width="19.85546875" style="933" customWidth="1"/>
    <col min="17" max="17" width="20" style="933" customWidth="1"/>
    <col min="18" max="18" width="17.42578125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85">
        <f ca="1">NOW()</f>
        <v>46329.345375115743</v>
      </c>
      <c r="M2" s="1785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84" t="s">
        <v>600</v>
      </c>
      <c r="M3" s="1784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86" t="s">
        <v>429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750" t="s">
        <v>492</v>
      </c>
      <c r="Q10" s="1751"/>
      <c r="R10" s="1751"/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418"/>
      <c r="Q11" s="418"/>
      <c r="R11" s="418"/>
    </row>
    <row r="12" spans="1:18" s="934" customFormat="1" ht="15.75" thickBot="1">
      <c r="A12" s="1397"/>
      <c r="B12" s="1126"/>
      <c r="C12" s="2101" t="s">
        <v>437</v>
      </c>
      <c r="D12" s="2102"/>
      <c r="E12" s="2102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.75" thickBot="1">
      <c r="A13" s="1127"/>
      <c r="B13" s="1273" t="s">
        <v>211</v>
      </c>
      <c r="C13" s="1298" t="s">
        <v>481</v>
      </c>
      <c r="D13" s="1273" t="s">
        <v>482</v>
      </c>
      <c r="E13" s="1298" t="s">
        <v>483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.75" thickBot="1">
      <c r="A14" s="1127"/>
      <c r="B14" s="1316">
        <f>margins!AT4</f>
        <v>0</v>
      </c>
      <c r="C14" s="1319">
        <v>88.19</v>
      </c>
      <c r="D14" s="1317">
        <v>88.19</v>
      </c>
      <c r="E14" s="1398">
        <v>88.19</v>
      </c>
      <c r="F14" s="1321">
        <v>88.19</v>
      </c>
      <c r="H14" s="1110" t="s">
        <v>6</v>
      </c>
      <c r="I14" s="1173">
        <v>100</v>
      </c>
      <c r="J14" s="939"/>
      <c r="K14" s="2109" t="s">
        <v>712</v>
      </c>
      <c r="L14" s="2110"/>
      <c r="M14" s="2111"/>
      <c r="N14" s="1144"/>
      <c r="P14" s="579" t="s">
        <v>198</v>
      </c>
      <c r="Q14" s="431" t="s">
        <v>32</v>
      </c>
      <c r="R14" s="850"/>
    </row>
    <row r="15" spans="1:18" s="934" customFormat="1" ht="15.75" thickBot="1">
      <c r="A15" s="1127"/>
      <c r="B15" s="1316">
        <f>margins!AT5</f>
        <v>0.125</v>
      </c>
      <c r="C15" s="1319">
        <v>88.891000000000005</v>
      </c>
      <c r="D15" s="1317">
        <v>88.891000000000005</v>
      </c>
      <c r="E15" s="1398">
        <v>88.891000000000005</v>
      </c>
      <c r="F15" s="1321">
        <v>88.891000000000005</v>
      </c>
      <c r="H15" s="1110" t="s">
        <v>8</v>
      </c>
      <c r="I15" s="1132">
        <v>0</v>
      </c>
      <c r="J15" s="939"/>
      <c r="K15" s="2106" t="s">
        <v>713</v>
      </c>
      <c r="L15" s="2107"/>
      <c r="M15" s="2108"/>
      <c r="N15" s="1144"/>
      <c r="P15" s="581" t="s">
        <v>210</v>
      </c>
      <c r="Q15" s="432">
        <v>2.5</v>
      </c>
      <c r="R15" s="436">
        <f>VLOOKUP(Q15,$B$13:$F$60,MATCH(Q14,B13:F13,0), FALSE)</f>
        <v>98.615000000000009</v>
      </c>
    </row>
    <row r="16" spans="1:18" s="934" customFormat="1" ht="15.75" thickBot="1">
      <c r="A16" s="1127"/>
      <c r="B16" s="1316">
        <f>margins!AT6</f>
        <v>0.25</v>
      </c>
      <c r="C16" s="1319">
        <v>89.531000000000006</v>
      </c>
      <c r="D16" s="1317">
        <v>89.531000000000006</v>
      </c>
      <c r="E16" s="1398">
        <v>89.531000000000006</v>
      </c>
      <c r="F16" s="1321">
        <v>89.531000000000006</v>
      </c>
      <c r="H16" s="1099" t="s">
        <v>10</v>
      </c>
      <c r="I16" s="1329">
        <v>-0.375</v>
      </c>
      <c r="J16" s="939"/>
      <c r="K16" s="2103" t="s">
        <v>714</v>
      </c>
      <c r="L16" s="2104"/>
      <c r="M16" s="2105"/>
      <c r="N16" s="1144"/>
      <c r="P16" s="581" t="s">
        <v>352</v>
      </c>
      <c r="Q16" s="432" t="s">
        <v>22</v>
      </c>
      <c r="R16" s="436"/>
    </row>
    <row r="17" spans="1:18" s="934" customFormat="1">
      <c r="A17" s="1127"/>
      <c r="B17" s="1316">
        <f>margins!AT7</f>
        <v>0.375</v>
      </c>
      <c r="C17" s="1319">
        <v>90.147000000000006</v>
      </c>
      <c r="D17" s="1317">
        <v>90.147000000000006</v>
      </c>
      <c r="E17" s="1398">
        <v>90.147000000000006</v>
      </c>
      <c r="F17" s="1321">
        <v>90.147000000000006</v>
      </c>
      <c r="H17"/>
      <c r="I17"/>
      <c r="J17" s="939"/>
      <c r="K17" s="2103" t="s">
        <v>715</v>
      </c>
      <c r="L17" s="2104"/>
      <c r="M17" s="2105"/>
      <c r="N17" s="1314"/>
      <c r="P17" s="581" t="s">
        <v>200</v>
      </c>
      <c r="Q17" s="432" t="s">
        <v>291</v>
      </c>
      <c r="R17" s="849"/>
    </row>
    <row r="18" spans="1:18" s="934" customFormat="1" ht="15.75" thickBot="1">
      <c r="A18" s="1127"/>
      <c r="B18" s="1316">
        <f>margins!AT8</f>
        <v>0.5</v>
      </c>
      <c r="C18" s="1319">
        <v>90.722999999999999</v>
      </c>
      <c r="D18" s="1317">
        <v>90.722999999999999</v>
      </c>
      <c r="E18" s="1398">
        <v>90.722999999999999</v>
      </c>
      <c r="F18" s="1321">
        <v>90.722999999999999</v>
      </c>
      <c r="H18"/>
      <c r="I18"/>
      <c r="J18" s="939"/>
      <c r="K18" s="1405" t="s">
        <v>716</v>
      </c>
      <c r="L18" s="1406">
        <v>7.25</v>
      </c>
      <c r="M18" s="1409"/>
      <c r="N18" s="1408"/>
      <c r="P18" s="581" t="s">
        <v>485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91.271000000000001</v>
      </c>
      <c r="D19" s="1317">
        <v>91.271000000000001</v>
      </c>
      <c r="E19" s="1398">
        <v>91.271000000000001</v>
      </c>
      <c r="F19" s="1321">
        <v>91.271000000000001</v>
      </c>
      <c r="H19" s="1766" t="s">
        <v>30</v>
      </c>
      <c r="I19" s="1773"/>
      <c r="J19" s="939"/>
      <c r="M19" s="1404"/>
      <c r="N19" s="1408"/>
      <c r="P19" s="581" t="s">
        <v>507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>
      <c r="A20" s="1127"/>
      <c r="B20" s="1316">
        <f>margins!AT10</f>
        <v>0.75</v>
      </c>
      <c r="C20" s="1319">
        <v>91.813000000000002</v>
      </c>
      <c r="D20" s="1317">
        <v>91.813000000000002</v>
      </c>
      <c r="E20" s="1398">
        <v>91.813000000000002</v>
      </c>
      <c r="F20" s="1321">
        <v>91.813000000000002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508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92.343000000000004</v>
      </c>
      <c r="D21" s="1317">
        <v>92.343000000000004</v>
      </c>
      <c r="E21" s="1398">
        <v>92.343000000000004</v>
      </c>
      <c r="F21" s="1321">
        <v>92.343000000000004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506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>
      <c r="A22" s="1127"/>
      <c r="B22" s="1316">
        <f>margins!AT12</f>
        <v>1</v>
      </c>
      <c r="C22" s="1319">
        <v>92.869</v>
      </c>
      <c r="D22" s="1317">
        <v>92.869</v>
      </c>
      <c r="E22" s="1398">
        <v>92.869</v>
      </c>
      <c r="F22" s="1321">
        <v>92.869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491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93.403999999999996</v>
      </c>
      <c r="D23" s="1317">
        <v>93.403999999999996</v>
      </c>
      <c r="E23" s="1398">
        <v>93.403999999999996</v>
      </c>
      <c r="F23" s="1321">
        <v>93.403999999999996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>
      <c r="A24" s="1080"/>
      <c r="B24" s="1316">
        <f>margins!AT14</f>
        <v>1.25</v>
      </c>
      <c r="C24" s="1319">
        <v>93.939000000000007</v>
      </c>
      <c r="D24" s="1317">
        <v>93.939000000000007</v>
      </c>
      <c r="E24" s="1398">
        <v>93.939000000000007</v>
      </c>
      <c r="F24" s="1321">
        <v>93.939000000000007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94.441000000000003</v>
      </c>
      <c r="D25" s="1317">
        <v>94.441000000000003</v>
      </c>
      <c r="E25" s="1398">
        <v>94.441000000000003</v>
      </c>
      <c r="F25" s="1321">
        <v>94.441000000000003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94.921999999999997</v>
      </c>
      <c r="D26" s="1317">
        <v>94.921999999999997</v>
      </c>
      <c r="E26" s="1398">
        <v>94.921999999999997</v>
      </c>
      <c r="F26" s="1321">
        <v>94.921999999999997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>
      <c r="A27" s="1080"/>
      <c r="B27" s="1316">
        <f>margins!AT17</f>
        <v>1.625</v>
      </c>
      <c r="C27" s="1319">
        <v>95.412999999999997</v>
      </c>
      <c r="D27" s="1317">
        <v>95.412999999999997</v>
      </c>
      <c r="E27" s="1398">
        <v>95.412999999999997</v>
      </c>
      <c r="F27" s="1321">
        <v>95.412999999999997</v>
      </c>
      <c r="H27" s="1110" t="s">
        <v>198</v>
      </c>
      <c r="I27" s="1110" t="s">
        <v>488</v>
      </c>
      <c r="J27" s="1110" t="s">
        <v>489</v>
      </c>
      <c r="K27" s="1110" t="s">
        <v>490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95.88300000000001</v>
      </c>
      <c r="D28" s="1317">
        <v>95.88300000000001</v>
      </c>
      <c r="E28" s="1398">
        <v>95.88300000000001</v>
      </c>
      <c r="F28" s="1321">
        <v>95.88300000000001</v>
      </c>
      <c r="H28" s="1400" t="s">
        <v>784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>
      <c r="A29" s="1080"/>
      <c r="B29" s="1316">
        <f>margins!AT19</f>
        <v>1.875</v>
      </c>
      <c r="C29" s="1319">
        <v>96.353999999999999</v>
      </c>
      <c r="D29" s="1317">
        <v>96.353999999999999</v>
      </c>
      <c r="E29" s="1398">
        <v>96.353999999999999</v>
      </c>
      <c r="F29" s="1321">
        <v>96.353999999999999</v>
      </c>
      <c r="H29" s="1400" t="s">
        <v>785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.75" thickBot="1">
      <c r="A30" s="1080"/>
      <c r="B30" s="1316">
        <f>margins!AT20</f>
        <v>2</v>
      </c>
      <c r="C30" s="1319">
        <v>96.823999999999998</v>
      </c>
      <c r="D30" s="1317">
        <v>96.823999999999998</v>
      </c>
      <c r="E30" s="1398">
        <v>96.823999999999998</v>
      </c>
      <c r="F30" s="1321">
        <v>96.823999999999998</v>
      </c>
      <c r="G30" s="1079"/>
      <c r="H30" s="1400" t="s">
        <v>786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503</v>
      </c>
      <c r="Q30" s="859">
        <f>Q15+$L$18</f>
        <v>9.75</v>
      </c>
      <c r="R30" s="860"/>
    </row>
    <row r="31" spans="1:18" s="934" customFormat="1" ht="15.75" thickBot="1">
      <c r="A31" s="1080"/>
      <c r="B31" s="1316">
        <f>margins!AT21</f>
        <v>2.125</v>
      </c>
      <c r="C31" s="1319">
        <v>97.274000000000001</v>
      </c>
      <c r="D31" s="1317">
        <v>97.274000000000001</v>
      </c>
      <c r="E31" s="1398">
        <v>97.274000000000001</v>
      </c>
      <c r="F31" s="1321">
        <v>97.274000000000001</v>
      </c>
      <c r="G31" s="1079"/>
      <c r="H31" s="1400" t="s">
        <v>787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.75" thickBot="1">
      <c r="A32" s="1080"/>
      <c r="B32" s="1316">
        <f>margins!AT22</f>
        <v>2.25</v>
      </c>
      <c r="C32" s="1319">
        <v>97.734000000000009</v>
      </c>
      <c r="D32" s="1317">
        <v>97.734000000000009</v>
      </c>
      <c r="E32" s="1398">
        <v>97.734000000000009</v>
      </c>
      <c r="F32" s="1321">
        <v>97.734000000000009</v>
      </c>
      <c r="H32" s="1400" t="s">
        <v>784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98.615000000000009</v>
      </c>
    </row>
    <row r="33" spans="1:18" s="934" customFormat="1" ht="15.75" thickBot="1">
      <c r="A33" s="1080"/>
      <c r="B33" s="1316">
        <f>margins!AT23</f>
        <v>2.375</v>
      </c>
      <c r="C33" s="1319">
        <v>98.174999999999997</v>
      </c>
      <c r="D33" s="1317">
        <v>98.174999999999997</v>
      </c>
      <c r="E33" s="1398">
        <v>98.174999999999997</v>
      </c>
      <c r="F33" s="1321">
        <v>98.174999999999997</v>
      </c>
      <c r="H33" s="1400" t="s">
        <v>785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.75" thickBot="1">
      <c r="A34" s="1080"/>
      <c r="B34" s="1316">
        <f>margins!AT24</f>
        <v>2.5</v>
      </c>
      <c r="C34" s="1319">
        <v>98.615000000000009</v>
      </c>
      <c r="D34" s="1317">
        <v>98.615000000000009</v>
      </c>
      <c r="E34" s="1398">
        <v>98.615000000000009</v>
      </c>
      <c r="F34" s="1321">
        <v>98.615000000000009</v>
      </c>
      <c r="H34" s="1400" t="s">
        <v>786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500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99.034999999999997</v>
      </c>
      <c r="D35" s="1317">
        <v>99.034999999999997</v>
      </c>
      <c r="E35" s="1398">
        <v>99.034999999999997</v>
      </c>
      <c r="F35" s="1321">
        <v>99.034999999999997</v>
      </c>
      <c r="H35" s="1400" t="s">
        <v>787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99.475000000000009</v>
      </c>
      <c r="D36" s="1317">
        <v>99.475000000000009</v>
      </c>
      <c r="E36" s="1398">
        <v>99.475000000000009</v>
      </c>
      <c r="F36" s="1321">
        <v>99.475000000000009</v>
      </c>
      <c r="H36" s="1400" t="s">
        <v>784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99.894999999999996</v>
      </c>
      <c r="D37" s="1317">
        <v>99.894999999999996</v>
      </c>
      <c r="E37" s="1398">
        <v>99.894999999999996</v>
      </c>
      <c r="F37" s="1321">
        <v>99.894999999999996</v>
      </c>
      <c r="H37" s="1400" t="s">
        <v>785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100.30500000000001</v>
      </c>
      <c r="D38" s="1317">
        <v>100.30500000000001</v>
      </c>
      <c r="E38" s="1398">
        <v>100.30500000000001</v>
      </c>
      <c r="F38" s="1321">
        <v>100.30500000000001</v>
      </c>
      <c r="H38" s="1400" t="s">
        <v>786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5.75" thickBot="1">
      <c r="A39" s="1080"/>
      <c r="B39" s="1316">
        <f>margins!AT29</f>
        <v>3.125</v>
      </c>
      <c r="C39" s="1319">
        <v>100.735</v>
      </c>
      <c r="D39" s="1317">
        <v>100.735</v>
      </c>
      <c r="E39" s="1398">
        <v>100.735</v>
      </c>
      <c r="F39" s="1321">
        <v>100.735</v>
      </c>
      <c r="H39" s="1401" t="s">
        <v>787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101.145</v>
      </c>
      <c r="D40" s="1317">
        <v>101.145</v>
      </c>
      <c r="E40" s="1398">
        <v>101.145</v>
      </c>
      <c r="F40" s="1321">
        <v>101.145</v>
      </c>
      <c r="N40" s="938"/>
    </row>
    <row r="41" spans="1:18" s="934" customFormat="1">
      <c r="A41" s="1080"/>
      <c r="B41" s="1316">
        <f>margins!AT31</f>
        <v>3.375</v>
      </c>
      <c r="C41" s="1319">
        <v>101.545</v>
      </c>
      <c r="D41" s="1317">
        <v>101.545</v>
      </c>
      <c r="E41" s="1398">
        <v>101.545</v>
      </c>
      <c r="F41" s="1321">
        <v>101.545</v>
      </c>
      <c r="N41" s="938"/>
    </row>
    <row r="42" spans="1:18" s="934" customFormat="1">
      <c r="A42" s="1080"/>
      <c r="B42" s="1316">
        <f>margins!AT32</f>
        <v>3.5</v>
      </c>
      <c r="C42" s="1319">
        <v>101.955</v>
      </c>
      <c r="D42" s="1317">
        <v>101.955</v>
      </c>
      <c r="E42" s="1398">
        <v>101.955</v>
      </c>
      <c r="F42" s="1321">
        <v>101.955</v>
      </c>
      <c r="N42" s="938"/>
    </row>
    <row r="43" spans="1:18" s="934" customFormat="1">
      <c r="A43" s="1080"/>
      <c r="B43" s="1316">
        <f>margins!AT33</f>
        <v>3.625</v>
      </c>
      <c r="C43" s="1319">
        <v>102.325</v>
      </c>
      <c r="D43" s="1317">
        <v>102.325</v>
      </c>
      <c r="E43" s="1398">
        <v>102.325</v>
      </c>
      <c r="F43" s="1321">
        <v>102.325</v>
      </c>
      <c r="N43" s="938"/>
    </row>
    <row r="44" spans="1:18" s="934" customFormat="1">
      <c r="A44" s="1080"/>
      <c r="B44" s="1316">
        <f>margins!AT34</f>
        <v>3.75</v>
      </c>
      <c r="C44" s="1319">
        <v>102.66500000000001</v>
      </c>
      <c r="D44" s="1317">
        <v>102.66500000000001</v>
      </c>
      <c r="E44" s="1398">
        <v>102.66500000000001</v>
      </c>
      <c r="F44" s="1321">
        <v>102.66500000000001</v>
      </c>
      <c r="N44" s="938"/>
    </row>
    <row r="45" spans="1:18" s="934" customFormat="1">
      <c r="A45" s="1080"/>
      <c r="B45" s="1316">
        <f>margins!AT35</f>
        <v>3.875</v>
      </c>
      <c r="C45" s="1319">
        <v>102.94500000000001</v>
      </c>
      <c r="D45" s="1317">
        <v>102.94500000000001</v>
      </c>
      <c r="E45" s="1398">
        <v>102.94500000000001</v>
      </c>
      <c r="F45" s="1321">
        <v>102.94500000000001</v>
      </c>
      <c r="N45" s="938"/>
    </row>
    <row r="46" spans="1:18" s="934" customFormat="1">
      <c r="A46" s="1080"/>
      <c r="B46" s="1316">
        <f>margins!AT36</f>
        <v>4</v>
      </c>
      <c r="C46" s="1319">
        <v>103.125</v>
      </c>
      <c r="D46" s="1317">
        <v>103.125</v>
      </c>
      <c r="E46" s="1398">
        <v>103.125</v>
      </c>
      <c r="F46" s="1321">
        <v>103.125</v>
      </c>
      <c r="N46" s="938"/>
    </row>
    <row r="47" spans="1:18" s="934" customFormat="1">
      <c r="A47" s="1080"/>
      <c r="B47" s="1316">
        <f>margins!AT37</f>
        <v>4.125</v>
      </c>
      <c r="C47" s="1319">
        <v>103.315</v>
      </c>
      <c r="D47" s="1317">
        <v>103.315</v>
      </c>
      <c r="E47" s="1398">
        <v>103.315</v>
      </c>
      <c r="F47" s="1321">
        <v>103.315</v>
      </c>
      <c r="N47" s="938"/>
    </row>
    <row r="48" spans="1:18" s="934" customFormat="1">
      <c r="A48" s="1080"/>
      <c r="B48" s="1316">
        <f>margins!AT38</f>
        <v>4.25</v>
      </c>
      <c r="C48" s="1319">
        <v>103.495</v>
      </c>
      <c r="D48" s="1317">
        <v>103.495</v>
      </c>
      <c r="E48" s="1398">
        <v>103.495</v>
      </c>
      <c r="F48" s="1321">
        <v>103.495</v>
      </c>
      <c r="N48" s="938"/>
    </row>
    <row r="49" spans="1:14" s="934" customFormat="1">
      <c r="A49" s="1080"/>
      <c r="B49" s="1316">
        <f>margins!AT39</f>
        <v>4.375</v>
      </c>
      <c r="C49" s="1319">
        <v>103.675</v>
      </c>
      <c r="D49" s="1317">
        <v>103.675</v>
      </c>
      <c r="E49" s="1398">
        <v>103.675</v>
      </c>
      <c r="F49" s="1321">
        <v>103.675</v>
      </c>
      <c r="N49" s="938"/>
    </row>
    <row r="50" spans="1:14" s="934" customFormat="1">
      <c r="A50" s="1080"/>
      <c r="B50" s="1316">
        <f>margins!AT40</f>
        <v>4.5</v>
      </c>
      <c r="C50" s="1319">
        <v>103.845</v>
      </c>
      <c r="D50" s="1317">
        <v>103.845</v>
      </c>
      <c r="E50" s="1398">
        <v>103.845</v>
      </c>
      <c r="F50" s="1321">
        <v>103.845</v>
      </c>
      <c r="N50" s="938"/>
    </row>
    <row r="51" spans="1:14" s="934" customFormat="1">
      <c r="A51" s="1080"/>
      <c r="B51" s="1316">
        <f>margins!AT41</f>
        <v>4.625</v>
      </c>
      <c r="C51" s="1319">
        <v>104.015</v>
      </c>
      <c r="D51" s="1317">
        <v>104.015</v>
      </c>
      <c r="E51" s="1398">
        <v>104.015</v>
      </c>
      <c r="F51" s="1321">
        <v>104.015</v>
      </c>
      <c r="N51" s="938"/>
    </row>
    <row r="52" spans="1:14" s="934" customFormat="1">
      <c r="A52" s="1080"/>
      <c r="B52" s="1316">
        <f>margins!AT42</f>
        <v>4.75</v>
      </c>
      <c r="C52" s="1319">
        <v>104.185</v>
      </c>
      <c r="D52" s="1317">
        <v>104.185</v>
      </c>
      <c r="E52" s="1398">
        <v>104.185</v>
      </c>
      <c r="F52" s="1321">
        <v>104.185</v>
      </c>
      <c r="N52" s="938"/>
    </row>
    <row r="53" spans="1:14" s="934" customFormat="1">
      <c r="A53" s="1080"/>
      <c r="B53" s="1316">
        <f>margins!AT43</f>
        <v>4.875</v>
      </c>
      <c r="C53" s="1319">
        <v>104.355</v>
      </c>
      <c r="D53" s="1317">
        <v>104.355</v>
      </c>
      <c r="E53" s="1398">
        <v>104.355</v>
      </c>
      <c r="F53" s="1321">
        <v>104.355</v>
      </c>
      <c r="N53" s="938"/>
    </row>
    <row r="54" spans="1:14" s="934" customFormat="1">
      <c r="A54" s="1080"/>
      <c r="B54" s="1316">
        <f>margins!AT44</f>
        <v>5</v>
      </c>
      <c r="C54" s="1319">
        <v>104.52500000000001</v>
      </c>
      <c r="D54" s="1317">
        <v>104.52500000000001</v>
      </c>
      <c r="E54" s="1398">
        <v>104.52500000000001</v>
      </c>
      <c r="F54" s="1321">
        <v>104.52500000000001</v>
      </c>
      <c r="N54" s="938"/>
    </row>
    <row r="55" spans="1:14" s="934" customFormat="1">
      <c r="A55" s="1080"/>
      <c r="B55" s="1316">
        <f>margins!AT45</f>
        <v>5.125</v>
      </c>
      <c r="C55" s="1319">
        <v>104.685</v>
      </c>
      <c r="D55" s="1317">
        <v>104.685</v>
      </c>
      <c r="E55" s="1398">
        <v>104.685</v>
      </c>
      <c r="F55" s="1321">
        <v>104.685</v>
      </c>
      <c r="N55" s="938"/>
    </row>
    <row r="56" spans="1:14" s="934" customFormat="1">
      <c r="A56" s="1080"/>
      <c r="B56" s="1316">
        <f>margins!AT46</f>
        <v>5.25</v>
      </c>
      <c r="C56" s="1319">
        <v>104.845</v>
      </c>
      <c r="D56" s="1317">
        <v>104.845</v>
      </c>
      <c r="E56" s="1398">
        <v>104.845</v>
      </c>
      <c r="F56" s="1321">
        <v>104.845</v>
      </c>
      <c r="N56" s="938"/>
    </row>
    <row r="57" spans="1:14" s="934" customFormat="1">
      <c r="A57" s="1080"/>
      <c r="B57" s="1316">
        <f>margins!AT47</f>
        <v>5.375</v>
      </c>
      <c r="C57" s="1319">
        <v>105.015</v>
      </c>
      <c r="D57" s="1317">
        <v>105.015</v>
      </c>
      <c r="E57" s="1398">
        <v>105.015</v>
      </c>
      <c r="F57" s="1321">
        <v>105.015</v>
      </c>
      <c r="N57" s="938"/>
    </row>
    <row r="58" spans="1:14" s="934" customFormat="1">
      <c r="A58" s="1080"/>
      <c r="B58" s="1316">
        <f>margins!AT48</f>
        <v>5.5</v>
      </c>
      <c r="C58" s="1319">
        <v>105.16500000000001</v>
      </c>
      <c r="D58" s="1317">
        <v>105.16500000000001</v>
      </c>
      <c r="E58" s="1398">
        <v>105.16500000000001</v>
      </c>
      <c r="F58" s="1321">
        <v>105.16500000000001</v>
      </c>
      <c r="N58" s="938"/>
    </row>
    <row r="59" spans="1:14" s="934" customFormat="1">
      <c r="A59" s="1080"/>
      <c r="B59" s="1316">
        <f>margins!AT49</f>
        <v>5.625</v>
      </c>
      <c r="C59" s="1319">
        <v>105.315</v>
      </c>
      <c r="D59" s="1317">
        <v>105.315</v>
      </c>
      <c r="E59" s="1398">
        <v>105.315</v>
      </c>
      <c r="F59" s="1321">
        <v>105.315</v>
      </c>
      <c r="N59" s="938"/>
    </row>
    <row r="60" spans="1:14" s="934" customFormat="1" ht="15.75" thickBot="1">
      <c r="A60" s="1080"/>
      <c r="B60" s="1326">
        <f>margins!AT50</f>
        <v>5.75</v>
      </c>
      <c r="C60" s="1327">
        <v>105.44500000000001</v>
      </c>
      <c r="D60" s="1359">
        <v>105.44500000000001</v>
      </c>
      <c r="E60" s="1399">
        <v>105.44500000000001</v>
      </c>
      <c r="F60" s="1328">
        <v>105.44500000000001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5.75" thickBot="1">
      <c r="A62" s="1080"/>
      <c r="G62" s="1079"/>
      <c r="H62" s="1078"/>
      <c r="N62" s="938"/>
    </row>
    <row r="63" spans="1:14" s="934" customFormat="1" ht="15.75" thickBot="1">
      <c r="A63" s="1080"/>
      <c r="B63" s="1079" t="s">
        <v>216</v>
      </c>
      <c r="D63" s="1081"/>
      <c r="E63" s="1755" t="s">
        <v>298</v>
      </c>
      <c r="F63" s="1756"/>
      <c r="G63" s="1756"/>
      <c r="H63" s="1756"/>
      <c r="I63" s="1756"/>
      <c r="J63" s="1756"/>
      <c r="K63" s="1756"/>
      <c r="L63" s="1756"/>
      <c r="M63" s="1757"/>
      <c r="N63" s="938"/>
    </row>
    <row r="64" spans="1:14" s="934" customFormat="1" ht="15.7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60" t="s">
        <v>485</v>
      </c>
      <c r="C65" s="1750" t="s">
        <v>37</v>
      </c>
      <c r="D65" s="1751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63"/>
      <c r="C66" s="1743" t="s">
        <v>36</v>
      </c>
      <c r="D66" s="1744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63"/>
      <c r="C67" s="1743" t="s">
        <v>24</v>
      </c>
      <c r="D67" s="1744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63"/>
      <c r="C68" s="1743" t="s">
        <v>25</v>
      </c>
      <c r="D68" s="1744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63"/>
      <c r="C69" s="1743" t="s">
        <v>26</v>
      </c>
      <c r="D69" s="1744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5.75" thickBot="1">
      <c r="A70" s="1080"/>
      <c r="B70" s="1761"/>
      <c r="C70" s="1740" t="s">
        <v>27</v>
      </c>
      <c r="D70" s="1741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5.75" thickBot="1">
      <c r="A71" s="1080"/>
      <c r="B71" s="1758" t="s">
        <v>717</v>
      </c>
      <c r="C71" s="2084"/>
      <c r="D71" s="1874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737" t="s">
        <v>508</v>
      </c>
      <c r="C72" s="1750" t="s">
        <v>37</v>
      </c>
      <c r="D72" s="1752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38"/>
      <c r="C73" s="1743" t="s">
        <v>36</v>
      </c>
      <c r="D73" s="1745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38"/>
      <c r="C74" s="1743" t="s">
        <v>24</v>
      </c>
      <c r="D74" s="1745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38"/>
      <c r="C75" s="1743" t="s">
        <v>25</v>
      </c>
      <c r="D75" s="1745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38"/>
      <c r="C76" s="1743" t="s">
        <v>26</v>
      </c>
      <c r="D76" s="1745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5.75" thickBot="1">
      <c r="A77" s="1080"/>
      <c r="B77" s="1739"/>
      <c r="C77" s="1740" t="s">
        <v>27</v>
      </c>
      <c r="D77" s="1742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5.75" thickBot="1">
      <c r="A78" s="1080"/>
      <c r="B78" s="1758" t="s">
        <v>718</v>
      </c>
      <c r="C78" s="2084"/>
      <c r="D78" s="1874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60" t="s">
        <v>491</v>
      </c>
      <c r="C79" s="1746">
        <v>24</v>
      </c>
      <c r="D79" s="1748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63"/>
      <c r="C80" s="1753">
        <v>36</v>
      </c>
      <c r="D80" s="1874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5.75" thickBot="1">
      <c r="A81" s="1080"/>
      <c r="B81" s="1761"/>
      <c r="C81" s="1754">
        <v>60</v>
      </c>
      <c r="D81" s="1812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60" t="s">
        <v>45</v>
      </c>
      <c r="C82" s="2084" t="s">
        <v>373</v>
      </c>
      <c r="D82" s="2084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63"/>
      <c r="C83" s="2084" t="s">
        <v>374</v>
      </c>
      <c r="D83" s="2084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61"/>
      <c r="C84" s="2084" t="s">
        <v>375</v>
      </c>
      <c r="D84" s="1874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737" t="s">
        <v>47</v>
      </c>
      <c r="C85" s="1750" t="s">
        <v>377</v>
      </c>
      <c r="D85" s="1752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38"/>
      <c r="C86" s="1743" t="s">
        <v>486</v>
      </c>
      <c r="D86" s="1745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38"/>
      <c r="C87" s="1743" t="s">
        <v>487</v>
      </c>
      <c r="D87" s="1745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739"/>
      <c r="C88" s="1740" t="s">
        <v>381</v>
      </c>
      <c r="D88" s="1742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60" t="s">
        <v>60</v>
      </c>
      <c r="C89" s="1753" t="s">
        <v>29</v>
      </c>
      <c r="D89" s="1874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5.75" thickBot="1">
      <c r="A90" s="1080"/>
      <c r="B90" s="1761"/>
      <c r="C90" s="1753" t="s">
        <v>61</v>
      </c>
      <c r="D90" s="1874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737" t="s">
        <v>62</v>
      </c>
      <c r="C91" s="1750" t="s">
        <v>260</v>
      </c>
      <c r="D91" s="1752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5.75" thickBot="1">
      <c r="A92" s="1080"/>
      <c r="B92" s="1739"/>
      <c r="C92" s="1740" t="s">
        <v>347</v>
      </c>
      <c r="D92" s="1742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5.75" thickBot="1">
      <c r="A93" s="1080"/>
      <c r="B93" s="1190" t="s">
        <v>133</v>
      </c>
      <c r="C93" s="1754" t="s">
        <v>134</v>
      </c>
      <c r="D93" s="1812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5.75" thickBot="1">
      <c r="A129" s="1147"/>
      <c r="N129" s="938"/>
    </row>
    <row r="130" spans="1:14" s="934" customFormat="1" ht="15" customHeight="1">
      <c r="A130" s="943"/>
      <c r="B130" s="1833" t="s">
        <v>181</v>
      </c>
      <c r="C130" s="1833"/>
      <c r="D130" s="1833"/>
      <c r="E130" s="1833"/>
      <c r="F130" s="1833"/>
      <c r="G130" s="1833"/>
      <c r="H130" s="1833"/>
      <c r="I130" s="1833"/>
      <c r="J130" s="1833"/>
      <c r="K130" s="1833"/>
      <c r="L130" s="1833"/>
      <c r="M130" s="1833"/>
      <c r="N130" s="1870"/>
    </row>
    <row r="131" spans="1:14" s="934" customFormat="1">
      <c r="A131" s="940"/>
      <c r="B131" s="1834"/>
      <c r="C131" s="1834"/>
      <c r="D131" s="1834"/>
      <c r="E131" s="1834"/>
      <c r="F131" s="1834"/>
      <c r="G131" s="1834"/>
      <c r="H131" s="1834"/>
      <c r="I131" s="1834"/>
      <c r="J131" s="1834"/>
      <c r="K131" s="1834"/>
      <c r="L131" s="1834"/>
      <c r="M131" s="1834"/>
      <c r="N131" s="1871"/>
    </row>
    <row r="132" spans="1:14" s="934" customFormat="1">
      <c r="A132" s="940"/>
      <c r="B132" s="1834"/>
      <c r="C132" s="1834"/>
      <c r="D132" s="1834"/>
      <c r="E132" s="1834"/>
      <c r="F132" s="1834"/>
      <c r="G132" s="1834"/>
      <c r="H132" s="1834"/>
      <c r="I132" s="1834"/>
      <c r="J132" s="1834"/>
      <c r="K132" s="1834"/>
      <c r="L132" s="1834"/>
      <c r="M132" s="1834"/>
      <c r="N132" s="1871"/>
    </row>
    <row r="133" spans="1:14" s="934" customFormat="1" ht="15.75" thickBot="1">
      <c r="A133" s="937"/>
      <c r="B133" s="1835"/>
      <c r="C133" s="1835"/>
      <c r="D133" s="1835"/>
      <c r="E133" s="1835"/>
      <c r="F133" s="1835"/>
      <c r="G133" s="1835"/>
      <c r="H133" s="1835"/>
      <c r="I133" s="1835"/>
      <c r="J133" s="1835"/>
      <c r="K133" s="1835"/>
      <c r="L133" s="1835"/>
      <c r="M133" s="1835"/>
      <c r="N133" s="1872"/>
    </row>
  </sheetData>
  <mergeCells count="48">
    <mergeCell ref="C93:D93"/>
    <mergeCell ref="C90:D90"/>
    <mergeCell ref="C89:D89"/>
    <mergeCell ref="C87:D87"/>
    <mergeCell ref="C88:D88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581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46329.345375115743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580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337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579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578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577</v>
      </c>
      <c r="C29" s="2125"/>
      <c r="D29" s="2125"/>
      <c r="E29" s="2125"/>
      <c r="F29" s="2125"/>
      <c r="G29" s="2125"/>
      <c r="H29" s="2126"/>
      <c r="I29" s="957"/>
      <c r="J29" s="1786" t="s">
        <v>576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382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575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1029" t="s">
        <v>331</v>
      </c>
      <c r="G33" s="2122" t="s">
        <v>324</v>
      </c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574</v>
      </c>
      <c r="C40" s="2128"/>
      <c r="D40" s="2128"/>
      <c r="E40" s="2128"/>
      <c r="F40" s="2128"/>
      <c r="G40" s="2128"/>
      <c r="H40" s="2129"/>
      <c r="I40" s="957"/>
      <c r="J40" s="2115" t="s">
        <v>573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572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571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570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992"/>
      <c r="C43" s="986"/>
      <c r="D43" s="1013"/>
      <c r="E43" s="1013"/>
      <c r="F43" s="1012"/>
      <c r="G43" s="1012"/>
      <c r="H43" s="996"/>
      <c r="I43" s="957"/>
      <c r="J43" s="2155" t="s">
        <v>569</v>
      </c>
      <c r="K43" s="2156"/>
      <c r="L43" s="2156"/>
      <c r="M43" s="2156"/>
      <c r="N43" s="2156"/>
      <c r="O43" s="2156"/>
      <c r="P43" s="2157"/>
      <c r="Q43" s="950"/>
    </row>
    <row r="44" spans="1:17" ht="20.25">
      <c r="A44" s="954"/>
      <c r="B44" s="2153" t="s">
        <v>568</v>
      </c>
      <c r="C44" s="2122"/>
      <c r="D44" s="2122"/>
      <c r="E44" s="2122"/>
      <c r="F44" s="2122"/>
      <c r="G44" s="2122"/>
      <c r="H44" s="2123"/>
      <c r="I44" s="957"/>
      <c r="J44" s="2158" t="s">
        <v>567</v>
      </c>
      <c r="K44" s="2159"/>
      <c r="L44" s="2159"/>
      <c r="M44" s="2159"/>
      <c r="N44" s="2159"/>
      <c r="O44" s="2159"/>
      <c r="P44" s="2160"/>
      <c r="Q44" s="950"/>
    </row>
    <row r="45" spans="1:17" ht="20.25">
      <c r="A45" s="954"/>
      <c r="B45" s="2161" t="s">
        <v>566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565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564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563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562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561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560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559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348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558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49"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G32:H32"/>
    <mergeCell ref="G33:H33"/>
    <mergeCell ref="G34:H34"/>
    <mergeCell ref="B29:H29"/>
    <mergeCell ref="B40:H40"/>
    <mergeCell ref="N6:P6"/>
    <mergeCell ref="N7:P8"/>
    <mergeCell ref="A12:Q13"/>
    <mergeCell ref="J16:K16"/>
    <mergeCell ref="J18:K18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581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46329.345375115743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580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618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579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578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577</v>
      </c>
      <c r="C29" s="2125"/>
      <c r="D29" s="2125"/>
      <c r="E29" s="2125"/>
      <c r="F29" s="2125"/>
      <c r="G29" s="2125"/>
      <c r="H29" s="2126"/>
      <c r="I29" s="957"/>
      <c r="J29" s="1786" t="s">
        <v>576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77"/>
      <c r="G33" s="2122"/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574</v>
      </c>
      <c r="C40" s="2128"/>
      <c r="D40" s="2128"/>
      <c r="E40" s="2128"/>
      <c r="F40" s="2128"/>
      <c r="G40" s="2128"/>
      <c r="H40" s="2129"/>
      <c r="I40" s="957"/>
      <c r="J40" s="2115" t="s">
        <v>573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572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571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570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2153" t="s">
        <v>616</v>
      </c>
      <c r="C43" s="2122"/>
      <c r="D43" s="2122"/>
      <c r="E43" s="1013"/>
      <c r="F43" s="2132">
        <v>575</v>
      </c>
      <c r="G43" s="2132"/>
      <c r="H43" s="2133"/>
      <c r="I43" s="957"/>
      <c r="J43" s="2180" t="s">
        <v>569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568</v>
      </c>
      <c r="C44" s="2122"/>
      <c r="D44" s="2122"/>
      <c r="E44" s="2122"/>
      <c r="F44" s="2122"/>
      <c r="G44" s="2122"/>
      <c r="H44" s="2123"/>
      <c r="I44" s="957"/>
      <c r="J44" s="2183" t="s">
        <v>567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566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565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564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563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562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561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560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559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348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558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L2:N2"/>
    <mergeCell ref="O2:P2"/>
    <mergeCell ref="N3:O3"/>
    <mergeCell ref="O4:P4"/>
    <mergeCell ref="O5:P5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581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46329.345375115743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580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339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579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578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577</v>
      </c>
      <c r="C29" s="2125"/>
      <c r="D29" s="2125"/>
      <c r="E29" s="2125"/>
      <c r="F29" s="2125"/>
      <c r="G29" s="2125"/>
      <c r="H29" s="2126"/>
      <c r="I29" s="957"/>
      <c r="J29" s="1786" t="s">
        <v>576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2" t="s">
        <v>324</v>
      </c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2" t="s">
        <v>325</v>
      </c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574</v>
      </c>
      <c r="C40" s="2128"/>
      <c r="D40" s="2128"/>
      <c r="E40" s="2128"/>
      <c r="F40" s="2128"/>
      <c r="G40" s="2128"/>
      <c r="H40" s="2129"/>
      <c r="I40" s="957"/>
      <c r="J40" s="2115" t="s">
        <v>573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86" t="s">
        <v>605</v>
      </c>
      <c r="C41" s="2187"/>
      <c r="D41" s="2187"/>
      <c r="E41" s="1014"/>
      <c r="F41" s="2188">
        <v>1995</v>
      </c>
      <c r="G41" s="2188"/>
      <c r="H41" s="2189"/>
      <c r="I41" s="957"/>
      <c r="J41" s="2141" t="s">
        <v>571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/>
      <c r="C42" s="2131"/>
      <c r="D42" s="2131"/>
      <c r="E42" s="999"/>
      <c r="F42" s="2132"/>
      <c r="G42" s="2132"/>
      <c r="H42" s="2133"/>
      <c r="I42" s="957"/>
      <c r="J42" s="977"/>
      <c r="P42" s="938"/>
      <c r="Q42" s="950"/>
    </row>
    <row r="43" spans="1:17" ht="20.25">
      <c r="A43" s="954"/>
      <c r="B43" s="2153"/>
      <c r="C43" s="2122"/>
      <c r="D43" s="2122"/>
      <c r="E43" s="1013"/>
      <c r="F43" s="2132"/>
      <c r="G43" s="2132"/>
      <c r="H43" s="2133"/>
      <c r="I43" s="957"/>
      <c r="J43" s="2180" t="s">
        <v>569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568</v>
      </c>
      <c r="C44" s="2122"/>
      <c r="D44" s="2122"/>
      <c r="E44" s="2122"/>
      <c r="F44" s="2122"/>
      <c r="G44" s="2122"/>
      <c r="H44" s="2123"/>
      <c r="I44" s="957"/>
      <c r="J44" s="2183" t="s">
        <v>567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566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565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564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563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562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561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560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559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467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353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558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N6:P6"/>
    <mergeCell ref="N7:P8"/>
    <mergeCell ref="A12:Q13"/>
    <mergeCell ref="J16:K16"/>
    <mergeCell ref="L2:N2"/>
    <mergeCell ref="O2:P2"/>
    <mergeCell ref="N3:O3"/>
    <mergeCell ref="O4:P4"/>
    <mergeCell ref="O5:P5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581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46329.345375115743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580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619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579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578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577</v>
      </c>
      <c r="C29" s="2125"/>
      <c r="D29" s="2125"/>
      <c r="E29" s="2125"/>
      <c r="F29" s="2125"/>
      <c r="G29" s="2125"/>
      <c r="H29" s="2126"/>
      <c r="I29" s="957"/>
      <c r="J29" s="1786" t="s">
        <v>576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476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477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77"/>
      <c r="G33" s="2122"/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574</v>
      </c>
      <c r="C40" s="2128"/>
      <c r="D40" s="2128"/>
      <c r="E40" s="2128"/>
      <c r="F40" s="2128"/>
      <c r="G40" s="2128"/>
      <c r="H40" s="2129"/>
      <c r="I40" s="957"/>
      <c r="J40" s="2115" t="s">
        <v>573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572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571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570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2153" t="s">
        <v>616</v>
      </c>
      <c r="C43" s="2122"/>
      <c r="D43" s="2122"/>
      <c r="E43" s="1013"/>
      <c r="F43" s="2132">
        <v>575</v>
      </c>
      <c r="G43" s="2132"/>
      <c r="H43" s="2133"/>
      <c r="I43" s="957"/>
      <c r="J43" s="2180" t="s">
        <v>569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568</v>
      </c>
      <c r="C44" s="2122"/>
      <c r="D44" s="2122"/>
      <c r="E44" s="2122"/>
      <c r="F44" s="2122"/>
      <c r="G44" s="2122"/>
      <c r="H44" s="2123"/>
      <c r="I44" s="957"/>
      <c r="J44" s="2183" t="s">
        <v>567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566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565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564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563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562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561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560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559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348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558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f ca="1">TODAY()</f>
        <v>46329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540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541</v>
      </c>
      <c r="D28" s="1696"/>
      <c r="E28" s="1696"/>
      <c r="F28" s="1696"/>
      <c r="G28" s="1965"/>
      <c r="H28" s="317"/>
      <c r="I28" s="1697" t="s">
        <v>256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414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415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31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353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5" style="663" customWidth="1"/>
    <col min="6" max="6" width="39.5703125" style="663" bestFit="1" customWidth="1"/>
    <col min="7" max="7" width="9.42578125" style="663" customWidth="1"/>
    <col min="8" max="13" width="9.5703125" style="663" customWidth="1"/>
    <col min="14" max="14" width="1.5703125" style="663" customWidth="1"/>
    <col min="15" max="17" width="19.140625" style="663" customWidth="1"/>
    <col min="18" max="16384" width="8.5703125" style="663"/>
  </cols>
  <sheetData>
    <row r="1" spans="1:17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6.25">
      <c r="A2" s="38"/>
      <c r="B2" s="39"/>
      <c r="C2" s="1814" t="s">
        <v>529</v>
      </c>
      <c r="D2" s="1814"/>
      <c r="E2" s="1814"/>
      <c r="F2" s="1814"/>
      <c r="G2" s="1814"/>
      <c r="H2" s="1814"/>
      <c r="I2" s="1814"/>
      <c r="J2" s="1814"/>
      <c r="K2" s="1814"/>
      <c r="L2" s="1814"/>
      <c r="M2" s="1814"/>
    </row>
    <row r="3" spans="1:17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530</v>
      </c>
      <c r="Q5" s="426"/>
    </row>
    <row r="6" spans="1:17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0" t="s">
        <v>537</v>
      </c>
      <c r="B7" s="1971"/>
      <c r="C7" s="1972"/>
      <c r="D7" s="665"/>
      <c r="E7" s="1970" t="s">
        <v>423</v>
      </c>
      <c r="F7" s="1971"/>
      <c r="G7" s="1971"/>
      <c r="H7" s="1971"/>
      <c r="I7" s="1971"/>
      <c r="J7" s="1971"/>
      <c r="K7" s="1971"/>
      <c r="L7" s="1971"/>
      <c r="M7" s="1971"/>
      <c r="O7" s="441" t="s">
        <v>195</v>
      </c>
      <c r="P7" s="442" t="s">
        <v>196</v>
      </c>
      <c r="Q7" s="442" t="s">
        <v>197</v>
      </c>
    </row>
    <row r="8" spans="1:17" ht="15" thickBot="1">
      <c r="A8" s="708" t="s">
        <v>3</v>
      </c>
      <c r="B8" s="869" t="s">
        <v>538</v>
      </c>
      <c r="C8" s="869" t="s">
        <v>386</v>
      </c>
      <c r="D8" s="666"/>
      <c r="E8" s="871" t="s">
        <v>428</v>
      </c>
      <c r="F8" s="705"/>
      <c r="G8" s="725" t="s">
        <v>473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3" t="s">
        <v>532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4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4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352</v>
      </c>
      <c r="P11" s="432" t="s">
        <v>15</v>
      </c>
      <c r="Q11" s="436"/>
    </row>
    <row r="12" spans="1:17" ht="1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4"/>
      <c r="F12" s="670" t="s">
        <v>392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4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474</v>
      </c>
      <c r="O13" s="428" t="s">
        <v>428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.7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5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474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3" t="s">
        <v>531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474</v>
      </c>
      <c r="O15" s="428" t="s">
        <v>417</v>
      </c>
      <c r="P15" s="432" t="s">
        <v>191</v>
      </c>
      <c r="Q15" s="436">
        <f t="shared" si="0"/>
        <v>0</v>
      </c>
    </row>
    <row r="16" spans="1:17" ht="1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4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474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4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474</v>
      </c>
      <c r="O17" s="428" t="s">
        <v>347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4"/>
      <c r="F18" s="670" t="s">
        <v>392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474</v>
      </c>
      <c r="O18" s="428" t="s">
        <v>418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4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474</v>
      </c>
      <c r="M19" s="721" t="s">
        <v>474</v>
      </c>
      <c r="O19" s="428" t="s">
        <v>419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5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474</v>
      </c>
      <c r="M20" s="720" t="s">
        <v>474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2" t="s">
        <v>397</v>
      </c>
      <c r="F22" s="2192"/>
      <c r="G22" s="2192"/>
      <c r="H22" s="2192"/>
      <c r="I22" s="2192"/>
      <c r="J22" s="2192"/>
      <c r="K22" s="2192"/>
      <c r="L22" s="2192"/>
      <c r="M22" s="2192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473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533</v>
      </c>
      <c r="F24" s="870" t="s">
        <v>534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6" t="s">
        <v>279</v>
      </c>
      <c r="F25" s="892" t="s">
        <v>542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536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7"/>
      <c r="F26" s="870" t="s">
        <v>543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198" t="s">
        <v>68</v>
      </c>
      <c r="F27" s="875" t="s">
        <v>525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409</v>
      </c>
      <c r="Q27" s="874" t="s">
        <v>410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198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474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198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474</v>
      </c>
      <c r="M29" s="716" t="s">
        <v>474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198"/>
      <c r="F30" s="682" t="s">
        <v>526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474</v>
      </c>
      <c r="M30" s="716" t="s">
        <v>474</v>
      </c>
      <c r="O30" s="693" t="s">
        <v>411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198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474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198"/>
      <c r="F32" s="682" t="s">
        <v>417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474</v>
      </c>
      <c r="M32" s="716" t="s">
        <v>474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198"/>
      <c r="F33" s="682" t="s">
        <v>527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474</v>
      </c>
    </row>
    <row r="34" spans="1:17" ht="15.75" customHeight="1">
      <c r="E34" s="2198"/>
      <c r="F34" s="682" t="s">
        <v>528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474</v>
      </c>
    </row>
    <row r="35" spans="1:17" ht="15.75" customHeight="1">
      <c r="E35" s="2198"/>
      <c r="F35" s="682" t="s">
        <v>539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198"/>
      <c r="F36" s="884" t="s">
        <v>535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0"/>
      <c r="P39" s="2190"/>
      <c r="Q39" s="876"/>
    </row>
    <row r="40" spans="1:17" ht="15.7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1"/>
      <c r="G44" s="2191"/>
      <c r="H44" s="2191"/>
      <c r="I44" s="2191"/>
      <c r="J44" s="2191"/>
      <c r="K44" s="2191"/>
      <c r="L44" s="2191"/>
      <c r="M44" s="2191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66F65-8510-409F-9369-EA4CDE686E4E}"/>
</file>

<file path=customXml/itemProps2.xml><?xml version="1.0" encoding="utf-8"?>
<ds:datastoreItem xmlns:ds="http://schemas.openxmlformats.org/officeDocument/2006/customXml" ds:itemID="{127D0BE6-0628-4F24-818F-80711DD9FAD7}"/>
</file>

<file path=customXml/itemProps3.xml><?xml version="1.0" encoding="utf-8"?>
<ds:datastoreItem xmlns:ds="http://schemas.openxmlformats.org/officeDocument/2006/customXml" ds:itemID="{F188925A-6A9E-462D-ACC1-9C10A4F8A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Howard Chu</cp:lastModifiedBy>
  <cp:lastPrinted>2026-11-03T16:17:08Z</cp:lastPrinted>
  <dcterms:created xsi:type="dcterms:W3CDTF">2022-07-12T22:36:37Z</dcterms:created>
  <dcterms:modified xsi:type="dcterms:W3CDTF">2026-11-03T16:17:20Z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