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FB12B1BD-3414-4652-A4D0-599DD3506EDD}" xr6:coauthVersionLast="47" xr6:coauthVersionMax="47" xr10:uidLastSave="{00000000-0000-0000-0000-000000000000}"/>
  <workbookProtection workbookAlgorithmName="SHA-512" workbookHashValue="uEv66LhdH5cur4DzDpWT/Sk0Q15/V4fTozbP6bkWAiiPWSpbu0W+9gy3zbxVxcqUfky58dYeC0fp1Kj/tFCn4Q==" workbookSaltValue="PNqFc469Qg5tLxdiTB7CEg==" workbookSpinCount="100000" lockStructure="1"/>
  <bookViews>
    <workbookView xWindow="28680" yWindow="-12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" sheetId="11" r:id="rId13"/>
    <sheet name="2ndOOTest" sheetId="46" state="hidden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'2ndNOO'!$B$2:$N$74</definedName>
    <definedName name="_xlnm.Print_Area" localSheetId="15">'2ndNOOTest'!$A$1:$M$137</definedName>
    <definedName name="_xlnm.Print_Area" localSheetId="12">'2ndOO'!$B$2:$P$76</definedName>
    <definedName name="_xlnm.Print_Area" localSheetId="13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'NONI58+'!$A$2:$L$54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theBlanket!$A$2:$I$74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2" l="1"/>
  <c r="Q4" i="2"/>
  <c r="H4" i="2"/>
  <c r="T27" i="12"/>
  <c r="W27" i="26"/>
  <c r="T26" i="12"/>
  <c r="T27" i="11"/>
  <c r="T28" i="11" s="1"/>
  <c r="U27" i="17"/>
  <c r="U28" i="17" s="1"/>
  <c r="S36" i="36" l="1"/>
  <c r="T5" i="2" l="1"/>
  <c r="T6" i="2" s="1"/>
  <c r="T7" i="2" s="1"/>
  <c r="T8" i="2" s="1"/>
  <c r="T9" i="2" s="1"/>
  <c r="T10" i="2" s="1"/>
  <c r="T11" i="2" s="1"/>
  <c r="T12" i="2" s="1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U5" i="2" l="1"/>
  <c r="U6" i="2" s="1"/>
  <c r="U7" i="2" s="1"/>
  <c r="U8" i="2" s="1"/>
  <c r="U9" i="2" s="1"/>
  <c r="U10" i="2" s="1"/>
  <c r="U11" i="2" s="1"/>
  <c r="U12" i="2" s="1"/>
  <c r="U13" i="2" s="1"/>
  <c r="U14" i="2" s="1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T26" i="11" l="1"/>
  <c r="AX4" i="2" l="1"/>
  <c r="AW4" i="2"/>
  <c r="AV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B14" i="47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56" i="2" l="1"/>
  <c r="AR56" i="2" s="1"/>
  <c r="B15" i="33"/>
  <c r="AM60" i="2"/>
  <c r="AR60" i="2" s="1"/>
  <c r="B19" i="33"/>
  <c r="AM64" i="2"/>
  <c r="AR64" i="2" s="1"/>
  <c r="B23" i="33"/>
  <c r="AM68" i="2"/>
  <c r="AR68" i="2" s="1"/>
  <c r="B27" i="33"/>
  <c r="AM72" i="2"/>
  <c r="AR72" i="2" s="1"/>
  <c r="B31" i="33"/>
  <c r="AM76" i="2"/>
  <c r="AR76" i="2" s="1"/>
  <c r="B35" i="33"/>
  <c r="AM80" i="2"/>
  <c r="AR80" i="2" s="1"/>
  <c r="B39" i="33"/>
  <c r="AM57" i="2"/>
  <c r="AR57" i="2" s="1"/>
  <c r="B16" i="33"/>
  <c r="AM61" i="2"/>
  <c r="AR61" i="2" s="1"/>
  <c r="B20" i="33"/>
  <c r="AM65" i="2"/>
  <c r="AR65" i="2" s="1"/>
  <c r="B24" i="33"/>
  <c r="AM69" i="2"/>
  <c r="AR69" i="2" s="1"/>
  <c r="B28" i="33"/>
  <c r="AM73" i="2"/>
  <c r="AR73" i="2" s="1"/>
  <c r="B32" i="33"/>
  <c r="AM77" i="2"/>
  <c r="AR77" i="2" s="1"/>
  <c r="B36" i="33"/>
  <c r="AM81" i="2"/>
  <c r="AR81" i="2" s="1"/>
  <c r="B40" i="33"/>
  <c r="AM58" i="2"/>
  <c r="AR58" i="2" s="1"/>
  <c r="B17" i="33"/>
  <c r="AM62" i="2"/>
  <c r="AR62" i="2" s="1"/>
  <c r="B21" i="33"/>
  <c r="AM66" i="2"/>
  <c r="AR66" i="2" s="1"/>
  <c r="B25" i="33"/>
  <c r="AM70" i="2"/>
  <c r="AR70" i="2" s="1"/>
  <c r="B29" i="33"/>
  <c r="AM74" i="2"/>
  <c r="AR74" i="2" s="1"/>
  <c r="B33" i="33"/>
  <c r="AM78" i="2"/>
  <c r="AR78" i="2" s="1"/>
  <c r="B37" i="33"/>
  <c r="AM82" i="2"/>
  <c r="AR82" i="2" s="1"/>
  <c r="B41" i="33"/>
  <c r="AM55" i="2"/>
  <c r="AR55" i="2" s="1"/>
  <c r="B14" i="33"/>
  <c r="AM59" i="2"/>
  <c r="AR59" i="2" s="1"/>
  <c r="B18" i="33"/>
  <c r="AM63" i="2"/>
  <c r="AR63" i="2" s="1"/>
  <c r="B22" i="33"/>
  <c r="AM67" i="2"/>
  <c r="AR67" i="2" s="1"/>
  <c r="B26" i="33"/>
  <c r="AM71" i="2"/>
  <c r="AR71" i="2" s="1"/>
  <c r="B30" i="33"/>
  <c r="AM75" i="2"/>
  <c r="AR75" i="2" s="1"/>
  <c r="B34" i="33"/>
  <c r="AM79" i="2"/>
  <c r="AR79" i="2" s="1"/>
  <c r="B38" i="33"/>
  <c r="AM83" i="2"/>
  <c r="AR83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Z5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B15" i="36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R24" i="30" l="1"/>
  <c r="BN4" i="2"/>
  <c r="B9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BN5" i="2" l="1"/>
  <c r="C11" i="30" s="1"/>
  <c r="C15" i="41"/>
  <c r="D15" i="41"/>
  <c r="C10" i="30"/>
  <c r="B10" i="30"/>
  <c r="C9" i="30"/>
  <c r="B11" i="30" l="1"/>
  <c r="BN6" i="2"/>
  <c r="D16" i="41"/>
  <c r="C16" i="41"/>
  <c r="AQ4" i="2"/>
  <c r="AQ5" i="2" s="1"/>
  <c r="AQ6" i="2" s="1"/>
  <c r="AQ7" i="2" s="1"/>
  <c r="AQ8" i="2" s="1"/>
  <c r="AQ9" i="2" s="1"/>
  <c r="AQ10" i="2" s="1"/>
  <c r="AQ11" i="2" s="1"/>
  <c r="AQ12" i="2" s="1"/>
  <c r="AQ13" i="2" s="1"/>
  <c r="AQ14" i="2" s="1"/>
  <c r="AQ15" i="2" s="1"/>
  <c r="AQ16" i="2" s="1"/>
  <c r="AQ17" i="2" s="1"/>
  <c r="AQ18" i="2" s="1"/>
  <c r="AQ19" i="2" s="1"/>
  <c r="AQ20" i="2" s="1"/>
  <c r="AQ21" i="2" s="1"/>
  <c r="AQ22" i="2" s="1"/>
  <c r="AQ23" i="2" s="1"/>
  <c r="AQ24" i="2" s="1"/>
  <c r="AQ25" i="2" s="1"/>
  <c r="AQ26" i="2" s="1"/>
  <c r="AQ27" i="2" s="1"/>
  <c r="AQ28" i="2" s="1"/>
  <c r="AQ29" i="2" s="1"/>
  <c r="AQ30" i="2" s="1"/>
  <c r="AQ31" i="2" s="1"/>
  <c r="AQ32" i="2" s="1"/>
  <c r="AQ33" i="2" s="1"/>
  <c r="AQ34" i="2" s="1"/>
  <c r="AQ35" i="2" s="1"/>
  <c r="AQ36" i="2" s="1"/>
  <c r="AQ37" i="2" s="1"/>
  <c r="AQ38" i="2" s="1"/>
  <c r="AQ39" i="2" s="1"/>
  <c r="AQ40" i="2" s="1"/>
  <c r="AQ41" i="2" s="1"/>
  <c r="AQ42" i="2" s="1"/>
  <c r="AQ43" i="2" s="1"/>
  <c r="AQ44" i="2" s="1"/>
  <c r="AQ45" i="2" s="1"/>
  <c r="AQ46" i="2" s="1"/>
  <c r="AQ47" i="2" s="1"/>
  <c r="AQ48" i="2" s="1"/>
  <c r="AQ49" i="2" s="1"/>
  <c r="AD33" i="2"/>
  <c r="AC33" i="2"/>
  <c r="AD32" i="2"/>
  <c r="AC32" i="2"/>
  <c r="AD31" i="2"/>
  <c r="AC31" i="2"/>
  <c r="AD30" i="2"/>
  <c r="AC30" i="2"/>
  <c r="AD29" i="2"/>
  <c r="AC29" i="2"/>
  <c r="AD28" i="2"/>
  <c r="AC28" i="2"/>
  <c r="AD27" i="2"/>
  <c r="AC27" i="2"/>
  <c r="AD26" i="2"/>
  <c r="AC26" i="2"/>
  <c r="AD25" i="2"/>
  <c r="AC25" i="2"/>
  <c r="AD24" i="2"/>
  <c r="AC24" i="2"/>
  <c r="AD23" i="2"/>
  <c r="AC23" i="2"/>
  <c r="AD22" i="2"/>
  <c r="AC22" i="2"/>
  <c r="AD21" i="2"/>
  <c r="AC21" i="2"/>
  <c r="AD20" i="2"/>
  <c r="AC20" i="2"/>
  <c r="AD19" i="2"/>
  <c r="AC19" i="2"/>
  <c r="AD18" i="2"/>
  <c r="AC18" i="2"/>
  <c r="AD17" i="2"/>
  <c r="AC17" i="2"/>
  <c r="AD16" i="2"/>
  <c r="AC16" i="2"/>
  <c r="AD15" i="2"/>
  <c r="AC15" i="2"/>
  <c r="AD14" i="2"/>
  <c r="AC14" i="2"/>
  <c r="AD13" i="2"/>
  <c r="AC13" i="2"/>
  <c r="AD12" i="2"/>
  <c r="AC12" i="2"/>
  <c r="AD11" i="2"/>
  <c r="AC11" i="2"/>
  <c r="AD10" i="2"/>
  <c r="AC10" i="2"/>
  <c r="AD9" i="2"/>
  <c r="AC9" i="2"/>
  <c r="AD8" i="2"/>
  <c r="AC8" i="2"/>
  <c r="AD7" i="2"/>
  <c r="AC7" i="2"/>
  <c r="AD6" i="2"/>
  <c r="AC6" i="2"/>
  <c r="AD5" i="2"/>
  <c r="AC5" i="2"/>
  <c r="AB33" i="2"/>
  <c r="AA33" i="2"/>
  <c r="Z33" i="2"/>
  <c r="AB32" i="2"/>
  <c r="AA32" i="2"/>
  <c r="Z32" i="2"/>
  <c r="AB31" i="2"/>
  <c r="AA31" i="2"/>
  <c r="Z31" i="2"/>
  <c r="AB30" i="2"/>
  <c r="AA30" i="2"/>
  <c r="Z30" i="2"/>
  <c r="AB29" i="2"/>
  <c r="AA29" i="2"/>
  <c r="Z29" i="2"/>
  <c r="AB28" i="2"/>
  <c r="AA28" i="2"/>
  <c r="Z28" i="2"/>
  <c r="AB27" i="2"/>
  <c r="AA27" i="2"/>
  <c r="Z27" i="2"/>
  <c r="AB26" i="2"/>
  <c r="AA26" i="2"/>
  <c r="Z26" i="2"/>
  <c r="AB25" i="2"/>
  <c r="AA25" i="2"/>
  <c r="Z25" i="2"/>
  <c r="AB24" i="2"/>
  <c r="AA24" i="2"/>
  <c r="Z24" i="2"/>
  <c r="AB23" i="2"/>
  <c r="AA23" i="2"/>
  <c r="Z23" i="2"/>
  <c r="AB22" i="2"/>
  <c r="AA22" i="2"/>
  <c r="Z22" i="2"/>
  <c r="AB21" i="2"/>
  <c r="AA21" i="2"/>
  <c r="Z21" i="2"/>
  <c r="AB20" i="2"/>
  <c r="AA20" i="2"/>
  <c r="Z20" i="2"/>
  <c r="AB19" i="2"/>
  <c r="AA19" i="2"/>
  <c r="Z19" i="2"/>
  <c r="AB18" i="2"/>
  <c r="AA18" i="2"/>
  <c r="Z18" i="2"/>
  <c r="AB17" i="2"/>
  <c r="AA17" i="2"/>
  <c r="Z17" i="2"/>
  <c r="AB16" i="2"/>
  <c r="AA16" i="2"/>
  <c r="Z16" i="2"/>
  <c r="AB15" i="2"/>
  <c r="AA15" i="2"/>
  <c r="Z15" i="2"/>
  <c r="AB14" i="2"/>
  <c r="AA14" i="2"/>
  <c r="Z14" i="2"/>
  <c r="AB13" i="2"/>
  <c r="AA13" i="2"/>
  <c r="Z13" i="2"/>
  <c r="AB12" i="2"/>
  <c r="AA12" i="2"/>
  <c r="Z12" i="2"/>
  <c r="AB11" i="2"/>
  <c r="AA11" i="2"/>
  <c r="Z11" i="2"/>
  <c r="AB10" i="2"/>
  <c r="AA10" i="2"/>
  <c r="Z10" i="2"/>
  <c r="AB9" i="2"/>
  <c r="AA9" i="2"/>
  <c r="Z9" i="2"/>
  <c r="AB8" i="2"/>
  <c r="AA8" i="2"/>
  <c r="Z8" i="2"/>
  <c r="AB7" i="2"/>
  <c r="AA7" i="2"/>
  <c r="Z7" i="2"/>
  <c r="AB6" i="2"/>
  <c r="AA6" i="2"/>
  <c r="Z6" i="2"/>
  <c r="AB5" i="2"/>
  <c r="AA5" i="2"/>
  <c r="BN7" i="2" l="1"/>
  <c r="C17" i="41"/>
  <c r="D17" i="41"/>
  <c r="B12" i="30"/>
  <c r="C12" i="30"/>
  <c r="H9" i="29"/>
  <c r="S37" i="36" l="1"/>
  <c r="BN8" i="2"/>
  <c r="D18" i="41"/>
  <c r="C18" i="41"/>
  <c r="C13" i="30"/>
  <c r="B13" i="30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N9" i="2" l="1"/>
  <c r="D19" i="41"/>
  <c r="C19" i="41"/>
  <c r="B14" i="30"/>
  <c r="C14" i="30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BN10" i="2" l="1"/>
  <c r="C20" i="41"/>
  <c r="D20" i="41"/>
  <c r="B15" i="30"/>
  <c r="C15" i="30"/>
  <c r="Q21" i="28"/>
  <c r="BN11" i="2" l="1"/>
  <c r="D21" i="41"/>
  <c r="C21" i="41"/>
  <c r="C16" i="30"/>
  <c r="B16" i="30"/>
  <c r="Q10" i="28"/>
  <c r="Q23" i="28" s="1"/>
  <c r="BN12" i="2" l="1"/>
  <c r="D22" i="41"/>
  <c r="C22" i="41"/>
  <c r="C17" i="30"/>
  <c r="B17" i="30"/>
  <c r="T25" i="11"/>
  <c r="T24" i="11"/>
  <c r="T23" i="11"/>
  <c r="T22" i="11"/>
  <c r="T21" i="11"/>
  <c r="T20" i="11"/>
  <c r="T19" i="11"/>
  <c r="T18" i="11"/>
  <c r="T17" i="11"/>
  <c r="T16" i="11"/>
  <c r="BN13" i="2" l="1"/>
  <c r="C23" i="41"/>
  <c r="D23" i="41"/>
  <c r="C18" i="30"/>
  <c r="B18" i="30"/>
  <c r="T21" i="12"/>
  <c r="T20" i="12"/>
  <c r="T18" i="12"/>
  <c r="BN14" i="2" l="1"/>
  <c r="D24" i="41"/>
  <c r="C24" i="41"/>
  <c r="B19" i="30"/>
  <c r="C19" i="30"/>
  <c r="W19" i="26"/>
  <c r="W17" i="26"/>
  <c r="W18" i="26"/>
  <c r="W16" i="26"/>
  <c r="BN15" i="2" l="1"/>
  <c r="D25" i="41"/>
  <c r="C25" i="41"/>
  <c r="B20" i="30"/>
  <c r="C20" i="30"/>
  <c r="BH4" i="2"/>
  <c r="BH5" i="2" s="1"/>
  <c r="BH6" i="2" s="1"/>
  <c r="BH7" i="2" s="1"/>
  <c r="BH8" i="2" s="1"/>
  <c r="BH9" i="2" s="1"/>
  <c r="BH10" i="2" s="1"/>
  <c r="BH11" i="2" s="1"/>
  <c r="BH12" i="2" s="1"/>
  <c r="BH13" i="2" s="1"/>
  <c r="BH14" i="2" s="1"/>
  <c r="BH15" i="2" s="1"/>
  <c r="BH16" i="2" s="1"/>
  <c r="BH17" i="2" s="1"/>
  <c r="BH18" i="2" s="1"/>
  <c r="BH19" i="2" s="1"/>
  <c r="BH20" i="2" s="1"/>
  <c r="BH21" i="2" s="1"/>
  <c r="BH22" i="2" s="1"/>
  <c r="BH23" i="2" s="1"/>
  <c r="BH24" i="2" s="1"/>
  <c r="BH25" i="2" s="1"/>
  <c r="BH26" i="2" s="1"/>
  <c r="BH27" i="2" s="1"/>
  <c r="BH28" i="2" s="1"/>
  <c r="BH29" i="2" s="1"/>
  <c r="BH30" i="2" s="1"/>
  <c r="BH31" i="2" s="1"/>
  <c r="AX5" i="2"/>
  <c r="AW5" i="2"/>
  <c r="AV5" i="2"/>
  <c r="AU5" i="2"/>
  <c r="AV6" i="2" l="1"/>
  <c r="BN16" i="2"/>
  <c r="D26" i="41"/>
  <c r="C26" i="41"/>
  <c r="C21" i="30"/>
  <c r="B21" i="30"/>
  <c r="AU6" i="2"/>
  <c r="AW6" i="2"/>
  <c r="AX6" i="2"/>
  <c r="AL4" i="2"/>
  <c r="AH4" i="2"/>
  <c r="AU7" i="2" l="1"/>
  <c r="AW7" i="2"/>
  <c r="AX7" i="2"/>
  <c r="BN17" i="2"/>
  <c r="C27" i="41"/>
  <c r="D27" i="41"/>
  <c r="C22" i="30"/>
  <c r="B22" i="30"/>
  <c r="AV7" i="2"/>
  <c r="AL5" i="2"/>
  <c r="B15" i="47"/>
  <c r="AH5" i="2"/>
  <c r="B15" i="46"/>
  <c r="BN18" i="2" l="1"/>
  <c r="C28" i="41"/>
  <c r="D28" i="41"/>
  <c r="B23" i="30"/>
  <c r="C23" i="30"/>
  <c r="AW8" i="2"/>
  <c r="AV8" i="2"/>
  <c r="AX8" i="2"/>
  <c r="AU8" i="2"/>
  <c r="AH6" i="2"/>
  <c r="B16" i="46"/>
  <c r="AL6" i="2"/>
  <c r="B16" i="47"/>
  <c r="W25" i="26"/>
  <c r="W24" i="26"/>
  <c r="W23" i="26"/>
  <c r="W22" i="26"/>
  <c r="W21" i="26"/>
  <c r="W20" i="26"/>
  <c r="W12" i="26"/>
  <c r="V29" i="26"/>
  <c r="W26" i="26"/>
  <c r="AX9" i="2" l="1"/>
  <c r="BN19" i="2"/>
  <c r="D29" i="41"/>
  <c r="C29" i="41"/>
  <c r="C24" i="30"/>
  <c r="B24" i="30"/>
  <c r="AU9" i="2"/>
  <c r="AV9" i="2"/>
  <c r="AW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AL7" i="2"/>
  <c r="B17" i="47"/>
  <c r="AH7" i="2"/>
  <c r="B17" i="46"/>
  <c r="W28" i="26"/>
  <c r="S16" i="36" l="1"/>
  <c r="S39" i="36" s="1"/>
  <c r="AU10" i="2"/>
  <c r="BN20" i="2"/>
  <c r="C30" i="41"/>
  <c r="D30" i="41"/>
  <c r="B25" i="30"/>
  <c r="C25" i="30"/>
  <c r="AV10" i="2"/>
  <c r="AW10" i="2"/>
  <c r="AX10" i="2"/>
  <c r="AH8" i="2"/>
  <c r="B18" i="46"/>
  <c r="AL8" i="2"/>
  <c r="B18" i="47"/>
  <c r="AJ59" i="2"/>
  <c r="AX11" i="2" l="1"/>
  <c r="AV11" i="2"/>
  <c r="AU11" i="2"/>
  <c r="AW11" i="2"/>
  <c r="BN21" i="2"/>
  <c r="C31" i="41"/>
  <c r="D31" i="41"/>
  <c r="C26" i="30"/>
  <c r="B26" i="30"/>
  <c r="AL9" i="2"/>
  <c r="B19" i="47"/>
  <c r="AH9" i="2"/>
  <c r="B19" i="46"/>
  <c r="AI61" i="2"/>
  <c r="AH61" i="2"/>
  <c r="AG61" i="2"/>
  <c r="AF61" i="2"/>
  <c r="AE61" i="2"/>
  <c r="AD61" i="2"/>
  <c r="AI60" i="2"/>
  <c r="AH60" i="2"/>
  <c r="AG60" i="2"/>
  <c r="AF60" i="2"/>
  <c r="AE60" i="2"/>
  <c r="AD60" i="2"/>
  <c r="AI59" i="2"/>
  <c r="AH59" i="2"/>
  <c r="AG59" i="2"/>
  <c r="AF59" i="2"/>
  <c r="AE59" i="2"/>
  <c r="AD59" i="2"/>
  <c r="AJ58" i="2"/>
  <c r="AI58" i="2"/>
  <c r="AH58" i="2"/>
  <c r="AG58" i="2"/>
  <c r="AF58" i="2"/>
  <c r="AE58" i="2"/>
  <c r="AD58" i="2"/>
  <c r="AK57" i="2"/>
  <c r="AJ57" i="2"/>
  <c r="AI57" i="2"/>
  <c r="AH57" i="2"/>
  <c r="AG57" i="2"/>
  <c r="AF57" i="2"/>
  <c r="AE57" i="2"/>
  <c r="AD57" i="2"/>
  <c r="AK56" i="2"/>
  <c r="AJ56" i="2"/>
  <c r="AI56" i="2"/>
  <c r="AH56" i="2"/>
  <c r="AG56" i="2"/>
  <c r="AF56" i="2"/>
  <c r="AE56" i="2"/>
  <c r="AD56" i="2"/>
  <c r="R10" i="30" l="1"/>
  <c r="R26" i="30" s="1"/>
  <c r="AW12" i="2"/>
  <c r="BN22" i="2"/>
  <c r="D32" i="41"/>
  <c r="C32" i="41"/>
  <c r="C27" i="30"/>
  <c r="B27" i="30"/>
  <c r="AX12" i="2"/>
  <c r="AV12" i="2"/>
  <c r="AU12" i="2"/>
  <c r="AH10" i="2"/>
  <c r="B20" i="46"/>
  <c r="AL10" i="2"/>
  <c r="B20" i="47"/>
  <c r="BN23" i="2" l="1"/>
  <c r="C33" i="41"/>
  <c r="D33" i="41"/>
  <c r="B28" i="30"/>
  <c r="C28" i="30"/>
  <c r="AU13" i="2"/>
  <c r="AV13" i="2"/>
  <c r="AX13" i="2"/>
  <c r="AW13" i="2"/>
  <c r="AL11" i="2"/>
  <c r="B21" i="47"/>
  <c r="AH11" i="2"/>
  <c r="B21" i="46"/>
  <c r="AX14" i="2" l="1"/>
  <c r="AU14" i="2"/>
  <c r="AW14" i="2"/>
  <c r="AV14" i="2"/>
  <c r="BN24" i="2"/>
  <c r="D34" i="41"/>
  <c r="C34" i="41"/>
  <c r="B29" i="30"/>
  <c r="C29" i="30"/>
  <c r="AH12" i="2"/>
  <c r="B22" i="46"/>
  <c r="AL12" i="2"/>
  <c r="B22" i="47"/>
  <c r="AX15" i="2" l="1"/>
  <c r="AU15" i="2"/>
  <c r="AW15" i="2"/>
  <c r="AV15" i="2"/>
  <c r="BN25" i="2"/>
  <c r="D35" i="41"/>
  <c r="C35" i="41"/>
  <c r="C30" i="30"/>
  <c r="B30" i="30"/>
  <c r="AL13" i="2"/>
  <c r="B23" i="47"/>
  <c r="AH13" i="2"/>
  <c r="B23" i="46"/>
  <c r="AW16" i="2" l="1"/>
  <c r="BN26" i="2"/>
  <c r="D36" i="41"/>
  <c r="C36" i="41"/>
  <c r="B31" i="30"/>
  <c r="C31" i="30"/>
  <c r="AV16" i="2"/>
  <c r="AU16" i="2"/>
  <c r="AX16" i="2"/>
  <c r="AH14" i="2"/>
  <c r="B24" i="46"/>
  <c r="AL14" i="2"/>
  <c r="B24" i="47"/>
  <c r="AX17" i="2" l="1"/>
  <c r="AU17" i="2"/>
  <c r="BN27" i="2"/>
  <c r="C37" i="41"/>
  <c r="D37" i="41"/>
  <c r="B32" i="30"/>
  <c r="C32" i="30"/>
  <c r="AV17" i="2"/>
  <c r="AW17" i="2"/>
  <c r="AL15" i="2"/>
  <c r="B25" i="47"/>
  <c r="AH15" i="2"/>
  <c r="B25" i="46"/>
  <c r="U18" i="17"/>
  <c r="U16" i="17"/>
  <c r="U24" i="17"/>
  <c r="U23" i="17"/>
  <c r="U22" i="17"/>
  <c r="U21" i="17"/>
  <c r="U20" i="17"/>
  <c r="U19" i="17"/>
  <c r="U17" i="17"/>
  <c r="AV18" i="2" l="1"/>
  <c r="BN28" i="2"/>
  <c r="D38" i="41"/>
  <c r="C38" i="41"/>
  <c r="C33" i="30"/>
  <c r="B33" i="30"/>
  <c r="AX18" i="2"/>
  <c r="AW18" i="2"/>
  <c r="AU18" i="2"/>
  <c r="AH16" i="2"/>
  <c r="B26" i="46"/>
  <c r="AL16" i="2"/>
  <c r="B26" i="47"/>
  <c r="BB5" i="2"/>
  <c r="BA5" i="2"/>
  <c r="AU19" i="2" l="1"/>
  <c r="BN29" i="2"/>
  <c r="C39" i="41"/>
  <c r="D39" i="41"/>
  <c r="C34" i="30"/>
  <c r="B34" i="30"/>
  <c r="AW19" i="2"/>
  <c r="AX19" i="2"/>
  <c r="AV19" i="2"/>
  <c r="AL17" i="2"/>
  <c r="B27" i="47"/>
  <c r="AH17" i="2"/>
  <c r="B27" i="46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AX20" i="2" l="1"/>
  <c r="AV20" i="2"/>
  <c r="AU20" i="2"/>
  <c r="AW20" i="2"/>
  <c r="BN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AH18" i="2"/>
  <c r="B28" i="46"/>
  <c r="AL18" i="2"/>
  <c r="B28" i="47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AW21" i="2" l="1"/>
  <c r="AU21" i="2"/>
  <c r="BN31" i="2"/>
  <c r="C41" i="41"/>
  <c r="D41" i="41"/>
  <c r="B36" i="30"/>
  <c r="C36" i="30"/>
  <c r="AV21" i="2"/>
  <c r="AX21" i="2"/>
  <c r="Q15" i="49"/>
  <c r="Q31" i="49" s="1"/>
  <c r="AL19" i="2"/>
  <c r="B29" i="47"/>
  <c r="AH19" i="2"/>
  <c r="B29" i="46"/>
  <c r="M12" i="22"/>
  <c r="M28" i="22" s="1"/>
  <c r="AW22" i="2" l="1"/>
  <c r="AV22" i="2"/>
  <c r="AU22" i="2"/>
  <c r="AX22" i="2"/>
  <c r="BN32" i="2"/>
  <c r="D42" i="41"/>
  <c r="C42" i="41"/>
  <c r="C37" i="30"/>
  <c r="B37" i="30"/>
  <c r="AH20" i="2"/>
  <c r="B30" i="46"/>
  <c r="AL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BN33" i="2" l="1"/>
  <c r="D43" i="41"/>
  <c r="C43" i="41"/>
  <c r="C38" i="30"/>
  <c r="B38" i="30"/>
  <c r="AU23" i="2"/>
  <c r="AW23" i="2"/>
  <c r="AX23" i="2"/>
  <c r="AV23" i="2"/>
  <c r="AL21" i="2"/>
  <c r="B31" i="47"/>
  <c r="AH21" i="2"/>
  <c r="B31" i="46"/>
  <c r="C25" i="17"/>
  <c r="B31" i="45"/>
  <c r="AU24" i="2" l="1"/>
  <c r="AW24" i="2"/>
  <c r="BN34" i="2"/>
  <c r="D44" i="41"/>
  <c r="C44" i="41"/>
  <c r="B39" i="30"/>
  <c r="C39" i="30"/>
  <c r="AV24" i="2"/>
  <c r="AX24" i="2"/>
  <c r="AH22" i="2"/>
  <c r="B32" i="46"/>
  <c r="AL22" i="2"/>
  <c r="B32" i="47"/>
  <c r="Q16" i="45"/>
  <c r="BN35" i="2" l="1"/>
  <c r="C45" i="41"/>
  <c r="D45" i="41"/>
  <c r="AV25" i="2"/>
  <c r="AU25" i="2"/>
  <c r="AX25" i="2"/>
  <c r="R15" i="50"/>
  <c r="R32" i="50" s="1"/>
  <c r="AW25" i="2"/>
  <c r="AL23" i="2"/>
  <c r="B33" i="47"/>
  <c r="AH23" i="2"/>
  <c r="B33" i="46"/>
  <c r="W13" i="26" l="1"/>
  <c r="W31" i="26" s="1"/>
  <c r="AV26" i="2"/>
  <c r="AX26" i="2"/>
  <c r="AU26" i="2"/>
  <c r="AW26" i="2"/>
  <c r="BN36" i="2"/>
  <c r="D46" i="41"/>
  <c r="C46" i="41"/>
  <c r="C40" i="30"/>
  <c r="B40" i="30"/>
  <c r="AH24" i="2"/>
  <c r="B34" i="46"/>
  <c r="AL24" i="2"/>
  <c r="B34" i="47"/>
  <c r="T19" i="12"/>
  <c r="AW27" i="2" l="1"/>
  <c r="AU27" i="2"/>
  <c r="BN37" i="2"/>
  <c r="C47" i="41"/>
  <c r="D47" i="41"/>
  <c r="C41" i="30"/>
  <c r="B41" i="30"/>
  <c r="AV27" i="2"/>
  <c r="AX27" i="2"/>
  <c r="AL25" i="2"/>
  <c r="B35" i="47"/>
  <c r="AH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2" i="30"/>
  <c r="C42" i="30"/>
  <c r="AU28" i="2"/>
  <c r="AV28" i="2"/>
  <c r="AX28" i="2"/>
  <c r="AW28" i="2"/>
  <c r="AH26" i="2"/>
  <c r="B36" i="46"/>
  <c r="AL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AW29" i="2" l="1"/>
  <c r="AV29" i="2"/>
  <c r="AX29" i="2"/>
  <c r="AU29" i="2"/>
  <c r="AL27" i="2"/>
  <c r="B37" i="47"/>
  <c r="AH27" i="2"/>
  <c r="B37" i="46"/>
  <c r="AW30" i="2" l="1"/>
  <c r="AU30" i="2"/>
  <c r="AV30" i="2"/>
  <c r="AX30" i="2"/>
  <c r="AH28" i="2"/>
  <c r="B38" i="46"/>
  <c r="AL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AX31" i="2" l="1"/>
  <c r="AW31" i="2"/>
  <c r="AV31" i="2"/>
  <c r="AU31" i="2"/>
  <c r="AL29" i="2"/>
  <c r="B39" i="47"/>
  <c r="AH29" i="2"/>
  <c r="B39" i="46"/>
  <c r="U26" i="17"/>
  <c r="AU32" i="2" l="1"/>
  <c r="AW32" i="2"/>
  <c r="AX32" i="2"/>
  <c r="AV32" i="2"/>
  <c r="AH30" i="2"/>
  <c r="B40" i="46"/>
  <c r="AL30" i="2"/>
  <c r="B40" i="47"/>
  <c r="AW33" i="2" l="1"/>
  <c r="AX33" i="2"/>
  <c r="AV33" i="2"/>
  <c r="AU33" i="2"/>
  <c r="AL31" i="2"/>
  <c r="B41" i="47"/>
  <c r="AH31" i="2"/>
  <c r="B41" i="46"/>
  <c r="AU34" i="2" l="1"/>
  <c r="AX34" i="2"/>
  <c r="AV34" i="2"/>
  <c r="AW34" i="2"/>
  <c r="AH32" i="2"/>
  <c r="B42" i="46"/>
  <c r="AL32" i="2"/>
  <c r="B42" i="47"/>
  <c r="A10" i="5"/>
  <c r="AW35" i="2" l="1"/>
  <c r="AV35" i="2"/>
  <c r="AX35" i="2"/>
  <c r="AU35" i="2"/>
  <c r="AL33" i="2"/>
  <c r="B43" i="47"/>
  <c r="AH33" i="2"/>
  <c r="B43" i="46"/>
  <c r="AU36" i="2" l="1"/>
  <c r="AW36" i="2"/>
  <c r="AX36" i="2"/>
  <c r="AV36" i="2"/>
  <c r="AH34" i="2"/>
  <c r="B44" i="46"/>
  <c r="AL34" i="2"/>
  <c r="B44" i="47"/>
  <c r="T25" i="12"/>
  <c r="T24" i="12"/>
  <c r="T23" i="12"/>
  <c r="T22" i="12"/>
  <c r="T17" i="12"/>
  <c r="T16" i="12"/>
  <c r="AV37" i="2" l="1"/>
  <c r="AW37" i="2"/>
  <c r="AU37" i="2"/>
  <c r="AX37" i="2"/>
  <c r="AL35" i="2"/>
  <c r="B45" i="47"/>
  <c r="AH35" i="2"/>
  <c r="B45" i="46"/>
  <c r="AX38" i="2" l="1"/>
  <c r="AW38" i="2"/>
  <c r="AV38" i="2"/>
  <c r="AU38" i="2"/>
  <c r="AH36" i="2"/>
  <c r="B46" i="46"/>
  <c r="AL36" i="2"/>
  <c r="B46" i="47"/>
  <c r="AV39" i="2" l="1"/>
  <c r="AU39" i="2"/>
  <c r="AW39" i="2"/>
  <c r="AX39" i="2"/>
  <c r="AL37" i="2"/>
  <c r="C42" i="12" s="1"/>
  <c r="B47" i="47"/>
  <c r="AH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M4" i="2"/>
  <c r="C9" i="12"/>
  <c r="AI4" i="2"/>
  <c r="C8" i="12"/>
  <c r="AV40" i="2" l="1"/>
  <c r="AX40" i="2"/>
  <c r="AI5" i="2"/>
  <c r="AM5" i="2"/>
  <c r="AW40" i="2"/>
  <c r="AU40" i="2"/>
  <c r="AH38" i="2"/>
  <c r="C43" i="11" s="1"/>
  <c r="B48" i="46"/>
  <c r="AL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AU41" i="2" l="1"/>
  <c r="AM6" i="2"/>
  <c r="AV41" i="2"/>
  <c r="AX41" i="2"/>
  <c r="AW41" i="2"/>
  <c r="AI6" i="2"/>
  <c r="AL39" i="2"/>
  <c r="B49" i="47"/>
  <c r="C43" i="12"/>
  <c r="AH39" i="2"/>
  <c r="B49" i="46"/>
  <c r="AX42" i="2" l="1"/>
  <c r="AV42" i="2"/>
  <c r="AW42" i="2"/>
  <c r="AU42" i="2"/>
  <c r="AI7" i="2"/>
  <c r="AM7" i="2"/>
  <c r="AH40" i="2"/>
  <c r="B50" i="46"/>
  <c r="C44" i="11"/>
  <c r="AL40" i="2"/>
  <c r="B50" i="47"/>
  <c r="C44" i="12"/>
  <c r="AI8" i="2" l="1"/>
  <c r="AU43" i="2"/>
  <c r="AX43" i="2"/>
  <c r="AM8" i="2"/>
  <c r="AV43" i="2"/>
  <c r="AW43" i="2"/>
  <c r="AL41" i="2"/>
  <c r="B51" i="47"/>
  <c r="C45" i="12"/>
  <c r="AH41" i="2"/>
  <c r="B51" i="46"/>
  <c r="C45" i="11"/>
  <c r="AU44" i="2" l="1"/>
  <c r="AW44" i="2"/>
  <c r="AM9" i="2"/>
  <c r="AX44" i="2"/>
  <c r="AV44" i="2"/>
  <c r="AI9" i="2"/>
  <c r="AH42" i="2"/>
  <c r="B52" i="46"/>
  <c r="C46" i="11"/>
  <c r="AL42" i="2"/>
  <c r="B52" i="47"/>
  <c r="C46" i="12"/>
  <c r="Y6" i="2"/>
  <c r="AW45" i="2" l="1"/>
  <c r="AM10" i="2"/>
  <c r="AU45" i="2"/>
  <c r="AV45" i="2"/>
  <c r="AI10" i="2"/>
  <c r="AX45" i="2"/>
  <c r="B53" i="47"/>
  <c r="C47" i="12"/>
  <c r="AH43" i="2"/>
  <c r="B53" i="46"/>
  <c r="C47" i="11"/>
  <c r="A11" i="5"/>
  <c r="B15" i="39"/>
  <c r="Y7" i="2"/>
  <c r="T13" i="12" l="1"/>
  <c r="T29" i="12" s="1"/>
  <c r="AW46" i="2"/>
  <c r="AX46" i="2"/>
  <c r="AM11" i="2"/>
  <c r="AI11" i="2"/>
  <c r="AV46" i="2"/>
  <c r="AU46" i="2"/>
  <c r="B54" i="46"/>
  <c r="C48" i="11"/>
  <c r="A12" i="5"/>
  <c r="B16" i="39"/>
  <c r="Y8" i="2"/>
  <c r="AU47" i="2" l="1"/>
  <c r="AI12" i="2"/>
  <c r="AW47" i="2"/>
  <c r="AV47" i="2"/>
  <c r="AM12" i="2"/>
  <c r="AX47" i="2"/>
  <c r="A13" i="5"/>
  <c r="B17" i="39"/>
  <c r="Y9" i="2"/>
  <c r="AV48" i="2" l="1"/>
  <c r="AI13" i="2"/>
  <c r="AM13" i="2"/>
  <c r="AW48" i="2"/>
  <c r="AX48" i="2"/>
  <c r="AU48" i="2"/>
  <c r="A14" i="5"/>
  <c r="B18" i="39"/>
  <c r="Y10" i="2"/>
  <c r="AU49" i="2" l="1"/>
  <c r="AI14" i="2"/>
  <c r="AM14" i="2"/>
  <c r="AW49" i="2"/>
  <c r="AX49" i="2"/>
  <c r="AV49" i="2"/>
  <c r="A15" i="5"/>
  <c r="B19" i="39"/>
  <c r="Y11" i="2"/>
  <c r="AV50" i="2" l="1"/>
  <c r="AI15" i="2"/>
  <c r="AM15" i="2"/>
  <c r="AW50" i="2"/>
  <c r="AX50" i="2"/>
  <c r="AU50" i="2"/>
  <c r="A16" i="5"/>
  <c r="B20" i="39"/>
  <c r="Y12" i="2"/>
  <c r="AI16" i="2" l="1"/>
  <c r="AM16" i="2"/>
  <c r="A17" i="5"/>
  <c r="B21" i="39"/>
  <c r="Y13" i="2"/>
  <c r="AI17" i="2" l="1"/>
  <c r="AM17" i="2"/>
  <c r="A18" i="5"/>
  <c r="B22" i="39"/>
  <c r="U14" i="17"/>
  <c r="U30" i="17" s="1"/>
  <c r="Y14" i="2"/>
  <c r="AM18" i="2" l="1"/>
  <c r="AI18" i="2"/>
  <c r="A19" i="5"/>
  <c r="B23" i="39"/>
  <c r="Y15" i="2"/>
  <c r="AI19" i="2" l="1"/>
  <c r="AM19" i="2"/>
  <c r="A20" i="5"/>
  <c r="B24" i="39"/>
  <c r="Y16" i="2"/>
  <c r="AM20" i="2" l="1"/>
  <c r="AI20" i="2"/>
  <c r="A21" i="5"/>
  <c r="B25" i="39"/>
  <c r="Y17" i="2"/>
  <c r="AI21" i="2" l="1"/>
  <c r="AM21" i="2"/>
  <c r="A22" i="5"/>
  <c r="B26" i="39"/>
  <c r="Y18" i="2"/>
  <c r="AM22" i="2" l="1"/>
  <c r="AI22" i="2"/>
  <c r="A23" i="5"/>
  <c r="B27" i="39"/>
  <c r="Y19" i="2"/>
  <c r="AI23" i="2" l="1"/>
  <c r="AM23" i="2"/>
  <c r="A24" i="5"/>
  <c r="B28" i="39"/>
  <c r="Y20" i="2"/>
  <c r="AM24" i="2" l="1"/>
  <c r="AI24" i="2"/>
  <c r="A25" i="5"/>
  <c r="B29" i="39"/>
  <c r="Y21" i="2"/>
  <c r="AI25" i="2" l="1"/>
  <c r="AM25" i="2"/>
  <c r="A26" i="5"/>
  <c r="B30" i="39"/>
  <c r="Y22" i="2"/>
  <c r="AM26" i="2" l="1"/>
  <c r="AI26" i="2"/>
  <c r="A27" i="5"/>
  <c r="B31" i="39"/>
  <c r="Y23" i="2"/>
  <c r="AI27" i="2" l="1"/>
  <c r="AM27" i="2"/>
  <c r="A28" i="5"/>
  <c r="B32" i="39"/>
  <c r="Y24" i="2"/>
  <c r="AM28" i="2" l="1"/>
  <c r="AI28" i="2"/>
  <c r="A29" i="5"/>
  <c r="B33" i="39"/>
  <c r="Y25" i="2"/>
  <c r="T13" i="11" l="1"/>
  <c r="T30" i="11" s="1"/>
  <c r="AI29" i="2"/>
  <c r="AM29" i="2"/>
  <c r="A30" i="5"/>
  <c r="B34" i="39"/>
  <c r="Y26" i="2"/>
  <c r="AM30" i="2" l="1"/>
  <c r="AI30" i="2"/>
  <c r="A31" i="5"/>
  <c r="B35" i="39"/>
  <c r="Y27" i="2"/>
  <c r="AI31" i="2" l="1"/>
  <c r="AM31" i="2"/>
  <c r="A32" i="5"/>
  <c r="B36" i="39"/>
  <c r="Y28" i="2"/>
  <c r="AM32" i="2" l="1"/>
  <c r="AI32" i="2"/>
  <c r="A33" i="5"/>
  <c r="B37" i="39"/>
  <c r="Y29" i="2"/>
  <c r="AI33" i="2" l="1"/>
  <c r="AM33" i="2"/>
  <c r="A34" i="5"/>
  <c r="B38" i="39"/>
  <c r="Y30" i="2"/>
  <c r="AM34" i="2" l="1"/>
  <c r="AI34" i="2"/>
  <c r="A35" i="5"/>
  <c r="B39" i="39"/>
  <c r="Y31" i="2"/>
  <c r="AI35" i="2" l="1"/>
  <c r="AM35" i="2"/>
  <c r="A36" i="5"/>
  <c r="B40" i="39"/>
  <c r="Y32" i="2"/>
  <c r="AM36" i="2" l="1"/>
  <c r="AI36" i="2"/>
  <c r="A37" i="5"/>
  <c r="B41" i="39"/>
  <c r="Y33" i="2"/>
  <c r="A38" i="5" l="1"/>
  <c r="B42" i="39"/>
  <c r="AI37" i="2"/>
  <c r="AM37" i="2"/>
  <c r="Q15" i="39"/>
  <c r="N12" i="5"/>
  <c r="N27" i="5" s="1"/>
  <c r="AM38" i="2" l="1"/>
  <c r="AI38" i="2"/>
  <c r="Q23" i="39"/>
  <c r="Q22" i="39"/>
  <c r="Q24" i="39"/>
  <c r="Q19" i="39"/>
  <c r="Q18" i="39"/>
  <c r="Q20" i="39"/>
  <c r="Q25" i="39"/>
  <c r="Q26" i="39"/>
  <c r="Q21" i="39"/>
  <c r="AI39" i="2" l="1"/>
  <c r="AM39" i="2"/>
  <c r="Q28" i="39"/>
  <c r="Q30" i="39" s="1"/>
  <c r="AM40" i="2" l="1"/>
  <c r="AI40" i="2"/>
  <c r="AI41" i="2" l="1"/>
  <c r="AM41" i="2"/>
  <c r="AM42" i="2" l="1"/>
  <c r="AI42" i="2"/>
  <c r="AI43" i="2" l="1"/>
  <c r="Q15" i="47"/>
  <c r="Q29" i="47" s="1"/>
  <c r="Q15" i="46" l="1"/>
  <c r="Q31" i="46" s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<sst xmlns="http://schemas.openxmlformats.org/spreadsheetml/2006/main" count="4643" uniqueCount="764">
  <si>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</si>
  <si>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</si>
  <si>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</si>
  <si>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</si>
  <si>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</si>
  <si>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</si>
  <si>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</si>
  <si>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</si>
  <si>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</si>
  <si>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</si>
  <si>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</si>
  <si>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</si>
  <si>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</si>
  <si>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</si>
  <si>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</si>
  <si>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</si>
  <si>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</si>
  <si>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</si>
  <si>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</si>
  <si>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</si>
  <si>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</si>
  <si>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</si>
  <si>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</si>
  <si>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</si>
  <si>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</si>
  <si>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</si>
  <si>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</si>
  <si>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</si>
  <si>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</si>
  <si>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</si>
  <si>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</si>
  <si>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</si>
  <si>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</si>
  <si>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</si>
  <si>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</si>
  <si>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</si>
  <si>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</si>
  <si>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</si>
  <si>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</si>
  <si>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</si>
  <si>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</si>
  <si>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</si>
  <si>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</si>
  <si>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</si>
  <si>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</si>
  <si>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</si>
  <si>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</si>
  <si>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</si>
  <si>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</si>
  <si>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</si>
  <si>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</si>
  <si>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</si>
  <si>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</si>
  <si>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</si>
  <si>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</si>
  <si>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</si>
  <si>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</si>
  <si>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</si>
  <si>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</si>
  <si>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</si>
  <si>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</si>
  <si>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</si>
  <si>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</si>
  <si>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</si>
  <si>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</si>
  <si>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</si>
  <si>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</si>
  <si>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</si>
  <si>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</si>
  <si>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</si>
  <si>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</si>
  <si>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</si>
  <si>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</si>
  <si>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</si>
  <si>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</si>
  <si>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</si>
  <si>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</si>
  <si>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</si>
  <si>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</si>
  <si>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</si>
  <si>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</si>
  <si>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</si>
  <si>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</si>
  <si>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</si>
  <si>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</si>
  <si>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</si>
  <si>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</si>
  <si>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</si>
  <si>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</si>
  <si>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5/6 Arm</t>
  </si>
  <si>
    <t>15 Yr Fx</t>
  </si>
  <si>
    <t>30 Yr Fx</t>
  </si>
  <si>
    <t>Arm Margin</t>
  </si>
  <si>
    <t>Fixed Margin</t>
  </si>
  <si>
    <t>Prepay Term</t>
  </si>
  <si>
    <t>60 Months</t>
  </si>
  <si>
    <t>48 Months</t>
  </si>
  <si>
    <t>No Penalty</t>
  </si>
  <si>
    <t>10/ 6 ARM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</si>
  <si>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</si>
  <si>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</si>
  <si>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</si>
  <si>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</si>
  <si>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</si>
  <si>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</si>
  <si>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</si>
  <si>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</si>
  <si>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</si>
  <si>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</si>
  <si>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</si>
  <si>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</si>
  <si>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</si>
  <si>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</si>
  <si>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</si>
  <si>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</si>
  <si>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</si>
  <si>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</si>
  <si>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</si>
  <si>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</si>
  <si>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</si>
  <si>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</si>
  <si>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</si>
  <si>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</si>
  <si>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</si>
  <si>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</si>
  <si>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</si>
  <si>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</si>
  <si>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</si>
  <si>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</si>
  <si>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</si>
  <si>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</si>
  <si>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</si>
  <si>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</si>
  <si>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</si>
  <si>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</si>
  <si>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</si>
  <si>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</si>
  <si>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</si>
  <si>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</si>
  <si>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</si>
  <si>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DSCR Multi Property (5-8 Residential Units)</t>
  </si>
  <si>
    <t>1) Prepayment penalties not allowed in AK, KS, MI, MN, MS, NM, OH, and RI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</si>
  <si>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</si>
  <si>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</si>
  <si>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</si>
  <si>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</si>
  <si>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</si>
  <si>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</si>
  <si>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</si>
  <si>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</si>
  <si>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</si>
  <si>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</si>
  <si>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</si>
  <si>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</si>
  <si>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</si>
  <si>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</si>
  <si>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</si>
  <si>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</si>
  <si>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</si>
  <si>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</si>
  <si>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</si>
  <si>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</si>
  <si>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</si>
  <si>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</si>
  <si>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</si>
  <si>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</si>
  <si>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</si>
  <si>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</si>
  <si>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</si>
  <si>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</si>
  <si>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</si>
  <si>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</si>
  <si>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</si>
  <si>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</si>
  <si>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</si>
  <si>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</si>
  <si>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</si>
  <si>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</si>
  <si>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</si>
  <si>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</si>
  <si>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</si>
  <si>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</si>
  <si>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</si>
  <si>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</si>
  <si>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</si>
  <si>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</si>
  <si>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</si>
  <si>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</si>
  <si>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</si>
  <si>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</si>
  <si>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</si>
  <si>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</si>
  <si>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</si>
  <si>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</si>
  <si>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</si>
  <si>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</si>
  <si>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</si>
  <si>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</si>
  <si>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</si>
  <si>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</si>
  <si>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</si>
  <si>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</si>
  <si>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</si>
  <si>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</si>
  <si>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</si>
  <si>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</si>
  <si>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</si>
  <si>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</si>
  <si>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</si>
  <si>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</si>
  <si>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</si>
  <si>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</si>
  <si>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</si>
  <si>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Rate</t>
  </si>
  <si>
    <t>5/6 ARM</t>
  </si>
  <si>
    <t>15 YR FIX</t>
  </si>
  <si>
    <t>30 YR FIX</t>
  </si>
  <si>
    <t>4) Only declining prepayment penalty structures allowed in MS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</si>
  <si>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</si>
  <si>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</si>
  <si>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</si>
  <si>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</si>
  <si>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</si>
  <si>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</si>
  <si>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</si>
  <si>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</si>
  <si>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</si>
  <si>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</si>
  <si>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</si>
  <si>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</si>
  <si>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</si>
  <si>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</si>
  <si>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</si>
  <si>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</si>
  <si>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</si>
  <si>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</si>
  <si>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</si>
  <si>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</si>
  <si>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</si>
  <si>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</si>
  <si>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</si>
  <si>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</si>
  <si>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</si>
  <si>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</si>
  <si>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</si>
  <si>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</si>
  <si>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</si>
  <si>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</si>
  <si>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</si>
  <si>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</si>
  <si>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</si>
  <si>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</si>
  <si>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</si>
  <si>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</si>
  <si>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</si>
  <si>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7yr/10yr ARM Caps</t>
  </si>
  <si>
    <t>NONI 58</t>
  </si>
  <si>
    <t>AMC selection can be made at: https://www.thelender.com/appraisals/</t>
  </si>
  <si>
    <t>Underwriting Fee: $1,995</t>
  </si>
  <si>
    <t>Margin Changes</t>
  </si>
  <si>
    <t>OO</t>
  </si>
  <si>
    <t>NOO</t>
  </si>
  <si>
    <t>Date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</si>
  <si>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</si>
  <si>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</si>
  <si>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</si>
  <si>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</si>
  <si>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</si>
  <si>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</si>
  <si>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</si>
  <si>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</si>
  <si>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</si>
  <si>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</si>
  <si>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</si>
  <si>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</si>
  <si>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</si>
  <si>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</si>
  <si>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</si>
  <si>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</si>
  <si>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</si>
  <si>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</si>
  <si>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</si>
  <si>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</si>
  <si>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</si>
  <si>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</si>
  <si>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</si>
  <si>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</si>
  <si>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</si>
  <si>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</si>
  <si>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</si>
  <si>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</si>
  <si>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</si>
  <si>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</si>
  <si>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</si>
  <si>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</si>
  <si>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</si>
  <si>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</si>
  <si>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</si>
  <si>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</si>
  <si>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</si>
  <si>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</si>
  <si>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</si>
  <si>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</si>
  <si>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</si>
  <si>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</si>
  <si>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</si>
  <si>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</si>
  <si>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</si>
  <si>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</si>
  <si>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</si>
  <si>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</si>
  <si>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</si>
  <si>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</si>
  <si>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</si>
  <si>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</si>
  <si>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</si>
  <si>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</si>
  <si>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</si>
  <si>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</si>
  <si>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</si>
  <si>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</si>
  <si>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</si>
  <si>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</si>
  <si>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</si>
  <si>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</si>
  <si>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</si>
  <si>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</si>
  <si>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</si>
  <si>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</si>
  <si>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</si>
  <si>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</si>
  <si>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</si>
  <si>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</si>
  <si>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</si>
  <si>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</si>
  <si>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</si>
  <si>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</si>
  <si>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</si>
  <si>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</si>
  <si>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</si>
  <si>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</si>
  <si>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</si>
  <si>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</si>
  <si>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</si>
  <si>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</si>
  <si>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</si>
  <si>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</si>
  <si>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</si>
  <si>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pre 1/25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</si>
  <si>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</si>
  <si>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</si>
  <si>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</si>
  <si>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</si>
  <si>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</si>
  <si>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</si>
  <si>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</si>
  <si>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</si>
  <si>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</si>
  <si>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</si>
  <si>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</si>
  <si>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</si>
  <si>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</si>
  <si>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</si>
  <si>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</si>
  <si>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</si>
  <si>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</si>
  <si>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</si>
  <si>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</si>
  <si>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</si>
  <si>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</si>
  <si>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</si>
  <si>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</si>
  <si>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</si>
  <si>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</si>
  <si>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</si>
  <si>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</si>
  <si>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</si>
  <si>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</si>
  <si>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</si>
  <si>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</si>
  <si>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</si>
  <si>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</si>
  <si>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</si>
  <si>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</si>
  <si>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</si>
  <si>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</si>
  <si>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</si>
  <si>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</si>
  <si>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</si>
  <si>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</si>
  <si>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</si>
  <si>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</si>
  <si>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</si>
  <si>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</si>
  <si>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</si>
  <si>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</si>
  <si>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</si>
  <si>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</si>
  <si>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</si>
  <si>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</si>
  <si>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</si>
  <si>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</si>
  <si>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</si>
  <si>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</si>
  <si>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</si>
  <si>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</si>
  <si>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</si>
  <si>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</si>
  <si>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</si>
  <si>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</si>
  <si>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</si>
  <si>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</si>
  <si>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</si>
  <si>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</si>
  <si>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</si>
  <si>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</si>
  <si>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</si>
  <si>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</si>
  <si>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</si>
  <si>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</si>
  <si>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</si>
  <si>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</si>
  <si>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</si>
  <si>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</si>
  <si>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</si>
  <si>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</si>
  <si>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</si>
  <si>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</si>
  <si>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</si>
  <si>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</si>
  <si>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</si>
  <si>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</si>
  <si>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</si>
  <si>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</si>
  <si>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</si>
  <si>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</si>
  <si>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</si>
  <si>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</si>
  <si>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</si>
  <si>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</si>
  <si>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</si>
  <si>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</si>
  <si>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</si>
  <si>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</si>
  <si>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</si>
  <si>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</si>
  <si>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</si>
  <si>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</si>
  <si>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</si>
  <si>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</si>
  <si>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</si>
  <si>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</si>
  <si>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</si>
  <si>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</si>
  <si>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</si>
  <si>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</si>
  <si>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</si>
  <si>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</si>
  <si>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</si>
  <si>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</si>
  <si>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</si>
  <si>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</si>
  <si>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</si>
  <si>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</si>
  <si>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</si>
  <si>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</si>
  <si>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</si>
  <si>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</si>
  <si>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</si>
  <si>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</si>
  <si>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</si>
  <si>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</si>
  <si>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</si>
  <si>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</si>
  <si>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</si>
  <si>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</si>
  <si>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</si>
  <si>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</si>
  <si>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</si>
  <si>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</si>
  <si>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</si>
  <si>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</si>
  <si>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</si>
  <si>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</si>
  <si>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</si>
  <si>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</si>
  <si>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</si>
  <si>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</si>
  <si>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</si>
  <si>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</si>
  <si>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</si>
  <si>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</si>
  <si>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</si>
  <si>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</si>
  <si>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</si>
  <si>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</si>
  <si>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</si>
  <si>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</si>
  <si>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</si>
  <si>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</si>
  <si>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</si>
  <si>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</si>
  <si>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</si>
  <si>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</si>
  <si>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</si>
  <si>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</si>
  <si>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</si>
  <si>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</si>
  <si>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</si>
  <si>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</si>
  <si>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</si>
  <si>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</si>
  <si>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</si>
  <si>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</si>
  <si>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</si>
  <si>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</si>
  <si>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</si>
  <si>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</si>
  <si>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</si>
  <si>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</si>
  <si>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</si>
  <si>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</si>
  <si>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</si>
  <si>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</si>
  <si>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</si>
  <si>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</si>
  <si>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</si>
  <si>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</si>
  <si>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</si>
  <si>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</si>
  <si>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</si>
  <si>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</si>
  <si>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</si>
  <si>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</si>
  <si>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</si>
  <si>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</si>
  <si>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</si>
  <si>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</si>
  <si>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</si>
  <si>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</si>
  <si>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</si>
  <si>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</si>
  <si>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</si>
  <si>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</si>
  <si>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</si>
  <si>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</si>
  <si>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</si>
  <si>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</si>
  <si>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</si>
  <si>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</si>
  <si>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</si>
  <si>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</si>
  <si>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</si>
  <si>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</si>
  <si>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</si>
  <si>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</si>
  <si>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40 YR Fixed</t>
  </si>
  <si>
    <t>Purchase / Rate &amp; Term</t>
  </si>
  <si>
    <t>PrePay Term</t>
  </si>
  <si>
    <t>N/A on &lt;36 Mo PPP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</si>
  <si>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</si>
  <si>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</si>
  <si>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</si>
  <si>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</si>
  <si>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</si>
  <si>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</si>
  <si>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</si>
  <si>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</si>
  <si>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</si>
  <si>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</si>
  <si>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</si>
  <si>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</si>
  <si>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</si>
  <si>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</si>
  <si>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</si>
  <si>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</si>
  <si>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</si>
  <si>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</si>
  <si>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</si>
  <si>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</si>
  <si>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</si>
  <si>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</si>
  <si>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</si>
  <si>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</si>
  <si>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</si>
  <si>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</si>
  <si>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</si>
  <si>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</si>
  <si>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</si>
  <si>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</si>
  <si>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</si>
  <si>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</si>
  <si>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</si>
  <si>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</si>
  <si>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</si>
  <si>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</si>
  <si>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</si>
  <si>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</si>
  <si>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</si>
  <si>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</si>
  <si>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</si>
  <si>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</si>
  <si>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</si>
  <si>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</si>
  <si>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</si>
  <si>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</si>
  <si>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</si>
  <si>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</si>
  <si>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</si>
  <si>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</si>
  <si>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</si>
  <si>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</si>
  <si>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</si>
  <si>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</si>
  <si>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</si>
  <si>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</si>
  <si>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</si>
  <si>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</si>
  <si>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</si>
  <si>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</si>
  <si>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</si>
  <si>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</si>
  <si>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</si>
  <si>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</si>
  <si>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</si>
  <si>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</si>
  <si>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</si>
  <si>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</si>
  <si>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</si>
  <si>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</si>
  <si>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</si>
  <si>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</si>
  <si>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</si>
  <si>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</si>
  <si>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</si>
  <si>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</si>
  <si>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</si>
  <si>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</si>
  <si>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</si>
  <si>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</si>
  <si>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</si>
  <si>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</si>
  <si>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</si>
  <si>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</si>
  <si>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</si>
  <si>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</si>
  <si>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</si>
  <si>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</si>
  <si>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</si>
  <si>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</si>
  <si>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</si>
  <si>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</si>
  <si>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</si>
  <si>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</si>
  <si>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</si>
  <si>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</si>
  <si>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</si>
  <si>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</si>
  <si>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</si>
  <si>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</si>
  <si>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</si>
  <si>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</si>
  <si>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</si>
  <si>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</si>
  <si>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</si>
  <si>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>50,000 - 100k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</si>
  <si>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</si>
  <si>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</si>
  <si>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</si>
  <si>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</si>
  <si>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</si>
  <si>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</si>
  <si>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</si>
  <si>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</si>
  <si>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</si>
  <si>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</si>
  <si>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</si>
  <si>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</si>
  <si>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</si>
  <si>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</si>
  <si>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</si>
  <si>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</si>
  <si>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</si>
  <si>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</si>
  <si>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</si>
  <si>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</si>
  <si>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</si>
  <si>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</si>
  <si>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</si>
  <si>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</si>
  <si>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</si>
  <si>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</si>
  <si>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</si>
  <si>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</si>
  <si>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</si>
  <si>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</si>
  <si>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</si>
  <si>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</si>
  <si>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</si>
  <si>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</si>
  <si>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</si>
  <si>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</si>
  <si>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</si>
  <si>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</si>
  <si>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</si>
  <si>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</si>
  <si>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</si>
  <si>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</si>
  <si>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</si>
  <si>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</si>
  <si>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</si>
  <si>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</si>
  <si>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</si>
  <si>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</si>
  <si>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</si>
  <si>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</si>
  <si>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</si>
  <si>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</si>
  <si>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</si>
  <si>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</si>
  <si>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</si>
  <si>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</si>
  <si>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</si>
  <si>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</si>
  <si>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</si>
  <si>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</si>
  <si>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</si>
  <si>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</si>
  <si>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</si>
  <si>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</si>
  <si>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</si>
  <si>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</si>
  <si>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DSCR 30 Yr Fixed IO</t>
  </si>
  <si>
    <t>All NQHEM Products</t>
  </si>
  <si>
    <t>* Max Loan Amount $1.25MM</t>
  </si>
  <si>
    <t>*Specials can be combined up to 62.5 bps</t>
  </si>
  <si>
    <t>*Primary and 2nd Homes only</t>
  </si>
  <si>
    <t>*Full Doc w/ CLTV ≤ 80 &amp; Loan Amount ≤ 1.25MM</t>
  </si>
  <si>
    <t>*Alt Doc w/ CLTV ≤ 80 &amp; Loan Amount ≤ 1.25MM</t>
  </si>
  <si>
    <t>Full/Alt Doc w/ CLTV &lt;= 80 &amp; LA &lt; 1.25MM</t>
  </si>
  <si>
    <t>2x30x24</t>
  </si>
  <si>
    <t xml:space="preserve">2) Prepayment penalties not allowed on loans vested to individuals </t>
  </si>
  <si>
    <t xml:space="preserve">     in NJ</t>
  </si>
  <si>
    <t xml:space="preserve">3) Prepayment penalties not allowed on loan amounts less </t>
  </si>
  <si>
    <t>1) Prepayment penalties for Investment property and are 6 months of interest option only.</t>
  </si>
  <si>
    <t>2) Prepayment penalties not allowed in AK, KS, MI, MN, NM, OH, and RI</t>
  </si>
  <si>
    <t>3) Prepayment penalties not allowed on loans vested to individuals in IL &amp; NJ</t>
  </si>
  <si>
    <t xml:space="preserve">3. PA - Loan amounts &lt; $329,411 cannot have a prepayment penalty </t>
  </si>
  <si>
    <t xml:space="preserve">     than $329,411 in PA</t>
  </si>
  <si>
    <t>4) Prepayment penalties not allowed on loan amounts less than $329,411 in PA</t>
  </si>
  <si>
    <t>PrePay Notes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</si>
  <si>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</si>
  <si>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</si>
  <si>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$329,411 in PA</t>
  </si>
  <si>
    <t>*Price Special</t>
  </si>
  <si>
    <t>*Loan Amount &gt;=100,000</t>
  </si>
  <si>
    <t>*Price Special                                   .500</t>
  </si>
  <si>
    <t>Loan Amount &gt;=100,000</t>
  </si>
  <si>
    <t>NC, ND, NE, NH, NJ, NM*, NV, NY*, OH*, OK, OR, PA, RI*, SC, SD, TN, TX, UT, VA, VT, WA, WI, WV, WY</t>
  </si>
  <si>
    <t>BK/SS/NOD/DIL &gt; 24 &lt; 36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</si>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</sst>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#,##0.000_);\(#,##0.000\)"/>
    <numFmt numFmtId="172" formatCode="#,##0.000"/>
    <numFmt numFmtId="173" formatCode="\+0.000;\-0.000;&quot;-&quot;"/>
    <numFmt numFmtId="174" formatCode="[$-409]mmmm\ d\,\ yyyy;@"/>
    <numFmt numFmtId="175" formatCode="_(* #,##0.000_);_(* \(#,##0.000\);_(* &quot;-&quot;??_);_(@_)"/>
    <numFmt numFmtId="176" formatCode="0.00000"/>
    <numFmt numFmtId="177" formatCode="0.000_);[Red]\(0.000\)"/>
    <numFmt numFmtId="178" formatCode="\(0.000\);0.000_)"/>
    <numFmt numFmtId="179" formatCode="[&lt;=9999999]###\-####;\(###\)\ ###\-####"/>
    <numFmt numFmtId="180" formatCode="[$-409]m/d/yy\ h:mm\ AM/PM;@"/>
    <numFmt numFmtId="181" formatCode="mm/dd/yyyy\ h:mm\ AM/PM"/>
  </numFmts>
  <fonts count="1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29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4" fillId="0" borderId="0"/>
    <xf numFmtId="0" fontId="163" fillId="0" borderId="0" applyNumberFormat="0" applyFill="0" applyBorder="0" applyAlignment="0" applyProtection="0">
      <alignment vertical="top"/>
      <protection locked="0"/>
    </xf>
    <xf numFmtId="0" fontId="134" fillId="0" borderId="0"/>
  </cellStyleXfs>
  <cellXfs count="210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166" fontId="93" fillId="8" borderId="0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64" fontId="93" fillId="9" borderId="0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98" fillId="9" borderId="2" xfId="0" applyFont="1" applyFill="1" applyBorder="1" applyAlignment="1">
      <alignment horizontal="left"/>
    </xf>
    <xf numFmtId="0" fontId="98" fillId="9" borderId="13" xfId="0" applyFont="1" applyFill="1" applyBorder="1" applyAlignment="1">
      <alignment horizontal="centerContinuous"/>
    </xf>
    <xf numFmtId="0" fontId="99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7" borderId="0" xfId="1" applyNumberFormat="1" applyFont="1" applyFill="1" applyBorder="1" applyAlignment="1">
      <alignment horizontal="center"/>
    </xf>
    <xf numFmtId="164" fontId="94" fillId="17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98" fillId="0" borderId="2" xfId="0" applyFont="1" applyBorder="1" applyAlignment="1">
      <alignment horizontal="left"/>
    </xf>
    <xf numFmtId="0" fontId="98" fillId="0" borderId="13" xfId="0" applyFont="1" applyBorder="1" applyAlignment="1">
      <alignment horizontal="centerContinuous"/>
    </xf>
    <xf numFmtId="0" fontId="99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0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88" xfId="0" applyFont="1" applyBorder="1" applyAlignment="1">
      <alignment horizontal="left"/>
    </xf>
    <xf numFmtId="0" fontId="24" fillId="0" borderId="89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79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0" xfId="1" applyNumberFormat="1" applyFont="1" applyFill="1" applyBorder="1" applyAlignment="1">
      <alignment horizontal="center"/>
    </xf>
    <xf numFmtId="166" fontId="24" fillId="0" borderId="79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1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2" xfId="1" applyNumberFormat="1" applyFont="1" applyFill="1" applyBorder="1" applyAlignment="1">
      <alignment horizontal="center"/>
    </xf>
    <xf numFmtId="0" fontId="24" fillId="0" borderId="89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3" xfId="0" applyFont="1" applyBorder="1"/>
    <xf numFmtId="0" fontId="24" fillId="0" borderId="84" xfId="0" applyFont="1" applyBorder="1"/>
    <xf numFmtId="0" fontId="24" fillId="0" borderId="80" xfId="0" applyFont="1" applyBorder="1"/>
    <xf numFmtId="166" fontId="24" fillId="0" borderId="83" xfId="1" applyNumberFormat="1" applyFont="1" applyFill="1" applyBorder="1" applyAlignment="1">
      <alignment horizontal="left"/>
    </xf>
    <xf numFmtId="0" fontId="24" fillId="0" borderId="84" xfId="3" applyNumberFormat="1" applyFont="1" applyFill="1" applyBorder="1" applyAlignment="1">
      <alignment horizontal="center"/>
    </xf>
    <xf numFmtId="0" fontId="24" fillId="0" borderId="90" xfId="3" applyNumberFormat="1" applyFont="1" applyFill="1" applyBorder="1" applyAlignment="1">
      <alignment horizontal="center"/>
    </xf>
    <xf numFmtId="0" fontId="24" fillId="0" borderId="86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0" xfId="3" applyNumberFormat="1" applyFont="1" applyFill="1" applyBorder="1" applyAlignment="1">
      <alignment horizontal="center"/>
    </xf>
    <xf numFmtId="0" fontId="24" fillId="0" borderId="81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2" xfId="3" applyNumberFormat="1" applyFont="1" applyFill="1" applyBorder="1" applyAlignment="1">
      <alignment horizontal="center"/>
    </xf>
    <xf numFmtId="0" fontId="101" fillId="0" borderId="79" xfId="0" applyFont="1" applyBorder="1"/>
    <xf numFmtId="0" fontId="102" fillId="0" borderId="0" xfId="0" applyFont="1"/>
    <xf numFmtId="0" fontId="102" fillId="0" borderId="87" xfId="0" applyFont="1" applyBorder="1"/>
    <xf numFmtId="0" fontId="101" fillId="0" borderId="83" xfId="0" applyFont="1" applyBorder="1"/>
    <xf numFmtId="0" fontId="102" fillId="0" borderId="84" xfId="0" applyFont="1" applyBorder="1"/>
    <xf numFmtId="0" fontId="102" fillId="0" borderId="85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50" xfId="0" applyFont="1" applyFill="1" applyBorder="1"/>
    <xf numFmtId="0" fontId="103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4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2" fontId="21" fillId="0" borderId="91" xfId="0" quotePrefix="1" applyNumberFormat="1" applyFont="1" applyBorder="1" applyAlignment="1" applyProtection="1">
      <alignment horizontal="center" vertical="center"/>
      <protection hidden="1"/>
    </xf>
    <xf numFmtId="172" fontId="21" fillId="0" borderId="92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vertical="center"/>
      <protection hidden="1"/>
    </xf>
    <xf numFmtId="172" fontId="21" fillId="0" borderId="95" xfId="0" quotePrefix="1" applyNumberFormat="1" applyFont="1" applyBorder="1" applyAlignment="1" applyProtection="1">
      <alignment horizontal="center" vertical="center"/>
      <protection hidden="1"/>
    </xf>
    <xf numFmtId="172" fontId="21" fillId="0" borderId="96" xfId="0" quotePrefix="1" applyNumberFormat="1" applyFont="1" applyBorder="1" applyAlignment="1" applyProtection="1">
      <alignment horizontal="center" vertical="center"/>
      <protection hidden="1"/>
    </xf>
    <xf numFmtId="172" fontId="21" fillId="0" borderId="97" xfId="0" quotePrefix="1" applyNumberFormat="1" applyFont="1" applyBorder="1" applyAlignment="1" applyProtection="1">
      <alignment horizontal="center" vertical="center"/>
      <protection hidden="1"/>
    </xf>
    <xf numFmtId="2" fontId="21" fillId="0" borderId="98" xfId="0" quotePrefix="1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/>
      <protection hidden="1"/>
    </xf>
    <xf numFmtId="2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2" fontId="21" fillId="0" borderId="102" xfId="0" quotePrefix="1" applyNumberFormat="1" applyFont="1" applyBorder="1" applyAlignment="1" applyProtection="1">
      <alignment horizontal="left" vertical="center"/>
      <protection hidden="1"/>
    </xf>
    <xf numFmtId="2" fontId="105" fillId="0" borderId="25" xfId="0" applyNumberFormat="1" applyFont="1" applyBorder="1" applyAlignment="1" applyProtection="1">
      <alignment vertical="center"/>
      <protection hidden="1"/>
    </xf>
    <xf numFmtId="172" fontId="21" fillId="0" borderId="92" xfId="0" applyNumberFormat="1" applyFont="1" applyBorder="1" applyAlignment="1" applyProtection="1">
      <alignment horizontal="center"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2" fontId="105" fillId="0" borderId="27" xfId="0" applyNumberFormat="1" applyFont="1" applyBorder="1" applyAlignment="1" applyProtection="1">
      <alignment vertical="center" wrapText="1"/>
      <protection hidden="1"/>
    </xf>
    <xf numFmtId="172" fontId="21" fillId="0" borderId="105" xfId="0" quotePrefix="1" applyNumberFormat="1" applyFont="1" applyBorder="1" applyAlignment="1" applyProtection="1">
      <alignment horizontal="center" vertical="center"/>
      <protection hidden="1"/>
    </xf>
    <xf numFmtId="172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2" fontId="105" fillId="0" borderId="25" xfId="0" applyNumberFormat="1" applyFont="1" applyBorder="1" applyAlignment="1" applyProtection="1">
      <alignment vertical="center" wrapText="1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5" fillId="0" borderId="26" xfId="0" applyNumberFormat="1" applyFont="1" applyBorder="1" applyAlignment="1" applyProtection="1">
      <alignment vertical="center" wrapText="1"/>
      <protection hidden="1"/>
    </xf>
    <xf numFmtId="2" fontId="21" fillId="0" borderId="102" xfId="0" applyNumberFormat="1" applyFont="1" applyBorder="1" applyAlignment="1" applyProtection="1">
      <alignment vertical="center"/>
      <protection hidden="1"/>
    </xf>
    <xf numFmtId="173" fontId="21" fillId="0" borderId="109" xfId="0" quotePrefix="1" applyNumberFormat="1" applyFont="1" applyBorder="1" applyAlignment="1" applyProtection="1">
      <alignment horizontal="left" vertical="center"/>
      <protection hidden="1"/>
    </xf>
    <xf numFmtId="172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10" xfId="0" quotePrefix="1" applyNumberFormat="1" applyFont="1" applyBorder="1" applyAlignment="1" applyProtection="1">
      <alignment horizontal="left" vertical="center"/>
      <protection hidden="1"/>
    </xf>
    <xf numFmtId="172" fontId="21" fillId="0" borderId="112" xfId="0" quotePrefix="1" applyNumberFormat="1" applyFont="1" applyBorder="1" applyAlignment="1" applyProtection="1">
      <alignment horizontal="center" vertical="center"/>
      <protection hidden="1"/>
    </xf>
    <xf numFmtId="172" fontId="21" fillId="0" borderId="113" xfId="0" quotePrefix="1" applyNumberFormat="1" applyFont="1" applyBorder="1" applyAlignment="1" applyProtection="1">
      <alignment horizontal="center" vertical="center"/>
      <protection hidden="1"/>
    </xf>
    <xf numFmtId="173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98" xfId="0" quotePrefix="1" applyNumberFormat="1" applyFont="1" applyBorder="1" applyAlignment="1" applyProtection="1">
      <alignment horizontal="left" vertical="center"/>
      <protection hidden="1"/>
    </xf>
    <xf numFmtId="173" fontId="21" fillId="0" borderId="115" xfId="0" quotePrefix="1" applyNumberFormat="1" applyFont="1" applyBorder="1" applyAlignment="1" applyProtection="1">
      <alignment horizontal="left" vertical="center"/>
      <protection hidden="1"/>
    </xf>
    <xf numFmtId="172" fontId="21" fillId="0" borderId="96" xfId="0" applyNumberFormat="1" applyFont="1" applyBorder="1" applyAlignment="1" applyProtection="1">
      <alignment horizontal="center" vertical="center"/>
      <protection hidden="1"/>
    </xf>
    <xf numFmtId="172" fontId="21" fillId="0" borderId="97" xfId="0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left" vertical="center"/>
      <protection hidden="1"/>
    </xf>
    <xf numFmtId="172" fontId="21" fillId="0" borderId="106" xfId="0" applyNumberFormat="1" applyFont="1" applyBorder="1" applyAlignment="1" applyProtection="1">
      <alignment horizontal="center" vertical="center"/>
      <protection hidden="1"/>
    </xf>
    <xf numFmtId="2" fontId="105" fillId="0" borderId="26" xfId="0" quotePrefix="1" applyNumberFormat="1" applyFont="1" applyBorder="1" applyAlignment="1" applyProtection="1">
      <alignment vertical="center"/>
      <protection hidden="1"/>
    </xf>
    <xf numFmtId="171" fontId="21" fillId="0" borderId="96" xfId="0" quotePrefix="1" applyNumberFormat="1" applyFont="1" applyBorder="1" applyAlignment="1" applyProtection="1">
      <alignment horizontal="center" vertical="center"/>
      <protection hidden="1"/>
    </xf>
    <xf numFmtId="171" fontId="21" fillId="0" borderId="97" xfId="0" quotePrefix="1" applyNumberFormat="1" applyFont="1" applyBorder="1" applyAlignment="1" applyProtection="1">
      <alignment horizontal="center" vertical="center"/>
      <protection hidden="1"/>
    </xf>
    <xf numFmtId="171" fontId="21" fillId="0" borderId="105" xfId="0" quotePrefix="1" applyNumberFormat="1" applyFont="1" applyBorder="1" applyAlignment="1" applyProtection="1">
      <alignment horizontal="center" vertical="center"/>
      <protection hidden="1"/>
    </xf>
    <xf numFmtId="171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105" fillId="0" borderId="116" xfId="0" quotePrefix="1" applyNumberFormat="1" applyFont="1" applyBorder="1" applyAlignment="1" applyProtection="1">
      <alignment vertical="center"/>
      <protection hidden="1"/>
    </xf>
    <xf numFmtId="172" fontId="21" fillId="0" borderId="92" xfId="12" applyNumberFormat="1" applyFont="1" applyBorder="1" applyAlignment="1" applyProtection="1">
      <alignment horizontal="center" vertical="center"/>
      <protection hidden="1"/>
    </xf>
    <xf numFmtId="172" fontId="21" fillId="0" borderId="93" xfId="12" applyNumberFormat="1" applyFont="1" applyBorder="1" applyAlignment="1" applyProtection="1">
      <alignment horizontal="center" vertical="center"/>
      <protection hidden="1"/>
    </xf>
    <xf numFmtId="0" fontId="21" fillId="0" borderId="94" xfId="12" applyFont="1" applyBorder="1" applyAlignment="1" applyProtection="1">
      <alignment horizontal="left" vertical="center"/>
      <protection hidden="1"/>
    </xf>
    <xf numFmtId="0" fontId="107" fillId="0" borderId="117" xfId="0" quotePrefix="1" applyFont="1" applyBorder="1" applyAlignment="1" applyProtection="1">
      <alignment vertical="center"/>
      <protection hidden="1"/>
    </xf>
    <xf numFmtId="172" fontId="21" fillId="0" borderId="96" xfId="12" applyNumberFormat="1" applyFont="1" applyBorder="1" applyAlignment="1" applyProtection="1">
      <alignment horizontal="center" vertical="center"/>
      <protection hidden="1"/>
    </xf>
    <xf numFmtId="172" fontId="21" fillId="0" borderId="97" xfId="12" applyNumberFormat="1" applyFont="1" applyBorder="1" applyAlignment="1" applyProtection="1">
      <alignment horizontal="center" vertical="center"/>
      <protection hidden="1"/>
    </xf>
    <xf numFmtId="0" fontId="21" fillId="0" borderId="98" xfId="12" applyFont="1" applyBorder="1" applyAlignment="1" applyProtection="1">
      <alignment horizontal="left" vertical="center"/>
      <protection hidden="1"/>
    </xf>
    <xf numFmtId="0" fontId="107" fillId="0" borderId="26" xfId="0" quotePrefix="1" applyFont="1" applyBorder="1" applyAlignment="1" applyProtection="1">
      <alignment vertical="center"/>
      <protection hidden="1"/>
    </xf>
    <xf numFmtId="172" fontId="21" fillId="0" borderId="95" xfId="12" applyNumberFormat="1" applyFont="1" applyBorder="1" applyAlignment="1" applyProtection="1">
      <alignment horizontal="center" vertical="center"/>
      <protection hidden="1"/>
    </xf>
    <xf numFmtId="0" fontId="21" fillId="0" borderId="98" xfId="12" quotePrefix="1" applyFont="1" applyBorder="1" applyAlignment="1" applyProtection="1">
      <alignment horizontal="left" vertical="center"/>
      <protection hidden="1"/>
    </xf>
    <xf numFmtId="172" fontId="21" fillId="0" borderId="104" xfId="12" applyNumberFormat="1" applyFont="1" applyBorder="1" applyAlignment="1" applyProtection="1">
      <alignment horizontal="center" vertical="center"/>
      <protection hidden="1"/>
    </xf>
    <xf numFmtId="172" fontId="21" fillId="0" borderId="105" xfId="12" applyNumberFormat="1" applyFont="1" applyBorder="1" applyAlignment="1" applyProtection="1">
      <alignment horizontal="center" vertical="center"/>
      <protection hidden="1"/>
    </xf>
    <xf numFmtId="0" fontId="21" fillId="0" borderId="118" xfId="12" quotePrefix="1" applyFont="1" applyBorder="1" applyAlignment="1" applyProtection="1">
      <alignment horizontal="left" vertical="center"/>
      <protection hidden="1"/>
    </xf>
    <xf numFmtId="0" fontId="107" fillId="0" borderId="116" xfId="0" quotePrefix="1" applyFont="1" applyBorder="1" applyAlignment="1" applyProtection="1">
      <alignment vertical="center"/>
      <protection hidden="1"/>
    </xf>
    <xf numFmtId="172" fontId="21" fillId="0" borderId="91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07" fillId="0" borderId="14" xfId="0" quotePrefix="1" applyFont="1" applyBorder="1" applyAlignment="1" applyProtection="1">
      <alignment horizontal="left" vertical="center"/>
      <protection hidden="1"/>
    </xf>
    <xf numFmtId="0" fontId="107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2" fontId="21" fillId="0" borderId="119" xfId="0" applyNumberFormat="1" applyFont="1" applyBorder="1" applyAlignment="1" applyProtection="1">
      <alignment horizontal="center" vertical="center"/>
      <protection hidden="1"/>
    </xf>
    <xf numFmtId="172" fontId="21" fillId="0" borderId="120" xfId="0" applyNumberFormat="1" applyFont="1" applyBorder="1" applyAlignment="1" applyProtection="1">
      <alignment horizontal="center" vertical="center"/>
      <protection hidden="1"/>
    </xf>
    <xf numFmtId="172" fontId="21" fillId="0" borderId="120" xfId="0" quotePrefix="1" applyNumberFormat="1" applyFont="1" applyBorder="1" applyAlignment="1" applyProtection="1">
      <alignment horizontal="center" vertical="center"/>
      <protection hidden="1"/>
    </xf>
    <xf numFmtId="172" fontId="21" fillId="0" borderId="121" xfId="0" quotePrefix="1" applyNumberFormat="1" applyFont="1" applyBorder="1" applyAlignment="1" applyProtection="1">
      <alignment horizontal="center" vertical="center"/>
      <protection hidden="1"/>
    </xf>
    <xf numFmtId="173" fontId="106" fillId="0" borderId="94" xfId="0" quotePrefix="1" applyNumberFormat="1" applyFont="1" applyBorder="1" applyAlignment="1" applyProtection="1">
      <alignment horizontal="left" vertical="center"/>
      <protection hidden="1"/>
    </xf>
    <xf numFmtId="2" fontId="107" fillId="0" borderId="27" xfId="0" applyNumberFormat="1" applyFont="1" applyBorder="1" applyAlignment="1" applyProtection="1">
      <alignment vertical="center"/>
      <protection hidden="1"/>
    </xf>
    <xf numFmtId="172" fontId="21" fillId="0" borderId="122" xfId="0" quotePrefix="1" applyNumberFormat="1" applyFont="1" applyBorder="1" applyAlignment="1" applyProtection="1">
      <alignment horizontal="center" vertical="center"/>
      <protection hidden="1"/>
    </xf>
    <xf numFmtId="172" fontId="21" fillId="0" borderId="123" xfId="0" quotePrefix="1" applyNumberFormat="1" applyFont="1" applyBorder="1" applyAlignment="1" applyProtection="1">
      <alignment horizontal="center" vertical="center"/>
      <protection hidden="1"/>
    </xf>
    <xf numFmtId="172" fontId="21" fillId="0" borderId="124" xfId="0" quotePrefix="1" applyNumberFormat="1" applyFont="1" applyBorder="1" applyAlignment="1" applyProtection="1">
      <alignment horizontal="center" vertical="center"/>
      <protection hidden="1"/>
    </xf>
    <xf numFmtId="173" fontId="106" fillId="0" borderId="118" xfId="0" quotePrefix="1" applyNumberFormat="1" applyFont="1" applyBorder="1" applyAlignment="1" applyProtection="1">
      <alignment horizontal="left" vertical="center"/>
      <protection hidden="1"/>
    </xf>
    <xf numFmtId="2" fontId="107" fillId="0" borderId="25" xfId="0" applyNumberFormat="1" applyFont="1" applyBorder="1" applyAlignment="1" applyProtection="1">
      <alignment vertical="center"/>
      <protection hidden="1"/>
    </xf>
    <xf numFmtId="164" fontId="21" fillId="0" borderId="125" xfId="0" quotePrefix="1" applyNumberFormat="1" applyFont="1" applyBorder="1" applyAlignment="1" applyProtection="1">
      <alignment horizontal="center" vertical="center"/>
      <protection hidden="1"/>
    </xf>
    <xf numFmtId="164" fontId="21" fillId="0" borderId="126" xfId="0" quotePrefix="1" applyNumberFormat="1" applyFont="1" applyBorder="1" applyAlignment="1" applyProtection="1">
      <alignment horizontal="center" vertical="center"/>
      <protection hidden="1"/>
    </xf>
    <xf numFmtId="164" fontId="21" fillId="0" borderId="127" xfId="0" quotePrefix="1" applyNumberFormat="1" applyFont="1" applyBorder="1" applyAlignment="1" applyProtection="1">
      <alignment horizontal="center" vertical="center"/>
      <protection hidden="1"/>
    </xf>
    <xf numFmtId="164" fontId="21" fillId="0" borderId="128" xfId="0" applyNumberFormat="1" applyFont="1" applyBorder="1" applyAlignment="1" applyProtection="1">
      <alignment horizontal="left" vertical="center"/>
      <protection hidden="1"/>
    </xf>
    <xf numFmtId="2" fontId="107" fillId="0" borderId="26" xfId="0" applyNumberFormat="1" applyFont="1" applyBorder="1" applyAlignment="1" applyProtection="1">
      <alignment vertical="center"/>
      <protection hidden="1"/>
    </xf>
    <xf numFmtId="164" fontId="21" fillId="0" borderId="128" xfId="0" quotePrefix="1" applyNumberFormat="1" applyFont="1" applyBorder="1" applyAlignment="1" applyProtection="1">
      <alignment horizontal="left" vertical="center"/>
      <protection hidden="1"/>
    </xf>
    <xf numFmtId="164" fontId="21" fillId="0" borderId="129" xfId="0" quotePrefix="1" applyNumberFormat="1" applyFont="1" applyBorder="1" applyAlignment="1" applyProtection="1">
      <alignment horizontal="center" vertical="center"/>
      <protection hidden="1"/>
    </xf>
    <xf numFmtId="164" fontId="21" fillId="0" borderId="130" xfId="0" quotePrefix="1" applyNumberFormat="1" applyFont="1" applyBorder="1" applyAlignment="1" applyProtection="1">
      <alignment horizontal="center" vertical="center"/>
      <protection hidden="1"/>
    </xf>
    <xf numFmtId="164" fontId="21" fillId="0" borderId="131" xfId="0" quotePrefix="1" applyNumberFormat="1" applyFont="1" applyBorder="1" applyAlignment="1" applyProtection="1">
      <alignment horizontal="center" vertical="center"/>
      <protection hidden="1"/>
    </xf>
    <xf numFmtId="164" fontId="21" fillId="0" borderId="132" xfId="0" quotePrefix="1" applyNumberFormat="1" applyFont="1" applyBorder="1" applyAlignment="1" applyProtection="1">
      <alignment horizontal="left" vertical="center"/>
      <protection hidden="1"/>
    </xf>
    <xf numFmtId="173" fontId="21" fillId="0" borderId="94" xfId="0" quotePrefix="1" applyNumberFormat="1" applyFont="1" applyBorder="1" applyAlignment="1" applyProtection="1">
      <alignment horizontal="left" vertical="center"/>
      <protection hidden="1"/>
    </xf>
    <xf numFmtId="173" fontId="21" fillId="0" borderId="118" xfId="0" quotePrefix="1" applyNumberFormat="1" applyFont="1" applyBorder="1" applyAlignment="1" applyProtection="1">
      <alignment horizontal="left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172" fontId="21" fillId="0" borderId="125" xfId="0" quotePrefix="1" applyNumberFormat="1" applyFont="1" applyBorder="1" applyAlignment="1" applyProtection="1">
      <alignment horizontal="center" vertical="center"/>
      <protection hidden="1"/>
    </xf>
    <xf numFmtId="172" fontId="21" fillId="0" borderId="126" xfId="0" quotePrefix="1" applyNumberFormat="1" applyFont="1" applyBorder="1" applyAlignment="1" applyProtection="1">
      <alignment horizontal="center" vertical="center"/>
      <protection hidden="1"/>
    </xf>
    <xf numFmtId="172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left" vertical="center"/>
      <protection hidden="1"/>
    </xf>
    <xf numFmtId="172" fontId="21" fillId="0" borderId="133" xfId="0" quotePrefix="1" applyNumberFormat="1" applyFont="1" applyBorder="1" applyAlignment="1" applyProtection="1">
      <alignment horizontal="center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3" fontId="21" fillId="0" borderId="136" xfId="0" quotePrefix="1" applyNumberFormat="1" applyFont="1" applyBorder="1" applyAlignment="1" applyProtection="1">
      <alignment horizontal="left" vertical="center"/>
      <protection hidden="1"/>
    </xf>
    <xf numFmtId="172" fontId="21" fillId="0" borderId="121" xfId="0" applyNumberFormat="1" applyFont="1" applyBorder="1" applyAlignment="1" applyProtection="1">
      <alignment horizontal="center" vertical="center"/>
      <protection hidden="1"/>
    </xf>
    <xf numFmtId="172" fontId="21" fillId="0" borderId="125" xfId="0" applyNumberFormat="1" applyFont="1" applyBorder="1" applyAlignment="1" applyProtection="1">
      <alignment horizontal="center" vertical="center"/>
      <protection hidden="1"/>
    </xf>
    <xf numFmtId="172" fontId="21" fillId="0" borderId="126" xfId="0" applyNumberFormat="1" applyFont="1" applyBorder="1" applyAlignment="1" applyProtection="1">
      <alignment horizontal="center" vertical="center"/>
      <protection hidden="1"/>
    </xf>
    <xf numFmtId="172" fontId="21" fillId="0" borderId="127" xfId="0" applyNumberFormat="1" applyFont="1" applyBorder="1" applyAlignment="1" applyProtection="1">
      <alignment horizontal="center" vertical="center"/>
      <protection hidden="1"/>
    </xf>
    <xf numFmtId="172" fontId="21" fillId="0" borderId="137" xfId="0" applyNumberFormat="1" applyFont="1" applyBorder="1" applyAlignment="1" applyProtection="1">
      <alignment horizontal="center" vertical="center"/>
      <protection hidden="1"/>
    </xf>
    <xf numFmtId="172" fontId="21" fillId="0" borderId="138" xfId="0" applyNumberFormat="1" applyFont="1" applyBorder="1" applyAlignment="1" applyProtection="1">
      <alignment horizontal="center" vertical="center"/>
      <protection hidden="1"/>
    </xf>
    <xf numFmtId="172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2" xfId="0" applyNumberFormat="1" applyFont="1" applyBorder="1" applyAlignment="1" applyProtection="1">
      <alignment horizontal="left" vertical="center"/>
      <protection hidden="1"/>
    </xf>
    <xf numFmtId="171" fontId="21" fillId="0" borderId="140" xfId="0" quotePrefix="1" applyNumberFormat="1" applyFont="1" applyBorder="1" applyAlignment="1" applyProtection="1">
      <alignment horizontal="center" vertical="center"/>
      <protection hidden="1"/>
    </xf>
    <xf numFmtId="171" fontId="21" fillId="0" borderId="141" xfId="0" quotePrefix="1" applyNumberFormat="1" applyFont="1" applyBorder="1" applyAlignment="1" applyProtection="1">
      <alignment horizontal="center" vertical="center"/>
      <protection hidden="1"/>
    </xf>
    <xf numFmtId="171" fontId="21" fillId="0" borderId="142" xfId="0" quotePrefix="1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left" vertical="center"/>
      <protection hidden="1"/>
    </xf>
    <xf numFmtId="2" fontId="107" fillId="0" borderId="26" xfId="0" quotePrefix="1" applyNumberFormat="1" applyFont="1" applyBorder="1" applyAlignment="1" applyProtection="1">
      <alignment vertical="center"/>
      <protection hidden="1"/>
    </xf>
    <xf numFmtId="171" fontId="21" fillId="0" borderId="125" xfId="0" quotePrefix="1" applyNumberFormat="1" applyFont="1" applyBorder="1" applyAlignment="1" applyProtection="1">
      <alignment horizontal="center" vertical="center"/>
      <protection hidden="1"/>
    </xf>
    <xf numFmtId="171" fontId="21" fillId="0" borderId="126" xfId="0" quotePrefix="1" applyNumberFormat="1" applyFont="1" applyBorder="1" applyAlignment="1" applyProtection="1">
      <alignment horizontal="center" vertical="center"/>
      <protection hidden="1"/>
    </xf>
    <xf numFmtId="171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left" vertical="center"/>
      <protection hidden="1"/>
    </xf>
    <xf numFmtId="171" fontId="21" fillId="0" borderId="129" xfId="0" quotePrefix="1" applyNumberFormat="1" applyFont="1" applyBorder="1" applyAlignment="1" applyProtection="1">
      <alignment horizontal="center" vertical="center"/>
      <protection hidden="1"/>
    </xf>
    <xf numFmtId="171" fontId="21" fillId="0" borderId="130" xfId="0" quotePrefix="1" applyNumberFormat="1" applyFont="1" applyBorder="1" applyAlignment="1" applyProtection="1">
      <alignment horizontal="center" vertical="center"/>
      <protection hidden="1"/>
    </xf>
    <xf numFmtId="171" fontId="21" fillId="0" borderId="131" xfId="0" quotePrefix="1" applyNumberFormat="1" applyFont="1" applyBorder="1" applyAlignment="1" applyProtection="1">
      <alignment horizontal="center" vertical="center"/>
      <protection hidden="1"/>
    </xf>
    <xf numFmtId="173" fontId="21" fillId="0" borderId="132" xfId="0" quotePrefix="1" applyNumberFormat="1" applyFont="1" applyBorder="1" applyAlignment="1" applyProtection="1">
      <alignment horizontal="left" vertical="center"/>
      <protection hidden="1"/>
    </xf>
    <xf numFmtId="2" fontId="107" fillId="0" borderId="25" xfId="0" quotePrefix="1" applyNumberFormat="1" applyFont="1" applyBorder="1" applyAlignment="1" applyProtection="1">
      <alignment vertical="center"/>
      <protection hidden="1"/>
    </xf>
    <xf numFmtId="171" fontId="21" fillId="0" borderId="125" xfId="12" applyNumberFormat="1" applyFont="1" applyBorder="1" applyAlignment="1" applyProtection="1">
      <alignment horizontal="center" vertical="center"/>
      <protection hidden="1"/>
    </xf>
    <xf numFmtId="172" fontId="21" fillId="0" borderId="126" xfId="12" applyNumberFormat="1" applyFont="1" applyBorder="1" applyAlignment="1" applyProtection="1">
      <alignment horizontal="center" vertical="center"/>
      <protection hidden="1"/>
    </xf>
    <xf numFmtId="172" fontId="21" fillId="0" borderId="127" xfId="12" applyNumberFormat="1" applyFont="1" applyBorder="1" applyAlignment="1" applyProtection="1">
      <alignment horizontal="center" vertical="center"/>
      <protection hidden="1"/>
    </xf>
    <xf numFmtId="0" fontId="21" fillId="0" borderId="128" xfId="12" applyFont="1" applyBorder="1" applyAlignment="1" applyProtection="1">
      <alignment horizontal="left" vertical="center"/>
      <protection hidden="1"/>
    </xf>
    <xf numFmtId="172" fontId="21" fillId="0" borderId="134" xfId="12" applyNumberFormat="1" applyFont="1" applyBorder="1" applyAlignment="1" applyProtection="1">
      <alignment horizontal="center" vertical="center"/>
      <protection hidden="1"/>
    </xf>
    <xf numFmtId="172" fontId="21" fillId="0" borderId="134" xfId="0" applyNumberFormat="1" applyFont="1" applyBorder="1" applyAlignment="1" applyProtection="1">
      <alignment horizontal="center" vertical="center"/>
      <protection hidden="1"/>
    </xf>
    <xf numFmtId="172" fontId="21" fillId="0" borderId="135" xfId="0" applyNumberFormat="1" applyFont="1" applyBorder="1" applyAlignment="1" applyProtection="1">
      <alignment horizontal="center" vertical="center"/>
      <protection hidden="1"/>
    </xf>
    <xf numFmtId="0" fontId="21" fillId="0" borderId="128" xfId="12" quotePrefix="1" applyFont="1" applyBorder="1" applyAlignment="1" applyProtection="1">
      <alignment horizontal="left"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2" fontId="21" fillId="0" borderId="130" xfId="0" applyNumberFormat="1" applyFont="1" applyBorder="1" applyAlignment="1" applyProtection="1">
      <alignment horizontal="center" vertical="center"/>
      <protection hidden="1"/>
    </xf>
    <xf numFmtId="172" fontId="21" fillId="0" borderId="131" xfId="0" applyNumberFormat="1" applyFont="1" applyBorder="1" applyAlignment="1" applyProtection="1">
      <alignment horizontal="center" vertical="center"/>
      <protection hidden="1"/>
    </xf>
    <xf numFmtId="0" fontId="21" fillId="0" borderId="132" xfId="12" quotePrefix="1" applyFont="1" applyBorder="1" applyAlignment="1" applyProtection="1">
      <alignment horizontal="left" vertical="center"/>
      <protection hidden="1"/>
    </xf>
    <xf numFmtId="172" fontId="21" fillId="0" borderId="125" xfId="12" applyNumberFormat="1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07" fillId="0" borderId="26" xfId="0" quotePrefix="1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172" fontId="21" fillId="0" borderId="133" xfId="12" applyNumberFormat="1" applyFont="1" applyBorder="1" applyAlignment="1" applyProtection="1">
      <alignment horizontal="center" vertical="center"/>
      <protection hidden="1"/>
    </xf>
    <xf numFmtId="0" fontId="107" fillId="0" borderId="26" xfId="0" quotePrefix="1" applyFont="1" applyBorder="1" applyAlignment="1" applyProtection="1">
      <alignment horizontal="left" vertical="center"/>
      <protection hidden="1"/>
    </xf>
    <xf numFmtId="0" fontId="21" fillId="0" borderId="144" xfId="12" quotePrefix="1" applyFont="1" applyBorder="1" applyAlignment="1" applyProtection="1">
      <alignment horizontal="left" vertical="center"/>
      <protection hidden="1"/>
    </xf>
    <xf numFmtId="0" fontId="107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45" xfId="8" applyFont="1" applyFill="1" applyBorder="1"/>
    <xf numFmtId="0" fontId="86" fillId="14" borderId="146" xfId="7" applyFont="1" applyBorder="1" applyAlignment="1" applyProtection="1">
      <alignment horizontal="center"/>
      <protection locked="0"/>
    </xf>
    <xf numFmtId="0" fontId="2" fillId="15" borderId="147" xfId="8" applyFont="1" applyFill="1" applyBorder="1"/>
    <xf numFmtId="0" fontId="86" fillId="14" borderId="148" xfId="7" applyFont="1" applyBorder="1" applyAlignment="1" applyProtection="1">
      <alignment horizontal="center"/>
      <protection locked="0"/>
    </xf>
    <xf numFmtId="0" fontId="2" fillId="15" borderId="149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0" xfId="0" applyNumberFormat="1" applyFont="1" applyBorder="1" applyAlignment="1">
      <alignment horizontal="center" vertical="top"/>
    </xf>
    <xf numFmtId="164" fontId="109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3" fontId="21" fillId="0" borderId="114" xfId="0" applyNumberFormat="1" applyFont="1" applyBorder="1" applyAlignment="1" applyProtection="1">
      <alignment horizontal="left" vertical="center"/>
      <protection hidden="1"/>
    </xf>
    <xf numFmtId="171" fontId="21" fillId="0" borderId="152" xfId="0" quotePrefix="1" applyNumberFormat="1" applyFont="1" applyBorder="1" applyAlignment="1" applyProtection="1">
      <alignment horizontal="center" vertical="center"/>
      <protection hidden="1"/>
    </xf>
    <xf numFmtId="171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93" xfId="0" applyNumberFormat="1" applyFont="1" applyBorder="1" applyAlignment="1" applyProtection="1">
      <alignment horizontal="center" vertical="center"/>
      <protection hidden="1"/>
    </xf>
    <xf numFmtId="171" fontId="21" fillId="0" borderId="104" xfId="0" quotePrefix="1" applyNumberFormat="1" applyFont="1" applyBorder="1" applyAlignment="1" applyProtection="1">
      <alignment horizontal="center" vertical="center"/>
      <protection hidden="1"/>
    </xf>
    <xf numFmtId="171" fontId="21" fillId="0" borderId="95" xfId="0" quotePrefix="1" applyNumberFormat="1" applyFont="1" applyBorder="1" applyAlignment="1" applyProtection="1">
      <alignment horizontal="center" vertical="center"/>
      <protection hidden="1"/>
    </xf>
    <xf numFmtId="171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applyNumberFormat="1" applyFont="1" applyBorder="1" applyAlignment="1" applyProtection="1">
      <alignment horizontal="center" vertical="center"/>
      <protection hidden="1"/>
    </xf>
    <xf numFmtId="172" fontId="21" fillId="0" borderId="95" xfId="0" applyNumberFormat="1" applyFont="1" applyBorder="1" applyAlignment="1" applyProtection="1">
      <alignment horizontal="center" vertical="center"/>
      <protection hidden="1"/>
    </xf>
    <xf numFmtId="172" fontId="21" fillId="0" borderId="91" xfId="0" applyNumberFormat="1" applyFont="1" applyBorder="1" applyAlignment="1" applyProtection="1">
      <alignment horizontal="center" vertical="center"/>
      <protection hidden="1"/>
    </xf>
    <xf numFmtId="172" fontId="21" fillId="0" borderId="99" xfId="0" quotePrefix="1" applyNumberFormat="1" applyFont="1" applyBorder="1" applyAlignment="1" applyProtection="1">
      <alignment horizontal="center" vertical="center"/>
      <protection hidden="1"/>
    </xf>
    <xf numFmtId="172" fontId="21" fillId="0" borderId="104" xfId="0" quotePrefix="1" applyNumberFormat="1" applyFont="1" applyBorder="1" applyAlignment="1" applyProtection="1">
      <alignment horizontal="center" vertical="center"/>
      <protection hidden="1"/>
    </xf>
    <xf numFmtId="172" fontId="21" fillId="0" borderId="155" xfId="0" quotePrefix="1" applyNumberFormat="1" applyFont="1" applyBorder="1" applyAlignment="1" applyProtection="1">
      <alignment horizontal="center" vertical="center"/>
      <protection hidden="1"/>
    </xf>
    <xf numFmtId="172" fontId="21" fillId="0" borderId="156" xfId="0" quotePrefix="1" applyNumberFormat="1" applyFont="1" applyBorder="1" applyAlignment="1" applyProtection="1">
      <alignment horizontal="center" vertical="center"/>
      <protection hidden="1"/>
    </xf>
    <xf numFmtId="0" fontId="111" fillId="2" borderId="22" xfId="0" applyFont="1" applyFill="1" applyBorder="1" applyAlignment="1">
      <alignment horizontal="left" vertical="center"/>
    </xf>
    <xf numFmtId="0" fontId="80" fillId="13" borderId="157" xfId="6" applyBorder="1" applyAlignment="1" applyProtection="1">
      <alignment horizontal="center"/>
      <protection hidden="1"/>
    </xf>
    <xf numFmtId="2" fontId="21" fillId="0" borderId="94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58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2" fontId="21" fillId="0" borderId="152" xfId="12" applyNumberFormat="1" applyFont="1" applyBorder="1" applyAlignment="1" applyProtection="1">
      <alignment horizontal="center" vertical="center"/>
      <protection hidden="1"/>
    </xf>
    <xf numFmtId="172" fontId="21" fillId="0" borderId="153" xfId="12" applyNumberFormat="1" applyFont="1" applyBorder="1" applyAlignment="1" applyProtection="1">
      <alignment horizontal="center" vertical="center"/>
      <protection hidden="1"/>
    </xf>
    <xf numFmtId="172" fontId="21" fillId="0" borderId="154" xfId="12" applyNumberFormat="1" applyFont="1" applyBorder="1" applyAlignment="1" applyProtection="1">
      <alignment horizontal="center" vertical="center"/>
      <protection hidden="1"/>
    </xf>
    <xf numFmtId="173" fontId="21" fillId="0" borderId="94" xfId="0" applyNumberFormat="1" applyFont="1" applyBorder="1" applyAlignment="1" applyProtection="1">
      <alignment horizontal="left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2" fontId="21" fillId="0" borderId="160" xfId="0" quotePrefix="1" applyNumberFormat="1" applyFont="1" applyBorder="1" applyAlignment="1" applyProtection="1">
      <alignment horizontal="center" vertical="center"/>
      <protection hidden="1"/>
    </xf>
    <xf numFmtId="172" fontId="21" fillId="0" borderId="161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2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15" xfId="12" quotePrefix="1" applyFont="1" applyBorder="1" applyAlignment="1" applyProtection="1">
      <alignment horizontal="left" vertical="center"/>
      <protection hidden="1"/>
    </xf>
    <xf numFmtId="172" fontId="21" fillId="0" borderId="101" xfId="0" applyNumberFormat="1" applyFont="1" applyBorder="1" applyAlignment="1" applyProtection="1">
      <alignment horizontal="center" vertical="center"/>
      <protection hidden="1"/>
    </xf>
    <xf numFmtId="172" fontId="21" fillId="0" borderId="100" xfId="0" applyNumberFormat="1" applyFont="1" applyBorder="1" applyAlignment="1" applyProtection="1">
      <alignment horizontal="center" vertical="center"/>
      <protection hidden="1"/>
    </xf>
    <xf numFmtId="172" fontId="21" fillId="0" borderId="100" xfId="12" applyNumberFormat="1" applyFont="1" applyBorder="1" applyAlignment="1" applyProtection="1">
      <alignment horizontal="center" vertical="center"/>
      <protection hidden="1"/>
    </xf>
    <xf numFmtId="172" fontId="21" fillId="0" borderId="99" xfId="12" applyNumberFormat="1" applyFont="1" applyBorder="1" applyAlignment="1" applyProtection="1">
      <alignment horizontal="center" vertical="center"/>
      <protection hidden="1"/>
    </xf>
    <xf numFmtId="0" fontId="21" fillId="0" borderId="118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3" fillId="0" borderId="0" xfId="0" applyFont="1"/>
    <xf numFmtId="0" fontId="114" fillId="0" borderId="0" xfId="0" applyFont="1"/>
    <xf numFmtId="0" fontId="115" fillId="0" borderId="0" xfId="0" applyFont="1" applyAlignment="1">
      <alignment vertical="center"/>
    </xf>
    <xf numFmtId="16" fontId="115" fillId="0" borderId="0" xfId="0" quotePrefix="1" applyNumberFormat="1" applyFont="1" applyAlignment="1">
      <alignment horizontal="center" vertical="center"/>
    </xf>
    <xf numFmtId="164" fontId="117" fillId="0" borderId="164" xfId="0" applyNumberFormat="1" applyFont="1" applyBorder="1" applyAlignment="1">
      <alignment horizontal="center"/>
    </xf>
    <xf numFmtId="175" fontId="113" fillId="0" borderId="0" xfId="3" applyNumberFormat="1" applyFont="1" applyFill="1" applyBorder="1"/>
    <xf numFmtId="164" fontId="116" fillId="0" borderId="166" xfId="0" applyNumberFormat="1" applyFont="1" applyBorder="1" applyAlignment="1">
      <alignment horizontal="center"/>
    </xf>
    <xf numFmtId="164" fontId="116" fillId="0" borderId="167" xfId="0" applyNumberFormat="1" applyFont="1" applyBorder="1" applyAlignment="1">
      <alignment horizontal="center"/>
    </xf>
    <xf numFmtId="164" fontId="116" fillId="0" borderId="170" xfId="0" applyNumberFormat="1" applyFont="1" applyBorder="1" applyAlignment="1">
      <alignment horizontal="center"/>
    </xf>
    <xf numFmtId="164" fontId="116" fillId="0" borderId="171" xfId="0" applyNumberFormat="1" applyFont="1" applyBorder="1" applyAlignment="1">
      <alignment horizontal="center"/>
    </xf>
    <xf numFmtId="0" fontId="114" fillId="0" borderId="0" xfId="0" applyFont="1" applyAlignment="1">
      <alignment vertical="center"/>
    </xf>
    <xf numFmtId="164" fontId="116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right"/>
    </xf>
    <xf numFmtId="0" fontId="114" fillId="0" borderId="163" xfId="0" applyFont="1" applyBorder="1" applyAlignment="1">
      <alignment vertical="center"/>
    </xf>
    <xf numFmtId="175" fontId="116" fillId="0" borderId="0" xfId="3" applyNumberFormat="1" applyFont="1" applyFill="1" applyBorder="1"/>
    <xf numFmtId="0" fontId="114" fillId="0" borderId="43" xfId="0" applyFont="1" applyBorder="1" applyAlignment="1">
      <alignment vertical="center"/>
    </xf>
    <xf numFmtId="164" fontId="113" fillId="0" borderId="164" xfId="0" applyNumberFormat="1" applyFont="1" applyBorder="1"/>
    <xf numFmtId="0" fontId="113" fillId="0" borderId="43" xfId="0" applyFont="1" applyBorder="1"/>
    <xf numFmtId="164" fontId="113" fillId="0" borderId="52" xfId="0" applyNumberFormat="1" applyFont="1" applyBorder="1"/>
    <xf numFmtId="164" fontId="116" fillId="0" borderId="167" xfId="0" applyNumberFormat="1" applyFont="1" applyBorder="1" applyAlignment="1">
      <alignment horizontal="left"/>
    </xf>
    <xf numFmtId="0" fontId="114" fillId="0" borderId="51" xfId="0" applyFont="1" applyBorder="1" applyAlignment="1">
      <alignment vertical="center"/>
    </xf>
    <xf numFmtId="164" fontId="116" fillId="0" borderId="175" xfId="0" applyNumberFormat="1" applyFont="1" applyBorder="1" applyAlignment="1">
      <alignment horizontal="left"/>
    </xf>
    <xf numFmtId="0" fontId="113" fillId="0" borderId="176" xfId="0" quotePrefix="1" applyFont="1" applyBorder="1"/>
    <xf numFmtId="43" fontId="113" fillId="0" borderId="0" xfId="3" applyFont="1" applyFill="1" applyBorder="1"/>
    <xf numFmtId="0" fontId="113" fillId="0" borderId="171" xfId="0" quotePrefix="1" applyFont="1" applyBorder="1"/>
    <xf numFmtId="0" fontId="113" fillId="0" borderId="32" xfId="0" applyFont="1" applyBorder="1" applyAlignment="1">
      <alignment horizontal="left"/>
    </xf>
    <xf numFmtId="0" fontId="113" fillId="0" borderId="33" xfId="0" applyFont="1" applyBorder="1" applyAlignment="1">
      <alignment horizontal="left"/>
    </xf>
    <xf numFmtId="0" fontId="113" fillId="0" borderId="34" xfId="0" applyFont="1" applyBorder="1" applyAlignment="1">
      <alignment horizontal="left"/>
    </xf>
    <xf numFmtId="43" fontId="114" fillId="0" borderId="0" xfId="3" applyFont="1" applyFill="1" applyBorder="1"/>
    <xf numFmtId="164" fontId="113" fillId="0" borderId="0" xfId="0" applyNumberFormat="1" applyFont="1" applyAlignment="1">
      <alignment horizontal="center"/>
    </xf>
    <xf numFmtId="164" fontId="113" fillId="0" borderId="32" xfId="0" applyNumberFormat="1" applyFont="1" applyBorder="1" applyAlignment="1">
      <alignment horizontal="left"/>
    </xf>
    <xf numFmtId="164" fontId="113" fillId="0" borderId="33" xfId="0" applyNumberFormat="1" applyFont="1" applyBorder="1" applyAlignment="1">
      <alignment horizontal="left"/>
    </xf>
    <xf numFmtId="164" fontId="113" fillId="0" borderId="0" xfId="0" applyNumberFormat="1" applyFont="1"/>
    <xf numFmtId="164" fontId="114" fillId="0" borderId="0" xfId="0" applyNumberFormat="1" applyFont="1"/>
    <xf numFmtId="0" fontId="112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3" fillId="0" borderId="176" xfId="0" applyFont="1" applyBorder="1" applyAlignment="1">
      <alignment horizontal="left"/>
    </xf>
    <xf numFmtId="0" fontId="113" fillId="0" borderId="16" xfId="0" applyFont="1" applyBorder="1" applyAlignment="1">
      <alignment horizontal="left"/>
    </xf>
    <xf numFmtId="0" fontId="113" fillId="0" borderId="165" xfId="0" applyFont="1" applyBorder="1" applyAlignment="1">
      <alignment horizontal="left"/>
    </xf>
    <xf numFmtId="0" fontId="118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6" fillId="0" borderId="166" xfId="0" applyNumberFormat="1" applyFont="1" applyBorder="1" applyAlignment="1">
      <alignment horizontal="left"/>
    </xf>
    <xf numFmtId="0" fontId="114" fillId="0" borderId="0" xfId="0" applyFont="1" applyAlignment="1">
      <alignment horizontal="center"/>
    </xf>
    <xf numFmtId="0" fontId="113" fillId="0" borderId="0" xfId="0" applyFont="1" applyAlignment="1">
      <alignment horizontal="center"/>
    </xf>
    <xf numFmtId="164" fontId="116" fillId="0" borderId="71" xfId="0" applyNumberFormat="1" applyFont="1" applyBorder="1" applyAlignment="1">
      <alignment horizontal="center"/>
    </xf>
    <xf numFmtId="164" fontId="116" fillId="0" borderId="57" xfId="0" applyNumberFormat="1" applyFont="1" applyBorder="1" applyAlignment="1">
      <alignment horizontal="center"/>
    </xf>
    <xf numFmtId="164" fontId="116" fillId="0" borderId="24" xfId="0" applyNumberFormat="1" applyFont="1" applyBorder="1" applyAlignment="1">
      <alignment horizontal="center"/>
    </xf>
    <xf numFmtId="164" fontId="116" fillId="0" borderId="165" xfId="0" applyNumberFormat="1" applyFont="1" applyBorder="1" applyAlignment="1">
      <alignment horizontal="center"/>
    </xf>
    <xf numFmtId="164" fontId="116" fillId="0" borderId="168" xfId="0" applyNumberFormat="1" applyFont="1" applyBorder="1" applyAlignment="1">
      <alignment horizontal="center"/>
    </xf>
    <xf numFmtId="164" fontId="116" fillId="0" borderId="177" xfId="0" applyNumberFormat="1" applyFont="1" applyBorder="1" applyAlignment="1">
      <alignment horizontal="center"/>
    </xf>
    <xf numFmtId="164" fontId="116" fillId="0" borderId="172" xfId="0" applyNumberFormat="1" applyFont="1" applyBorder="1" applyAlignment="1">
      <alignment horizontal="center"/>
    </xf>
    <xf numFmtId="164" fontId="116" fillId="0" borderId="173" xfId="0" applyNumberFormat="1" applyFont="1" applyBorder="1" applyAlignment="1">
      <alignment horizontal="center"/>
    </xf>
    <xf numFmtId="164" fontId="116" fillId="0" borderId="174" xfId="0" applyNumberFormat="1" applyFont="1" applyBorder="1" applyAlignment="1">
      <alignment horizontal="center"/>
    </xf>
    <xf numFmtId="164" fontId="116" fillId="0" borderId="169" xfId="0" applyNumberFormat="1" applyFont="1" applyBorder="1" applyAlignment="1">
      <alignment horizontal="center"/>
    </xf>
    <xf numFmtId="0" fontId="114" fillId="0" borderId="32" xfId="0" applyFont="1" applyBorder="1" applyAlignment="1">
      <alignment vertical="center"/>
    </xf>
    <xf numFmtId="0" fontId="113" fillId="0" borderId="33" xfId="0" applyFont="1" applyBorder="1" applyAlignment="1">
      <alignment horizontal="center"/>
    </xf>
    <xf numFmtId="164" fontId="113" fillId="0" borderId="34" xfId="0" applyNumberFormat="1" applyFont="1" applyBorder="1"/>
    <xf numFmtId="0" fontId="20" fillId="2" borderId="178" xfId="0" applyFont="1" applyFill="1" applyBorder="1" applyAlignment="1">
      <alignment horizontal="center" vertical="center"/>
    </xf>
    <xf numFmtId="1" fontId="116" fillId="0" borderId="176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19" fillId="12" borderId="32" xfId="0" applyFont="1" applyFill="1" applyBorder="1"/>
    <xf numFmtId="0" fontId="119" fillId="12" borderId="33" xfId="0" applyFont="1" applyFill="1" applyBorder="1"/>
    <xf numFmtId="0" fontId="119" fillId="12" borderId="34" xfId="0" applyFont="1" applyFill="1" applyBorder="1"/>
    <xf numFmtId="0" fontId="120" fillId="12" borderId="32" xfId="0" applyFont="1" applyFill="1" applyBorder="1"/>
    <xf numFmtId="0" fontId="121" fillId="12" borderId="33" xfId="0" applyFont="1" applyFill="1" applyBorder="1"/>
    <xf numFmtId="0" fontId="121" fillId="12" borderId="34" xfId="0" applyFont="1" applyFill="1" applyBorder="1"/>
    <xf numFmtId="172" fontId="21" fillId="0" borderId="179" xfId="12" applyNumberFormat="1" applyFont="1" applyBorder="1" applyAlignment="1" applyProtection="1">
      <alignment horizontal="center" vertical="center"/>
      <protection hidden="1"/>
    </xf>
    <xf numFmtId="172" fontId="21" fillId="0" borderId="180" xfId="12" applyNumberFormat="1" applyFont="1" applyBorder="1" applyAlignment="1" applyProtection="1">
      <alignment horizontal="center" vertical="center"/>
      <protection hidden="1"/>
    </xf>
    <xf numFmtId="172" fontId="21" fillId="0" borderId="181" xfId="12" applyNumberFormat="1" applyFont="1" applyBorder="1" applyAlignment="1" applyProtection="1">
      <alignment horizontal="center" vertical="center"/>
      <protection hidden="1"/>
    </xf>
    <xf numFmtId="172" fontId="21" fillId="0" borderId="159" xfId="12" applyNumberFormat="1" applyFont="1" applyBorder="1" applyAlignment="1" applyProtection="1">
      <alignment horizontal="center" vertical="center"/>
      <protection hidden="1"/>
    </xf>
    <xf numFmtId="172" fontId="21" fillId="0" borderId="160" xfId="12" applyNumberFormat="1" applyFont="1" applyBorder="1" applyAlignment="1" applyProtection="1">
      <alignment horizontal="center" vertical="center"/>
      <protection hidden="1"/>
    </xf>
    <xf numFmtId="172" fontId="21" fillId="0" borderId="161" xfId="12" applyNumberFormat="1" applyFont="1" applyBorder="1" applyAlignment="1" applyProtection="1">
      <alignment horizontal="center" vertical="center"/>
      <protection hidden="1"/>
    </xf>
    <xf numFmtId="0" fontId="107" fillId="0" borderId="25" xfId="0" applyFont="1" applyBorder="1" applyAlignment="1" applyProtection="1">
      <alignment vertical="center"/>
      <protection hidden="1"/>
    </xf>
    <xf numFmtId="0" fontId="107" fillId="0" borderId="26" xfId="0" applyFont="1" applyBorder="1" applyAlignment="1" applyProtection="1">
      <alignment vertical="center"/>
      <protection hidden="1"/>
    </xf>
    <xf numFmtId="0" fontId="107" fillId="0" borderId="27" xfId="0" applyFont="1" applyBorder="1" applyAlignment="1" applyProtection="1">
      <alignment vertical="center"/>
      <protection hidden="1"/>
    </xf>
    <xf numFmtId="0" fontId="122" fillId="9" borderId="14" xfId="0" applyFont="1" applyFill="1" applyBorder="1" applyAlignment="1">
      <alignment horizontal="centerContinuous"/>
    </xf>
    <xf numFmtId="0" fontId="107" fillId="0" borderId="21" xfId="0" applyFont="1" applyBorder="1" applyAlignment="1" applyProtection="1">
      <alignment vertical="center"/>
      <protection hidden="1"/>
    </xf>
    <xf numFmtId="0" fontId="123" fillId="0" borderId="21" xfId="0" applyFont="1" applyBorder="1" applyAlignment="1" applyProtection="1">
      <alignment vertical="center"/>
      <protection hidden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2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5" fillId="0" borderId="14" xfId="4" applyNumberFormat="1" applyFont="1" applyBorder="1" applyAlignment="1">
      <alignment vertical="center" wrapText="1"/>
    </xf>
    <xf numFmtId="6" fontId="125" fillId="0" borderId="0" xfId="4" applyNumberFormat="1" applyFont="1" applyBorder="1" applyAlignment="1">
      <alignment vertical="center" wrapText="1"/>
    </xf>
    <xf numFmtId="6" fontId="125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4" xfId="2" applyNumberFormat="1" applyFont="1" applyBorder="1" applyAlignment="1" applyProtection="1">
      <alignment horizontal="center" vertical="center"/>
      <protection hidden="1"/>
    </xf>
    <xf numFmtId="0" fontId="63" fillId="0" borderId="185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4" fillId="4" borderId="24" xfId="0" applyFont="1" applyFill="1" applyBorder="1" applyAlignment="1">
      <alignment horizontal="center" wrapText="1"/>
    </xf>
    <xf numFmtId="175" fontId="13" fillId="0" borderId="14" xfId="3" applyNumberFormat="1" applyFont="1" applyFill="1" applyBorder="1" applyAlignment="1" applyProtection="1">
      <alignment horizontal="center"/>
      <protection hidden="1"/>
    </xf>
    <xf numFmtId="175" fontId="13" fillId="12" borderId="26" xfId="3" applyNumberFormat="1" applyFont="1" applyFill="1" applyBorder="1" applyAlignment="1" applyProtection="1">
      <alignment horizontal="center"/>
      <protection hidden="1"/>
    </xf>
    <xf numFmtId="175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0" borderId="25" xfId="1" applyNumberFormat="1" applyFont="1" applyFill="1" applyBorder="1" applyAlignment="1">
      <alignment horizontal="center"/>
    </xf>
    <xf numFmtId="164" fontId="93" fillId="20" borderId="26" xfId="1" applyNumberFormat="1" applyFont="1" applyFill="1" applyBorder="1" applyAlignment="1">
      <alignment horizontal="center"/>
    </xf>
    <xf numFmtId="164" fontId="93" fillId="20" borderId="27" xfId="1" applyNumberFormat="1" applyFont="1" applyFill="1" applyBorder="1" applyAlignment="1">
      <alignment horizontal="center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98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28" fillId="13" borderId="157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88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29" fillId="2" borderId="21" xfId="0" applyFont="1" applyFill="1" applyBorder="1" applyAlignment="1">
      <alignment vertical="center"/>
    </xf>
    <xf numFmtId="164" fontId="80" fillId="13" borderId="189" xfId="6" applyNumberFormat="1" applyBorder="1" applyAlignment="1" applyProtection="1">
      <alignment horizontal="center"/>
      <protection hidden="1"/>
    </xf>
    <xf numFmtId="172" fontId="21" fillId="0" borderId="152" xfId="0" quotePrefix="1" applyNumberFormat="1" applyFont="1" applyBorder="1" applyAlignment="1" applyProtection="1">
      <alignment horizontal="center" vertical="center"/>
      <protection hidden="1"/>
    </xf>
    <xf numFmtId="172" fontId="21" fillId="0" borderId="153" xfId="0" quotePrefix="1" applyNumberFormat="1" applyFont="1" applyBorder="1" applyAlignment="1" applyProtection="1">
      <alignment horizontal="center" vertical="center"/>
      <protection hidden="1"/>
    </xf>
    <xf numFmtId="172" fontId="21" fillId="0" borderId="154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applyNumberFormat="1" applyFont="1" applyBorder="1" applyAlignment="1" applyProtection="1">
      <alignment horizontal="center" vertical="center"/>
      <protection hidden="1"/>
    </xf>
    <xf numFmtId="172" fontId="21" fillId="0" borderId="160" xfId="0" applyNumberFormat="1" applyFont="1" applyBorder="1" applyAlignment="1" applyProtection="1">
      <alignment horizontal="center" vertical="center"/>
      <protection hidden="1"/>
    </xf>
    <xf numFmtId="0" fontId="107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6" fillId="0" borderId="171" xfId="0" applyNumberFormat="1" applyFont="1" applyBorder="1" applyAlignment="1">
      <alignment horizontal="left"/>
    </xf>
    <xf numFmtId="0" fontId="114" fillId="0" borderId="71" xfId="0" applyFont="1" applyBorder="1" applyAlignment="1">
      <alignment horizontal="center" vertical="center"/>
    </xf>
    <xf numFmtId="164" fontId="116" fillId="0" borderId="39" xfId="0" applyNumberFormat="1" applyFont="1" applyBorder="1" applyAlignment="1">
      <alignment horizontal="center"/>
    </xf>
    <xf numFmtId="164" fontId="116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6" fillId="0" borderId="176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6" fillId="0" borderId="0" xfId="0" applyNumberFormat="1" applyFont="1" applyAlignment="1">
      <alignment horizontal="left"/>
    </xf>
    <xf numFmtId="0" fontId="13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3" fillId="0" borderId="0" xfId="0" applyNumberFormat="1" applyFont="1"/>
    <xf numFmtId="164" fontId="116" fillId="0" borderId="170" xfId="0" applyNumberFormat="1" applyFont="1" applyBorder="1" applyAlignment="1">
      <alignment horizontal="left"/>
    </xf>
    <xf numFmtId="164" fontId="116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6" fillId="0" borderId="49" xfId="0" applyNumberFormat="1" applyFont="1" applyBorder="1" applyAlignment="1">
      <alignment horizontal="left"/>
    </xf>
    <xf numFmtId="164" fontId="116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6" fillId="0" borderId="166" xfId="3" applyNumberFormat="1" applyFont="1" applyBorder="1" applyAlignment="1">
      <alignment horizontal="left"/>
    </xf>
    <xf numFmtId="0" fontId="121" fillId="9" borderId="175" xfId="0" applyFont="1" applyFill="1" applyBorder="1" applyAlignment="1">
      <alignment horizontal="center" vertical="center"/>
    </xf>
    <xf numFmtId="175" fontId="0" fillId="0" borderId="0" xfId="3" applyNumberFormat="1" applyFont="1"/>
    <xf numFmtId="164" fontId="117" fillId="0" borderId="175" xfId="0" applyNumberFormat="1" applyFont="1" applyBorder="1" applyAlignment="1">
      <alignment horizontal="center"/>
    </xf>
    <xf numFmtId="164" fontId="116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1" fillId="0" borderId="78" xfId="8" applyNumberFormat="1" applyFont="1" applyFill="1" applyBorder="1" applyAlignment="1" applyProtection="1">
      <alignment horizontal="center"/>
      <protection hidden="1"/>
    </xf>
    <xf numFmtId="0" fontId="86" fillId="14" borderId="196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27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27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1" fillId="2" borderId="178" xfId="0" applyFont="1" applyFill="1" applyBorder="1" applyAlignment="1">
      <alignment horizontal="center" vertical="center"/>
    </xf>
    <xf numFmtId="0" fontId="131" fillId="2" borderId="191" xfId="0" applyFont="1" applyFill="1" applyBorder="1" applyAlignment="1">
      <alignment horizontal="center" vertical="center"/>
    </xf>
    <xf numFmtId="164" fontId="0" fillId="0" borderId="164" xfId="0" applyNumberFormat="1" applyBorder="1" applyAlignment="1">
      <alignment horizontal="center"/>
    </xf>
    <xf numFmtId="175" fontId="8" fillId="0" borderId="0" xfId="3" applyNumberFormat="1" applyFont="1" applyFill="1" applyBorder="1"/>
    <xf numFmtId="164" fontId="13" fillId="0" borderId="166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67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58" xfId="0" applyNumberFormat="1" applyFont="1" applyBorder="1" applyAlignment="1">
      <alignment horizontal="center"/>
    </xf>
    <xf numFmtId="164" fontId="13" fillId="0" borderId="168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69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5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195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0" fontId="135" fillId="0" borderId="0" xfId="14" applyFont="1" applyAlignment="1">
      <alignment vertical="center"/>
    </xf>
    <xf numFmtId="0" fontId="136" fillId="0" borderId="0" xfId="14" applyFont="1" applyAlignment="1">
      <alignment vertical="center"/>
    </xf>
    <xf numFmtId="0" fontId="135" fillId="0" borderId="47" xfId="14" applyFont="1" applyBorder="1" applyAlignment="1">
      <alignment vertical="center"/>
    </xf>
    <xf numFmtId="0" fontId="136" fillId="0" borderId="45" xfId="14" applyFont="1" applyBorder="1" applyAlignment="1">
      <alignment vertical="center"/>
    </xf>
    <xf numFmtId="0" fontId="135" fillId="0" borderId="44" xfId="14" applyFont="1" applyBorder="1" applyAlignment="1">
      <alignment vertical="center"/>
    </xf>
    <xf numFmtId="0" fontId="133" fillId="0" borderId="0" xfId="0" applyFont="1" applyAlignment="1">
      <alignment horizontal="center" vertical="center" wrapText="1"/>
    </xf>
    <xf numFmtId="0" fontId="136" fillId="0" borderId="42" xfId="14" applyFont="1" applyBorder="1" applyAlignment="1">
      <alignment vertical="center"/>
    </xf>
    <xf numFmtId="0" fontId="135" fillId="0" borderId="50" xfId="14" applyFont="1" applyBorder="1" applyAlignment="1">
      <alignment vertical="center"/>
    </xf>
    <xf numFmtId="0" fontId="133" fillId="0" borderId="49" xfId="0" applyFont="1" applyBorder="1" applyAlignment="1">
      <alignment horizontal="center" vertical="center" wrapText="1"/>
    </xf>
    <xf numFmtId="0" fontId="136" fillId="0" borderId="48" xfId="14" applyFont="1" applyBorder="1" applyAlignment="1">
      <alignment vertical="center"/>
    </xf>
    <xf numFmtId="0" fontId="137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center" vertical="center"/>
    </xf>
    <xf numFmtId="0" fontId="137" fillId="0" borderId="45" xfId="14" applyFont="1" applyBorder="1" applyAlignment="1">
      <alignment horizontal="center" vertical="center"/>
    </xf>
    <xf numFmtId="0" fontId="139" fillId="0" borderId="44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136" fillId="0" borderId="46" xfId="14" applyFont="1" applyBorder="1" applyAlignment="1">
      <alignment vertical="center"/>
    </xf>
    <xf numFmtId="0" fontId="137" fillId="0" borderId="44" xfId="14" applyFont="1" applyBorder="1" applyAlignment="1">
      <alignment horizontal="center" vertical="center"/>
    </xf>
    <xf numFmtId="0" fontId="138" fillId="0" borderId="47" xfId="14" applyFont="1" applyBorder="1" applyAlignment="1">
      <alignment horizontal="center" vertical="center"/>
    </xf>
    <xf numFmtId="0" fontId="138" fillId="0" borderId="46" xfId="14" applyFont="1" applyBorder="1" applyAlignment="1">
      <alignment horizontal="left" vertical="center"/>
    </xf>
    <xf numFmtId="0" fontId="138" fillId="0" borderId="45" xfId="14" applyFont="1" applyBorder="1" applyAlignment="1">
      <alignment horizontal="left" vertical="center"/>
    </xf>
    <xf numFmtId="0" fontId="137" fillId="0" borderId="42" xfId="14" applyFont="1" applyBorder="1" applyAlignment="1">
      <alignment horizontal="center" vertical="center"/>
    </xf>
    <xf numFmtId="6" fontId="142" fillId="0" borderId="44" xfId="14" applyNumberFormat="1" applyFont="1" applyBorder="1"/>
    <xf numFmtId="6" fontId="142" fillId="0" borderId="0" xfId="14" applyNumberFormat="1" applyFont="1"/>
    <xf numFmtId="0" fontId="138" fillId="0" borderId="0" xfId="14" applyFont="1" applyAlignment="1">
      <alignment horizontal="center" vertical="center"/>
    </xf>
    <xf numFmtId="0" fontId="142" fillId="0" borderId="0" xfId="14" applyFont="1" applyAlignment="1">
      <alignment horizontal="left" indent="5"/>
    </xf>
    <xf numFmtId="164" fontId="138" fillId="0" borderId="0" xfId="14" applyNumberFormat="1" applyFont="1" applyAlignment="1">
      <alignment horizontal="center" vertical="center"/>
    </xf>
    <xf numFmtId="0" fontId="143" fillId="0" borderId="0" xfId="14" applyFont="1" applyAlignment="1">
      <alignment horizontal="left" vertical="center" indent="2"/>
    </xf>
    <xf numFmtId="0" fontId="143" fillId="0" borderId="42" xfId="14" applyFont="1" applyBorder="1" applyAlignment="1">
      <alignment horizontal="left" vertical="center" indent="2"/>
    </xf>
    <xf numFmtId="176" fontId="138" fillId="0" borderId="0" xfId="14" applyNumberFormat="1" applyFont="1" applyAlignment="1">
      <alignment horizontal="center" vertical="center"/>
    </xf>
    <xf numFmtId="0" fontId="142" fillId="0" borderId="0" xfId="14" applyFont="1" applyAlignment="1">
      <alignment vertical="center"/>
    </xf>
    <xf numFmtId="0" fontId="138" fillId="0" borderId="42" xfId="14" applyFont="1" applyBorder="1" applyAlignment="1">
      <alignment horizontal="center" vertical="center"/>
    </xf>
    <xf numFmtId="0" fontId="144" fillId="0" borderId="0" xfId="14" applyFont="1" applyAlignment="1">
      <alignment vertical="center"/>
    </xf>
    <xf numFmtId="0" fontId="144" fillId="0" borderId="42" xfId="14" applyFont="1" applyBorder="1" applyAlignment="1">
      <alignment vertical="center"/>
    </xf>
    <xf numFmtId="0" fontId="133" fillId="0" borderId="44" xfId="0" applyFont="1" applyBorder="1" applyAlignment="1">
      <alignment vertical="center"/>
    </xf>
    <xf numFmtId="0" fontId="141" fillId="0" borderId="0" xfId="14" applyFont="1" applyAlignment="1">
      <alignment vertical="center"/>
    </xf>
    <xf numFmtId="0" fontId="145" fillId="0" borderId="0" xfId="4" applyFont="1" applyBorder="1" applyAlignment="1"/>
    <xf numFmtId="0" fontId="142" fillId="0" borderId="42" xfId="14" applyFont="1" applyBorder="1" applyAlignment="1">
      <alignment vertical="center"/>
    </xf>
    <xf numFmtId="0" fontId="133" fillId="0" borderId="44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45" fillId="0" borderId="0" xfId="4" applyFont="1" applyBorder="1"/>
    <xf numFmtId="0" fontId="138" fillId="0" borderId="0" xfId="14" applyFont="1" applyAlignment="1">
      <alignment horizontal="left" vertical="center" indent="1"/>
    </xf>
    <xf numFmtId="0" fontId="138" fillId="0" borderId="42" xfId="14" applyFont="1" applyBorder="1" applyAlignment="1">
      <alignment horizontal="left" vertical="center" indent="1"/>
    </xf>
    <xf numFmtId="0" fontId="141" fillId="0" borderId="42" xfId="14" applyFont="1" applyBorder="1" applyAlignment="1">
      <alignment vertical="center"/>
    </xf>
    <xf numFmtId="0" fontId="135" fillId="0" borderId="42" xfId="14" applyFont="1" applyBorder="1" applyAlignment="1">
      <alignment vertical="center"/>
    </xf>
    <xf numFmtId="0" fontId="135" fillId="0" borderId="49" xfId="14" applyFont="1" applyBorder="1" applyAlignment="1">
      <alignment vertical="center"/>
    </xf>
    <xf numFmtId="0" fontId="135" fillId="0" borderId="48" xfId="14" applyFont="1" applyBorder="1" applyAlignment="1">
      <alignment vertical="center"/>
    </xf>
    <xf numFmtId="6" fontId="142" fillId="0" borderId="44" xfId="14" applyNumberFormat="1" applyFont="1" applyBorder="1" applyAlignment="1">
      <alignment vertical="center"/>
    </xf>
    <xf numFmtId="6" fontId="142" fillId="0" borderId="0" xfId="14" applyNumberFormat="1" applyFont="1" applyAlignment="1">
      <alignment vertical="center"/>
    </xf>
    <xf numFmtId="0" fontId="142" fillId="0" borderId="0" xfId="14" applyFont="1" applyAlignment="1">
      <alignment horizontal="center"/>
    </xf>
    <xf numFmtId="0" fontId="142" fillId="0" borderId="0" xfId="14" applyFont="1" applyAlignment="1">
      <alignment horizontal="center" vertical="top"/>
    </xf>
    <xf numFmtId="6" fontId="146" fillId="0" borderId="44" xfId="14" applyNumberFormat="1" applyFont="1" applyBorder="1" applyAlignment="1">
      <alignment vertical="center"/>
    </xf>
    <xf numFmtId="6" fontId="146" fillId="0" borderId="0" xfId="14" applyNumberFormat="1" applyFont="1" applyAlignment="1">
      <alignment vertical="center"/>
    </xf>
    <xf numFmtId="0" fontId="140" fillId="0" borderId="0" xfId="14" applyFont="1" applyAlignment="1">
      <alignment horizontal="center" vertical="center"/>
    </xf>
    <xf numFmtId="0" fontId="140" fillId="0" borderId="0" xfId="14" applyFont="1" applyAlignment="1">
      <alignment horizontal="center" vertical="top"/>
    </xf>
    <xf numFmtId="0" fontId="140" fillId="0" borderId="0" xfId="14" applyFont="1" applyAlignment="1">
      <alignment vertical="center"/>
    </xf>
    <xf numFmtId="0" fontId="140" fillId="0" borderId="42" xfId="14" applyFont="1" applyBorder="1" applyAlignment="1">
      <alignment vertical="center"/>
    </xf>
    <xf numFmtId="6" fontId="140" fillId="0" borderId="44" xfId="14" applyNumberFormat="1" applyFont="1" applyBorder="1" applyAlignment="1">
      <alignment vertical="center"/>
    </xf>
    <xf numFmtId="6" fontId="140" fillId="0" borderId="0" xfId="14" applyNumberFormat="1" applyFont="1" applyAlignment="1">
      <alignment vertical="center"/>
    </xf>
    <xf numFmtId="0" fontId="140" fillId="0" borderId="42" xfId="14" applyFont="1" applyBorder="1" applyAlignment="1">
      <alignment horizontal="center" vertical="center"/>
    </xf>
    <xf numFmtId="0" fontId="147" fillId="0" borderId="44" xfId="14" applyFont="1" applyBorder="1" applyAlignment="1">
      <alignment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8" fillId="0" borderId="44" xfId="14" applyFont="1" applyBorder="1" applyAlignment="1">
      <alignment horizontal="center" vertical="center"/>
    </xf>
    <xf numFmtId="0" fontId="138" fillId="0" borderId="49" xfId="14" applyFont="1" applyBorder="1" applyAlignment="1">
      <alignment horizontal="center" vertical="center"/>
    </xf>
    <xf numFmtId="0" fontId="148" fillId="0" borderId="0" xfId="14" applyFont="1" applyAlignment="1">
      <alignment vertical="center"/>
    </xf>
    <xf numFmtId="0" fontId="149" fillId="0" borderId="0" xfId="0" applyFont="1" applyAlignment="1">
      <alignment horizontal="center" vertical="center"/>
    </xf>
    <xf numFmtId="0" fontId="147" fillId="0" borderId="50" xfId="14" applyFont="1" applyBorder="1" applyAlignment="1">
      <alignment vertical="center"/>
    </xf>
    <xf numFmtId="0" fontId="147" fillId="0" borderId="49" xfId="14" applyFont="1" applyBorder="1" applyAlignment="1">
      <alignment vertical="center"/>
    </xf>
    <xf numFmtId="0" fontId="147" fillId="0" borderId="48" xfId="14" applyFont="1" applyBorder="1" applyAlignment="1">
      <alignment vertical="center"/>
    </xf>
    <xf numFmtId="0" fontId="142" fillId="0" borderId="50" xfId="14" applyFont="1" applyBorder="1" applyAlignment="1">
      <alignment vertical="center" wrapText="1"/>
    </xf>
    <xf numFmtId="0" fontId="142" fillId="0" borderId="49" xfId="14" applyFont="1" applyBorder="1" applyAlignment="1">
      <alignment vertical="center" wrapText="1"/>
    </xf>
    <xf numFmtId="0" fontId="142" fillId="0" borderId="48" xfId="14" applyFont="1" applyBorder="1" applyAlignment="1">
      <alignment vertical="center" wrapText="1"/>
    </xf>
    <xf numFmtId="14" fontId="150" fillId="0" borderId="44" xfId="14" applyNumberFormat="1" applyFont="1" applyBorder="1" applyAlignment="1">
      <alignment vertical="center"/>
    </xf>
    <xf numFmtId="14" fontId="150" fillId="0" borderId="0" xfId="14" applyNumberFormat="1" applyFont="1" applyAlignment="1">
      <alignment vertical="center"/>
    </xf>
    <xf numFmtId="14" fontId="150" fillId="0" borderId="42" xfId="14" applyNumberFormat="1" applyFont="1" applyBorder="1" applyAlignment="1">
      <alignment vertical="center"/>
    </xf>
    <xf numFmtId="0" fontId="142" fillId="0" borderId="44" xfId="14" applyFont="1" applyBorder="1" applyAlignment="1">
      <alignment horizontal="center" vertical="center"/>
    </xf>
    <xf numFmtId="0" fontId="142" fillId="0" borderId="0" xfId="14" applyFont="1" applyAlignment="1">
      <alignment horizontal="center" vertical="center"/>
    </xf>
    <xf numFmtId="0" fontId="142" fillId="0" borderId="42" xfId="14" applyFont="1" applyBorder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0" fontId="148" fillId="0" borderId="0" xfId="14" applyFont="1" applyAlignment="1">
      <alignment horizontal="center" vertical="center"/>
    </xf>
    <xf numFmtId="0" fontId="135" fillId="0" borderId="0" xfId="14" applyFont="1" applyAlignment="1">
      <alignment horizontal="center" vertical="center"/>
    </xf>
    <xf numFmtId="0" fontId="135" fillId="0" borderId="46" xfId="14" applyFont="1" applyBorder="1" applyAlignment="1">
      <alignment vertical="center"/>
    </xf>
    <xf numFmtId="0" fontId="135" fillId="0" borderId="45" xfId="14" applyFont="1" applyBorder="1" applyAlignment="1">
      <alignment vertical="center"/>
    </xf>
    <xf numFmtId="0" fontId="142" fillId="0" borderId="50" xfId="14" applyFont="1" applyBorder="1" applyAlignment="1">
      <alignment horizontal="center" vertical="top"/>
    </xf>
    <xf numFmtId="0" fontId="142" fillId="0" borderId="49" xfId="14" applyFont="1" applyBorder="1" applyAlignment="1">
      <alignment horizontal="center" vertical="top"/>
    </xf>
    <xf numFmtId="0" fontId="142" fillId="0" borderId="48" xfId="14" applyFont="1" applyBorder="1" applyAlignment="1">
      <alignment horizontal="center" vertical="top"/>
    </xf>
    <xf numFmtId="0" fontId="158" fillId="0" borderId="47" xfId="0" applyFont="1" applyBorder="1" applyAlignment="1">
      <alignment vertical="center"/>
    </xf>
    <xf numFmtId="0" fontId="158" fillId="0" borderId="46" xfId="0" applyFont="1" applyBorder="1" applyAlignment="1">
      <alignment vertical="center"/>
    </xf>
    <xf numFmtId="0" fontId="159" fillId="0" borderId="45" xfId="14" applyFont="1" applyBorder="1" applyAlignment="1">
      <alignment vertical="center"/>
    </xf>
    <xf numFmtId="0" fontId="158" fillId="0" borderId="44" xfId="0" applyFont="1" applyBorder="1" applyAlignment="1">
      <alignment vertical="center"/>
    </xf>
    <xf numFmtId="0" fontId="158" fillId="0" borderId="0" xfId="0" applyFont="1" applyAlignment="1">
      <alignment vertical="center"/>
    </xf>
    <xf numFmtId="0" fontId="159" fillId="0" borderId="42" xfId="14" applyFont="1" applyBorder="1" applyAlignment="1">
      <alignment vertical="center"/>
    </xf>
    <xf numFmtId="0" fontId="160" fillId="0" borderId="44" xfId="14" applyFont="1" applyBorder="1"/>
    <xf numFmtId="0" fontId="160" fillId="0" borderId="0" xfId="14" applyFont="1"/>
    <xf numFmtId="0" fontId="160" fillId="0" borderId="42" xfId="14" applyFont="1" applyBorder="1"/>
    <xf numFmtId="0" fontId="140" fillId="0" borderId="42" xfId="14" applyFont="1" applyBorder="1"/>
    <xf numFmtId="0" fontId="142" fillId="0" borderId="0" xfId="14" applyFont="1"/>
    <xf numFmtId="0" fontId="138" fillId="0" borderId="0" xfId="14" applyFont="1" applyAlignment="1">
      <alignment vertical="center"/>
    </xf>
    <xf numFmtId="0" fontId="138" fillId="0" borderId="17" xfId="14" applyFont="1" applyBorder="1" applyAlignment="1">
      <alignment vertical="center"/>
    </xf>
    <xf numFmtId="0" fontId="138" fillId="0" borderId="16" xfId="14" applyFont="1" applyBorder="1" applyAlignment="1">
      <alignment vertical="center"/>
    </xf>
    <xf numFmtId="0" fontId="138" fillId="0" borderId="15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8" fillId="0" borderId="14" xfId="14" applyFont="1" applyBorder="1" applyAlignment="1">
      <alignment vertical="center"/>
    </xf>
    <xf numFmtId="177" fontId="161" fillId="0" borderId="20" xfId="14" applyNumberFormat="1" applyFont="1" applyBorder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78" fontId="148" fillId="0" borderId="0" xfId="14" applyNumberFormat="1" applyFont="1" applyAlignment="1">
      <alignment horizontal="center" vertical="center"/>
    </xf>
    <xf numFmtId="169" fontId="148" fillId="0" borderId="0" xfId="14" applyNumberFormat="1" applyFont="1" applyAlignment="1">
      <alignment horizontal="center" vertical="center"/>
    </xf>
    <xf numFmtId="164" fontId="148" fillId="0" borderId="0" xfId="14" applyNumberFormat="1" applyFont="1" applyAlignment="1">
      <alignment horizontal="center" vertical="center"/>
    </xf>
    <xf numFmtId="177" fontId="138" fillId="0" borderId="20" xfId="14" applyNumberFormat="1" applyFont="1" applyBorder="1" applyAlignment="1">
      <alignment vertical="center"/>
    </xf>
    <xf numFmtId="169" fontId="138" fillId="0" borderId="0" xfId="14" applyNumberFormat="1" applyFont="1" applyAlignment="1">
      <alignment vertical="center"/>
    </xf>
    <xf numFmtId="178" fontId="138" fillId="0" borderId="0" xfId="14" applyNumberFormat="1" applyFont="1" applyAlignment="1">
      <alignment vertical="center"/>
    </xf>
    <xf numFmtId="166" fontId="138" fillId="0" borderId="0" xfId="14" applyNumberFormat="1" applyFont="1" applyAlignment="1">
      <alignment horizontal="center" vertical="center"/>
    </xf>
    <xf numFmtId="0" fontId="138" fillId="0" borderId="3" xfId="14" applyFont="1" applyBorder="1" applyAlignment="1">
      <alignment vertical="center"/>
    </xf>
    <xf numFmtId="0" fontId="138" fillId="0" borderId="13" xfId="14" applyFont="1" applyBorder="1" applyAlignment="1">
      <alignment vertical="center"/>
    </xf>
    <xf numFmtId="0" fontId="138" fillId="0" borderId="2" xfId="14" applyFont="1" applyBorder="1" applyAlignment="1">
      <alignment vertical="center" wrapText="1"/>
    </xf>
    <xf numFmtId="0" fontId="137" fillId="0" borderId="0" xfId="14" applyFont="1" applyAlignment="1">
      <alignment horizontal="center" vertical="center"/>
    </xf>
    <xf numFmtId="0" fontId="162" fillId="15" borderId="44" xfId="14" applyFont="1" applyFill="1" applyBorder="1" applyAlignment="1">
      <alignment horizontal="center" vertical="center"/>
    </xf>
    <xf numFmtId="0" fontId="137" fillId="15" borderId="0" xfId="14" applyFont="1" applyFill="1" applyAlignment="1">
      <alignment horizontal="center" vertical="center"/>
    </xf>
    <xf numFmtId="0" fontId="162" fillId="15" borderId="0" xfId="14" applyFont="1" applyFill="1" applyAlignment="1">
      <alignment horizontal="center" vertical="center"/>
    </xf>
    <xf numFmtId="0" fontId="137" fillId="15" borderId="42" xfId="14" applyFont="1" applyFill="1" applyBorder="1" applyAlignment="1">
      <alignment horizontal="center" vertical="center"/>
    </xf>
    <xf numFmtId="0" fontId="162" fillId="15" borderId="44" xfId="14" applyFont="1" applyFill="1" applyBorder="1" applyAlignment="1">
      <alignment vertical="center"/>
    </xf>
    <xf numFmtId="0" fontId="137" fillId="15" borderId="0" xfId="14" applyFont="1" applyFill="1" applyAlignment="1">
      <alignment horizontal="right" vertical="center"/>
    </xf>
    <xf numFmtId="0" fontId="162" fillId="15" borderId="0" xfId="14" applyFont="1" applyFill="1" applyAlignment="1">
      <alignment vertical="center"/>
    </xf>
    <xf numFmtId="0" fontId="162" fillId="15" borderId="0" xfId="0" applyFont="1" applyFill="1" applyAlignment="1">
      <alignment vertical="center"/>
    </xf>
    <xf numFmtId="0" fontId="137" fillId="15" borderId="42" xfId="0" applyFont="1" applyFill="1" applyBorder="1" applyAlignment="1">
      <alignment vertical="center"/>
    </xf>
    <xf numFmtId="0" fontId="137" fillId="15" borderId="0" xfId="14" applyFont="1" applyFill="1" applyAlignment="1">
      <alignment vertical="center"/>
    </xf>
    <xf numFmtId="0" fontId="137" fillId="15" borderId="0" xfId="0" applyFont="1" applyFill="1" applyAlignment="1">
      <alignment vertical="center"/>
    </xf>
    <xf numFmtId="164" fontId="162" fillId="15" borderId="0" xfId="14" applyNumberFormat="1" applyFont="1" applyFill="1" applyAlignment="1">
      <alignment horizontal="right" vertical="center"/>
    </xf>
    <xf numFmtId="0" fontId="137" fillId="15" borderId="0" xfId="14" applyFont="1" applyFill="1" applyAlignment="1">
      <alignment horizontal="left" vertical="center"/>
    </xf>
    <xf numFmtId="0" fontId="137" fillId="15" borderId="44" xfId="14" applyFont="1" applyFill="1" applyBorder="1" applyAlignment="1">
      <alignment horizontal="left" vertical="center" wrapText="1"/>
    </xf>
    <xf numFmtId="0" fontId="164" fillId="15" borderId="0" xfId="15" applyFont="1" applyFill="1" applyBorder="1" applyAlignment="1" applyProtection="1">
      <alignment horizontal="left" vertical="center"/>
    </xf>
    <xf numFmtId="0" fontId="165" fillId="15" borderId="42" xfId="15" applyFont="1" applyFill="1" applyBorder="1" applyAlignment="1" applyProtection="1">
      <alignment horizontal="left" vertical="center"/>
    </xf>
    <xf numFmtId="0" fontId="137" fillId="15" borderId="44" xfId="14" applyFont="1" applyFill="1" applyBorder="1" applyAlignment="1">
      <alignment vertical="center"/>
    </xf>
    <xf numFmtId="179" fontId="137" fillId="15" borderId="0" xfId="14" applyNumberFormat="1" applyFont="1" applyFill="1" applyAlignment="1">
      <alignment horizontal="left" vertical="center"/>
    </xf>
    <xf numFmtId="0" fontId="164" fillId="15" borderId="0" xfId="4" applyFont="1" applyFill="1" applyBorder="1" applyAlignment="1" applyProtection="1">
      <alignment vertical="center"/>
    </xf>
    <xf numFmtId="0" fontId="164" fillId="15" borderId="0" xfId="4" applyFont="1" applyFill="1" applyBorder="1" applyAlignment="1">
      <alignment vertical="center"/>
    </xf>
    <xf numFmtId="180" fontId="137" fillId="15" borderId="0" xfId="16" applyNumberFormat="1" applyFont="1" applyFill="1" applyAlignment="1">
      <alignment horizontal="right" vertical="center"/>
    </xf>
    <xf numFmtId="0" fontId="165" fillId="15" borderId="0" xfId="15" applyFont="1" applyFill="1" applyBorder="1" applyAlignment="1" applyProtection="1">
      <alignment horizontal="left" vertical="center"/>
    </xf>
    <xf numFmtId="0" fontId="165" fillId="15" borderId="0" xfId="14" applyFont="1" applyFill="1" applyAlignment="1">
      <alignment vertical="center"/>
    </xf>
    <xf numFmtId="181" fontId="137" fillId="15" borderId="44" xfId="14" applyNumberFormat="1" applyFont="1" applyFill="1" applyBorder="1" applyAlignment="1">
      <alignment vertical="center"/>
    </xf>
    <xf numFmtId="0" fontId="162" fillId="15" borderId="50" xfId="14" applyFont="1" applyFill="1" applyBorder="1" applyAlignment="1">
      <alignment vertical="center"/>
    </xf>
    <xf numFmtId="0" fontId="162" fillId="15" borderId="49" xfId="14" applyFont="1" applyFill="1" applyBorder="1" applyAlignment="1">
      <alignment vertical="center"/>
    </xf>
    <xf numFmtId="0" fontId="137" fillId="15" borderId="48" xfId="14" applyFont="1" applyFill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36" fillId="0" borderId="0" xfId="14" applyFont="1" applyAlignment="1">
      <alignment horizontal="center" vertical="center"/>
    </xf>
    <xf numFmtId="0" fontId="139" fillId="0" borderId="0" xfId="0" applyFont="1" applyAlignment="1">
      <alignment vertical="center"/>
    </xf>
    <xf numFmtId="0" fontId="136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4" fillId="0" borderId="0" xfId="14" applyNumberFormat="1" applyAlignment="1">
      <alignment horizontal="center" vertical="center"/>
    </xf>
    <xf numFmtId="0" fontId="168" fillId="0" borderId="0" xfId="14" applyFont="1" applyAlignment="1">
      <alignment vertical="center"/>
    </xf>
    <xf numFmtId="164" fontId="134" fillId="0" borderId="47" xfId="14" applyNumberFormat="1" applyBorder="1" applyAlignment="1">
      <alignment horizontal="center" vertical="center"/>
    </xf>
    <xf numFmtId="164" fontId="134" fillId="0" borderId="46" xfId="14" applyNumberFormat="1" applyBorder="1" applyAlignment="1">
      <alignment horizontal="center" vertical="center"/>
    </xf>
    <xf numFmtId="164" fontId="134" fillId="0" borderId="45" xfId="14" applyNumberFormat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164" fontId="134" fillId="0" borderId="197" xfId="14" applyNumberFormat="1" applyBorder="1" applyAlignment="1">
      <alignment horizontal="center" vertical="center"/>
    </xf>
    <xf numFmtId="164" fontId="134" fillId="0" borderId="198" xfId="14" applyNumberFormat="1" applyBorder="1" applyAlignment="1">
      <alignment horizontal="center" vertical="center"/>
    </xf>
    <xf numFmtId="164" fontId="134" fillId="0" borderId="166" xfId="14" applyNumberFormat="1" applyBorder="1" applyAlignment="1">
      <alignment horizontal="center" vertical="center"/>
    </xf>
    <xf numFmtId="164" fontId="134" fillId="0" borderId="177" xfId="14" applyNumberFormat="1" applyBorder="1" applyAlignment="1">
      <alignment horizontal="center" vertical="center"/>
    </xf>
    <xf numFmtId="164" fontId="134" fillId="0" borderId="22" xfId="14" applyNumberFormat="1" applyBorder="1" applyAlignment="1">
      <alignment horizontal="center" vertical="center"/>
    </xf>
    <xf numFmtId="164" fontId="134" fillId="0" borderId="167" xfId="14" applyNumberFormat="1" applyBorder="1" applyAlignment="1">
      <alignment horizontal="center" vertical="center"/>
    </xf>
    <xf numFmtId="164" fontId="134" fillId="0" borderId="34" xfId="14" applyNumberFormat="1" applyBorder="1" applyAlignment="1">
      <alignment horizontal="center" vertical="center"/>
    </xf>
    <xf numFmtId="164" fontId="134" fillId="0" borderId="33" xfId="14" applyNumberFormat="1" applyBorder="1" applyAlignment="1">
      <alignment horizontal="center" vertical="center"/>
    </xf>
    <xf numFmtId="164" fontId="134" fillId="0" borderId="32" xfId="14" applyNumberFormat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horizontal="center" vertical="center"/>
    </xf>
    <xf numFmtId="164" fontId="135" fillId="0" borderId="0" xfId="14" applyNumberFormat="1" applyFont="1" applyAlignment="1">
      <alignment horizontal="center" vertical="center"/>
    </xf>
    <xf numFmtId="169" fontId="135" fillId="0" borderId="0" xfId="14" applyNumberFormat="1" applyFont="1" applyAlignment="1">
      <alignment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200" xfId="14" applyFont="1" applyFill="1" applyBorder="1" applyAlignment="1">
      <alignment horizontal="right" vertical="center"/>
    </xf>
    <xf numFmtId="0" fontId="168" fillId="15" borderId="192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right" vertical="center"/>
    </xf>
    <xf numFmtId="0" fontId="168" fillId="15" borderId="166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164" fontId="167" fillId="0" borderId="0" xfId="0" applyNumberFormat="1" applyFont="1" applyAlignment="1">
      <alignment horizontal="center" vertical="center"/>
    </xf>
    <xf numFmtId="169" fontId="167" fillId="0" borderId="190" xfId="0" applyNumberFormat="1" applyFont="1" applyBorder="1" applyAlignment="1">
      <alignment horizontal="center" vertical="center"/>
    </xf>
    <xf numFmtId="169" fontId="167" fillId="0" borderId="171" xfId="0" applyNumberFormat="1" applyFont="1" applyBorder="1" applyAlignment="1">
      <alignment horizontal="center" vertical="center"/>
    </xf>
    <xf numFmtId="164" fontId="167" fillId="0" borderId="171" xfId="0" applyNumberFormat="1" applyFont="1" applyBorder="1" applyAlignment="1">
      <alignment horizontal="center" vertical="center"/>
    </xf>
    <xf numFmtId="169" fontId="167" fillId="0" borderId="177" xfId="0" applyNumberFormat="1" applyFont="1" applyBorder="1" applyAlignment="1">
      <alignment horizontal="center" vertical="center"/>
    </xf>
    <xf numFmtId="169" fontId="167" fillId="0" borderId="22" xfId="0" applyNumberFormat="1" applyFont="1" applyBorder="1" applyAlignment="1">
      <alignment horizontal="center" vertical="center"/>
    </xf>
    <xf numFmtId="169" fontId="167" fillId="0" borderId="167" xfId="0" applyNumberFormat="1" applyFont="1" applyBorder="1" applyAlignment="1">
      <alignment horizontal="center" vertical="center"/>
    </xf>
    <xf numFmtId="164" fontId="167" fillId="0" borderId="167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36" fillId="0" borderId="172" xfId="14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0" fontId="136" fillId="0" borderId="168" xfId="14" applyFont="1" applyBorder="1" applyAlignment="1">
      <alignment horizontal="center" vertical="center"/>
    </xf>
    <xf numFmtId="0" fontId="137" fillId="15" borderId="39" xfId="14" applyFont="1" applyFill="1" applyBorder="1" applyAlignment="1">
      <alignment horizontal="center" vertical="center"/>
    </xf>
    <xf numFmtId="169" fontId="136" fillId="0" borderId="0" xfId="14" applyNumberFormat="1" applyFont="1" applyAlignment="1">
      <alignment vertical="center"/>
    </xf>
    <xf numFmtId="164" fontId="136" fillId="0" borderId="42" xfId="0" applyNumberFormat="1" applyFont="1" applyBorder="1" applyAlignment="1">
      <alignment horizontal="center" vertical="center"/>
    </xf>
    <xf numFmtId="0" fontId="171" fillId="0" borderId="0" xfId="14" applyFont="1" applyAlignment="1">
      <alignment horizontal="center" vertical="center"/>
    </xf>
    <xf numFmtId="164" fontId="167" fillId="0" borderId="169" xfId="0" applyNumberFormat="1" applyFont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169" fontId="134" fillId="0" borderId="174" xfId="14" applyNumberFormat="1" applyBorder="1" applyAlignment="1">
      <alignment horizontal="center" vertical="center"/>
    </xf>
    <xf numFmtId="169" fontId="134" fillId="0" borderId="169" xfId="14" applyNumberFormat="1" applyBorder="1" applyAlignment="1">
      <alignment horizontal="center" vertical="center"/>
    </xf>
    <xf numFmtId="164" fontId="167" fillId="0" borderId="41" xfId="0" applyNumberFormat="1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164" fontId="167" fillId="0" borderId="174" xfId="0" applyNumberFormat="1" applyFont="1" applyBorder="1" applyAlignment="1">
      <alignment horizontal="center" vertical="center"/>
    </xf>
    <xf numFmtId="169" fontId="167" fillId="0" borderId="198" xfId="0" applyNumberFormat="1" applyFont="1" applyBorder="1" applyAlignment="1">
      <alignment horizontal="center" vertical="center"/>
    </xf>
    <xf numFmtId="169" fontId="167" fillId="0" borderId="166" xfId="0" applyNumberFormat="1" applyFont="1" applyBorder="1" applyAlignment="1">
      <alignment horizontal="center" vertical="center"/>
    </xf>
    <xf numFmtId="164" fontId="135" fillId="0" borderId="50" xfId="0" applyNumberFormat="1" applyFont="1" applyBorder="1" applyAlignment="1">
      <alignment vertical="center"/>
    </xf>
    <xf numFmtId="169" fontId="135" fillId="0" borderId="49" xfId="14" applyNumberFormat="1" applyFont="1" applyBorder="1" applyAlignment="1">
      <alignment vertical="center"/>
    </xf>
    <xf numFmtId="169" fontId="136" fillId="0" borderId="49" xfId="14" applyNumberFormat="1" applyFont="1" applyBorder="1" applyAlignment="1">
      <alignment vertical="center"/>
    </xf>
    <xf numFmtId="169" fontId="172" fillId="0" borderId="49" xfId="14" applyNumberFormat="1" applyFont="1" applyBorder="1" applyAlignment="1">
      <alignment vertical="center"/>
    </xf>
    <xf numFmtId="0" fontId="173" fillId="0" borderId="48" xfId="0" applyFont="1" applyBorder="1" applyAlignment="1">
      <alignment horizontal="center" vertical="center"/>
    </xf>
    <xf numFmtId="164" fontId="135" fillId="0" borderId="44" xfId="0" applyNumberFormat="1" applyFont="1" applyBorder="1" applyAlignment="1">
      <alignment vertical="center"/>
    </xf>
    <xf numFmtId="0" fontId="136" fillId="0" borderId="44" xfId="14" applyFont="1" applyBorder="1" applyAlignment="1">
      <alignment vertical="center"/>
    </xf>
    <xf numFmtId="0" fontId="136" fillId="0" borderId="50" xfId="0" applyFont="1" applyBorder="1" applyAlignment="1">
      <alignment vertical="center"/>
    </xf>
    <xf numFmtId="0" fontId="136" fillId="0" borderId="48" xfId="0" applyFont="1" applyBorder="1" applyAlignment="1">
      <alignment vertical="center"/>
    </xf>
    <xf numFmtId="0" fontId="139" fillId="0" borderId="42" xfId="0" applyFont="1" applyBorder="1" applyAlignment="1">
      <alignment vertical="center"/>
    </xf>
    <xf numFmtId="0" fontId="134" fillId="0" borderId="0" xfId="14" applyAlignment="1">
      <alignment vertical="center"/>
    </xf>
    <xf numFmtId="0" fontId="170" fillId="0" borderId="0" xfId="14" applyFont="1" applyAlignment="1">
      <alignment vertical="center" wrapText="1"/>
    </xf>
    <xf numFmtId="164" fontId="134" fillId="0" borderId="165" xfId="14" applyNumberFormat="1" applyBorder="1" applyAlignment="1">
      <alignment horizontal="center" vertical="center"/>
    </xf>
    <xf numFmtId="164" fontId="134" fillId="0" borderId="16" xfId="14" applyNumberFormat="1" applyBorder="1" applyAlignment="1">
      <alignment horizontal="center" vertical="center"/>
    </xf>
    <xf numFmtId="164" fontId="134" fillId="0" borderId="176" xfId="14" applyNumberFormat="1" applyBorder="1" applyAlignment="1">
      <alignment horizontal="center" vertical="center"/>
    </xf>
    <xf numFmtId="164" fontId="134" fillId="0" borderId="199" xfId="14" applyNumberFormat="1" applyBorder="1" applyAlignment="1">
      <alignment horizontal="center" vertical="center"/>
    </xf>
    <xf numFmtId="164" fontId="134" fillId="0" borderId="190" xfId="14" applyNumberFormat="1" applyBorder="1" applyAlignment="1">
      <alignment horizontal="center" vertical="center"/>
    </xf>
    <xf numFmtId="164" fontId="134" fillId="0" borderId="171" xfId="14" applyNumberFormat="1" applyBorder="1" applyAlignment="1">
      <alignment horizontal="center" vertical="center"/>
    </xf>
    <xf numFmtId="164" fontId="134" fillId="0" borderId="0" xfId="14" applyNumberFormat="1" applyAlignment="1">
      <alignment horizontal="center" vertical="center"/>
    </xf>
    <xf numFmtId="0" fontId="168" fillId="15" borderId="41" xfId="14" applyFont="1" applyFill="1" applyBorder="1" applyAlignment="1">
      <alignment horizontal="center" vertical="center"/>
    </xf>
    <xf numFmtId="0" fontId="168" fillId="15" borderId="40" xfId="14" applyFont="1" applyFill="1" applyBorder="1" applyAlignment="1">
      <alignment horizontal="center" vertical="center"/>
    </xf>
    <xf numFmtId="0" fontId="168" fillId="15" borderId="39" xfId="14" applyFont="1" applyFill="1" applyBorder="1" applyAlignment="1">
      <alignment horizontal="center" vertical="center"/>
    </xf>
    <xf numFmtId="164" fontId="167" fillId="0" borderId="175" xfId="0" applyNumberFormat="1" applyFont="1" applyBorder="1" applyAlignment="1">
      <alignment horizontal="center" vertical="center"/>
    </xf>
    <xf numFmtId="164" fontId="167" fillId="0" borderId="164" xfId="0" applyNumberFormat="1" applyFont="1" applyBorder="1" applyAlignment="1">
      <alignment horizontal="center" vertical="center"/>
    </xf>
    <xf numFmtId="0" fontId="137" fillId="15" borderId="163" xfId="14" applyFont="1" applyFill="1" applyBorder="1" applyAlignment="1">
      <alignment horizontal="center" vertical="center"/>
    </xf>
    <xf numFmtId="169" fontId="136" fillId="0" borderId="50" xfId="14" applyNumberFormat="1" applyFont="1" applyBorder="1" applyAlignment="1">
      <alignment vertical="center"/>
    </xf>
    <xf numFmtId="6" fontId="174" fillId="0" borderId="44" xfId="14" applyNumberFormat="1" applyFont="1" applyBorder="1" applyAlignment="1">
      <alignment vertical="center"/>
    </xf>
    <xf numFmtId="6" fontId="174" fillId="0" borderId="0" xfId="14" applyNumberFormat="1" applyFont="1" applyAlignment="1">
      <alignment vertical="center"/>
    </xf>
    <xf numFmtId="0" fontId="134" fillId="0" borderId="0" xfId="14" applyAlignment="1">
      <alignment horizontal="center" vertical="center"/>
    </xf>
    <xf numFmtId="2" fontId="134" fillId="0" borderId="0" xfId="14" applyNumberFormat="1" applyAlignment="1">
      <alignment horizontal="center" vertical="center"/>
    </xf>
    <xf numFmtId="0" fontId="170" fillId="0" borderId="0" xfId="14" applyFont="1" applyAlignment="1">
      <alignment horizontal="center" vertical="center" wrapText="1"/>
    </xf>
    <xf numFmtId="164" fontId="134" fillId="0" borderId="205" xfId="14" applyNumberFormat="1" applyBorder="1" applyAlignment="1">
      <alignment horizontal="center" vertical="center"/>
    </xf>
    <xf numFmtId="164" fontId="134" fillId="0" borderId="13" xfId="14" applyNumberFormat="1" applyBorder="1" applyAlignment="1">
      <alignment horizontal="center" vertical="center"/>
    </xf>
    <xf numFmtId="164" fontId="134" fillId="0" borderId="170" xfId="14" applyNumberFormat="1" applyBorder="1" applyAlignment="1">
      <alignment horizontal="center" vertical="center"/>
    </xf>
    <xf numFmtId="164" fontId="167" fillId="0" borderId="22" xfId="0" applyNumberFormat="1" applyFont="1" applyBorder="1" applyAlignment="1">
      <alignment horizontal="center" vertical="center"/>
    </xf>
    <xf numFmtId="169" fontId="134" fillId="0" borderId="41" xfId="14" applyNumberFormat="1" applyBorder="1" applyAlignment="1">
      <alignment horizontal="center" vertical="center"/>
    </xf>
    <xf numFmtId="164" fontId="167" fillId="0" borderId="176" xfId="0" applyNumberFormat="1" applyFont="1" applyBorder="1" applyAlignment="1">
      <alignment horizontal="center" vertical="center"/>
    </xf>
    <xf numFmtId="164" fontId="167" fillId="0" borderId="205" xfId="0" applyNumberFormat="1" applyFont="1" applyBorder="1" applyAlignment="1">
      <alignment horizontal="center" vertical="center"/>
    </xf>
    <xf numFmtId="164" fontId="167" fillId="0" borderId="13" xfId="0" applyNumberFormat="1" applyFont="1" applyBorder="1" applyAlignment="1">
      <alignment horizontal="center" vertical="center"/>
    </xf>
    <xf numFmtId="164" fontId="167" fillId="0" borderId="2" xfId="0" applyNumberFormat="1" applyFont="1" applyBorder="1" applyAlignment="1">
      <alignment horizontal="center" vertical="center"/>
    </xf>
    <xf numFmtId="0" fontId="137" fillId="15" borderId="165" xfId="14" applyFont="1" applyFill="1" applyBorder="1" applyAlignment="1">
      <alignment horizontal="center" vertical="center"/>
    </xf>
    <xf numFmtId="0" fontId="137" fillId="15" borderId="16" xfId="14" applyFont="1" applyFill="1" applyBorder="1" applyAlignment="1">
      <alignment horizontal="center" vertical="center"/>
    </xf>
    <xf numFmtId="0" fontId="137" fillId="15" borderId="15" xfId="14" applyFont="1" applyFill="1" applyBorder="1" applyAlignment="1">
      <alignment horizontal="center" vertical="center"/>
    </xf>
    <xf numFmtId="0" fontId="137" fillId="15" borderId="44" xfId="14" applyFont="1" applyFill="1" applyBorder="1" applyAlignment="1">
      <alignment horizontal="center" vertical="center"/>
    </xf>
    <xf numFmtId="0" fontId="137" fillId="15" borderId="14" xfId="14" applyFont="1" applyFill="1" applyBorder="1" applyAlignment="1">
      <alignment horizontal="center" vertical="center"/>
    </xf>
    <xf numFmtId="0" fontId="171" fillId="12" borderId="176" xfId="0" applyFont="1" applyFill="1" applyBorder="1" applyAlignment="1">
      <alignment horizontal="left"/>
    </xf>
    <xf numFmtId="0" fontId="171" fillId="12" borderId="45" xfId="0" applyFont="1" applyFill="1" applyBorder="1" applyAlignment="1">
      <alignment horizontal="left"/>
    </xf>
    <xf numFmtId="166" fontId="171" fillId="0" borderId="0" xfId="1" applyNumberFormat="1" applyFont="1" applyFill="1" applyBorder="1" applyAlignment="1">
      <alignment horizontal="left"/>
    </xf>
    <xf numFmtId="0" fontId="171" fillId="12" borderId="16" xfId="14" applyFont="1" applyFill="1" applyBorder="1" applyAlignment="1">
      <alignment vertical="center"/>
    </xf>
    <xf numFmtId="164" fontId="136" fillId="12" borderId="165" xfId="14" applyNumberFormat="1" applyFont="1" applyFill="1" applyBorder="1" applyAlignment="1">
      <alignment vertical="center"/>
    </xf>
    <xf numFmtId="0" fontId="171" fillId="12" borderId="46" xfId="14" applyFont="1" applyFill="1" applyBorder="1" applyAlignment="1">
      <alignment vertical="center"/>
    </xf>
    <xf numFmtId="164" fontId="136" fillId="12" borderId="47" xfId="14" applyNumberFormat="1" applyFont="1" applyFill="1" applyBorder="1" applyAlignment="1">
      <alignment vertical="center"/>
    </xf>
    <xf numFmtId="0" fontId="168" fillId="15" borderId="71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194" xfId="14" applyFont="1" applyFill="1" applyBorder="1" applyAlignment="1">
      <alignment horizontal="center" vertical="center"/>
    </xf>
    <xf numFmtId="0" fontId="168" fillId="15" borderId="178" xfId="14" applyFont="1" applyFill="1" applyBorder="1" applyAlignment="1">
      <alignment horizontal="center" vertical="center"/>
    </xf>
    <xf numFmtId="0" fontId="168" fillId="15" borderId="191" xfId="14" applyFont="1" applyFill="1" applyBorder="1" applyAlignment="1">
      <alignment horizontal="center" vertical="center"/>
    </xf>
    <xf numFmtId="0" fontId="168" fillId="15" borderId="206" xfId="14" applyFont="1" applyFill="1" applyBorder="1" applyAlignment="1">
      <alignment horizontal="center" vertical="center"/>
    </xf>
    <xf numFmtId="0" fontId="138" fillId="0" borderId="0" xfId="14" applyFont="1" applyAlignment="1">
      <alignment vertical="center" wrapText="1"/>
    </xf>
    <xf numFmtId="177" fontId="161" fillId="0" borderId="0" xfId="14" applyNumberFormat="1" applyFont="1" applyAlignment="1">
      <alignment horizontal="center" vertical="center"/>
    </xf>
    <xf numFmtId="177" fontId="138" fillId="0" borderId="0" xfId="14" applyNumberFormat="1" applyFont="1" applyAlignment="1">
      <alignment vertical="center"/>
    </xf>
    <xf numFmtId="169" fontId="167" fillId="0" borderId="197" xfId="0" applyNumberFormat="1" applyFont="1" applyBorder="1" applyAlignment="1">
      <alignment horizontal="center" vertical="center"/>
    </xf>
    <xf numFmtId="169" fontId="167" fillId="0" borderId="199" xfId="0" applyNumberFormat="1" applyFont="1" applyBorder="1" applyAlignment="1">
      <alignment horizontal="center" vertical="center"/>
    </xf>
    <xf numFmtId="164" fontId="134" fillId="0" borderId="0" xfId="14" applyNumberFormat="1" applyAlignment="1">
      <alignment vertical="center"/>
    </xf>
    <xf numFmtId="0" fontId="168" fillId="0" borderId="0" xfId="14" applyFont="1" applyAlignment="1">
      <alignment vertical="center" wrapText="1"/>
    </xf>
    <xf numFmtId="0" fontId="168" fillId="15" borderId="44" xfId="14" applyFont="1" applyFill="1" applyBorder="1" applyAlignment="1">
      <alignment horizontal="center" vertical="center"/>
    </xf>
    <xf numFmtId="0" fontId="168" fillId="15" borderId="14" xfId="14" applyFont="1" applyFill="1" applyBorder="1" applyAlignment="1">
      <alignment horizontal="right" vertical="center"/>
    </xf>
    <xf numFmtId="0" fontId="168" fillId="15" borderId="20" xfId="14" applyFont="1" applyFill="1" applyBorder="1" applyAlignment="1">
      <alignment horizontal="center" vertical="center"/>
    </xf>
    <xf numFmtId="0" fontId="168" fillId="15" borderId="0" xfId="14" applyFont="1" applyFill="1" applyAlignment="1">
      <alignment horizontal="center" vertical="center"/>
    </xf>
    <xf numFmtId="0" fontId="168" fillId="15" borderId="0" xfId="14" applyFont="1" applyFill="1" applyAlignment="1">
      <alignment horizontal="right" vertical="center"/>
    </xf>
    <xf numFmtId="0" fontId="168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4" fillId="0" borderId="0" xfId="14" applyNumberFormat="1" applyAlignment="1">
      <alignment horizontal="right" vertical="center"/>
    </xf>
    <xf numFmtId="0" fontId="168" fillId="15" borderId="163" xfId="14" applyFont="1" applyFill="1" applyBorder="1" applyAlignment="1">
      <alignment vertical="center"/>
    </xf>
    <xf numFmtId="169" fontId="167" fillId="0" borderId="0" xfId="0" applyNumberFormat="1" applyFont="1" applyAlignment="1">
      <alignment vertical="center"/>
    </xf>
    <xf numFmtId="164" fontId="134" fillId="0" borderId="48" xfId="14" applyNumberFormat="1" applyBorder="1" applyAlignment="1">
      <alignment horizontal="center" vertical="center"/>
    </xf>
    <xf numFmtId="164" fontId="134" fillId="0" borderId="49" xfId="14" applyNumberFormat="1" applyBorder="1" applyAlignment="1">
      <alignment horizontal="center" vertical="center"/>
    </xf>
    <xf numFmtId="164" fontId="134" fillId="0" borderId="50" xfId="14" applyNumberFormat="1" applyBorder="1" applyAlignment="1">
      <alignment horizontal="center" vertical="center"/>
    </xf>
    <xf numFmtId="0" fontId="171" fillId="0" borderId="0" xfId="14" applyFont="1" applyAlignment="1">
      <alignment vertical="center"/>
    </xf>
    <xf numFmtId="164" fontId="0" fillId="0" borderId="175" xfId="0" applyNumberFormat="1" applyBorder="1" applyAlignment="1">
      <alignment horizontal="center"/>
    </xf>
    <xf numFmtId="0" fontId="118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27" fillId="9" borderId="36" xfId="0" applyFont="1" applyFill="1" applyBorder="1" applyAlignment="1">
      <alignment horizontal="center" vertical="center" wrapText="1"/>
    </xf>
    <xf numFmtId="164" fontId="13" fillId="0" borderId="192" xfId="0" applyNumberFormat="1" applyFont="1" applyBorder="1" applyAlignment="1">
      <alignment horizontal="center"/>
    </xf>
    <xf numFmtId="164" fontId="13" fillId="0" borderId="193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07" xfId="0" applyNumberFormat="1" applyFont="1" applyBorder="1" applyAlignment="1">
      <alignment horizontal="center"/>
    </xf>
    <xf numFmtId="0" fontId="8" fillId="0" borderId="193" xfId="0" applyFont="1" applyBorder="1" applyAlignment="1">
      <alignment horizontal="center"/>
    </xf>
    <xf numFmtId="2" fontId="105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0" fillId="12" borderId="0" xfId="0" applyFill="1"/>
    <xf numFmtId="172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4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195" xfId="0" applyNumberFormat="1" applyBorder="1" applyAlignment="1" applyProtection="1">
      <alignment horizontal="center"/>
      <protection hidden="1"/>
    </xf>
    <xf numFmtId="172" fontId="4" fillId="0" borderId="0" xfId="0" applyNumberFormat="1" applyFont="1"/>
    <xf numFmtId="0" fontId="4" fillId="0" borderId="22" xfId="0" applyFont="1" applyBorder="1"/>
    <xf numFmtId="0" fontId="4" fillId="21" borderId="24" xfId="0" applyFont="1" applyFill="1" applyBorder="1"/>
    <xf numFmtId="172" fontId="4" fillId="21" borderId="0" xfId="0" applyNumberFormat="1" applyFont="1" applyFill="1"/>
    <xf numFmtId="4" fontId="4" fillId="12" borderId="0" xfId="0" applyNumberFormat="1" applyFont="1" applyFill="1"/>
    <xf numFmtId="0" fontId="178" fillId="16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2" fontId="21" fillId="0" borderId="209" xfId="12" applyNumberFormat="1" applyFont="1" applyBorder="1" applyAlignment="1" applyProtection="1">
      <alignment horizontal="center" vertical="center"/>
      <protection hidden="1"/>
    </xf>
    <xf numFmtId="172" fontId="21" fillId="0" borderId="210" xfId="12" applyNumberFormat="1" applyFont="1" applyBorder="1" applyAlignment="1" applyProtection="1">
      <alignment horizontal="center" vertical="center"/>
      <protection hidden="1"/>
    </xf>
    <xf numFmtId="172" fontId="21" fillId="0" borderId="211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3" fillId="18" borderId="44" xfId="0" applyNumberFormat="1" applyFont="1" applyFill="1" applyBorder="1" applyAlignment="1">
      <alignment horizontal="right" vertical="center"/>
    </xf>
    <xf numFmtId="0" fontId="113" fillId="18" borderId="34" xfId="0" applyFont="1" applyFill="1" applyBorder="1" applyAlignment="1">
      <alignment horizontal="right"/>
    </xf>
    <xf numFmtId="0" fontId="113" fillId="18" borderId="44" xfId="0" applyFont="1" applyFill="1" applyBorder="1" applyAlignment="1">
      <alignment horizontal="right" vertical="center"/>
    </xf>
    <xf numFmtId="9" fontId="113" fillId="18" borderId="47" xfId="1" applyFont="1" applyFill="1" applyBorder="1" applyAlignment="1">
      <alignment horizontal="righ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27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172" fontId="21" fillId="0" borderId="129" xfId="12" applyNumberFormat="1" applyFont="1" applyBorder="1" applyAlignment="1" applyProtection="1">
      <alignment horizontal="center" vertical="center"/>
      <protection hidden="1"/>
    </xf>
    <xf numFmtId="0" fontId="19" fillId="2" borderId="32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1" fillId="2" borderId="194" xfId="0" applyFont="1" applyFill="1" applyBorder="1" applyAlignment="1">
      <alignment horizontal="center" vertical="center"/>
    </xf>
    <xf numFmtId="172" fontId="4" fillId="12" borderId="0" xfId="0" applyNumberFormat="1" applyFont="1" applyFill="1"/>
    <xf numFmtId="172" fontId="21" fillId="0" borderId="124" xfId="0" applyNumberFormat="1" applyFont="1" applyBorder="1" applyAlignment="1" applyProtection="1">
      <alignment horizontal="center" vertical="center"/>
      <protection hidden="1"/>
    </xf>
    <xf numFmtId="172" fontId="21" fillId="0" borderId="123" xfId="0" applyNumberFormat="1" applyFont="1" applyBorder="1" applyAlignment="1" applyProtection="1">
      <alignment horizontal="center" vertical="center"/>
      <protection hidden="1"/>
    </xf>
    <xf numFmtId="172" fontId="21" fillId="0" borderId="123" xfId="12" applyNumberFormat="1" applyFont="1" applyBorder="1" applyAlignment="1" applyProtection="1">
      <alignment horizontal="center" vertical="center"/>
      <protection hidden="1"/>
    </xf>
    <xf numFmtId="172" fontId="21" fillId="0" borderId="122" xfId="12" applyNumberFormat="1" applyFont="1" applyBorder="1" applyAlignment="1" applyProtection="1">
      <alignment horizontal="center" vertical="center"/>
      <protection hidden="1"/>
    </xf>
    <xf numFmtId="164" fontId="167" fillId="0" borderId="201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horizontal="center" vertical="center"/>
    </xf>
    <xf numFmtId="164" fontId="167" fillId="0" borderId="190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vertical="center"/>
    </xf>
    <xf numFmtId="0" fontId="169" fillId="0" borderId="0" xfId="14" applyFont="1" applyAlignment="1">
      <alignment horizontal="center" vertical="center"/>
    </xf>
    <xf numFmtId="169" fontId="137" fillId="15" borderId="41" xfId="14" applyNumberFormat="1" applyFont="1" applyFill="1" applyBorder="1" applyAlignment="1">
      <alignment horizontal="center" vertical="center"/>
    </xf>
    <xf numFmtId="164" fontId="134" fillId="0" borderId="44" xfId="14" applyNumberFormat="1" applyBorder="1" applyAlignment="1">
      <alignment horizontal="center" vertical="center"/>
    </xf>
    <xf numFmtId="0" fontId="168" fillId="15" borderId="43" xfId="14" applyFont="1" applyFill="1" applyBorder="1" applyAlignment="1">
      <alignment vertical="center"/>
    </xf>
    <xf numFmtId="0" fontId="168" fillId="15" borderId="51" xfId="14" applyFont="1" applyFill="1" applyBorder="1" applyAlignment="1">
      <alignment vertical="center"/>
    </xf>
    <xf numFmtId="0" fontId="168" fillId="15" borderId="33" xfId="14" applyFont="1" applyFill="1" applyBorder="1" applyAlignment="1">
      <alignment horizontal="right" vertical="center"/>
    </xf>
    <xf numFmtId="0" fontId="168" fillId="15" borderId="207" xfId="14" applyFont="1" applyFill="1" applyBorder="1" applyAlignment="1">
      <alignment horizontal="center" vertical="center"/>
    </xf>
    <xf numFmtId="0" fontId="168" fillId="15" borderId="204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vertical="center"/>
    </xf>
    <xf numFmtId="164" fontId="167" fillId="0" borderId="16" xfId="0" applyNumberFormat="1" applyFont="1" applyBorder="1" applyAlignment="1">
      <alignment horizontal="center" vertical="center"/>
    </xf>
    <xf numFmtId="164" fontId="167" fillId="0" borderId="15" xfId="0" applyNumberFormat="1" applyFont="1" applyBorder="1" applyAlignment="1">
      <alignment horizontal="center" vertical="center"/>
    </xf>
    <xf numFmtId="164" fontId="167" fillId="0" borderId="165" xfId="0" applyNumberFormat="1" applyFont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/>
    </xf>
    <xf numFmtId="0" fontId="179" fillId="15" borderId="43" xfId="14" applyFont="1" applyFill="1" applyBorder="1" applyAlignment="1">
      <alignment horizontal="center" vertical="center" wrapText="1"/>
    </xf>
    <xf numFmtId="0" fontId="137" fillId="15" borderId="208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vertical="center"/>
    </xf>
    <xf numFmtId="0" fontId="180" fillId="15" borderId="34" xfId="14" applyFont="1" applyFill="1" applyBorder="1" applyAlignment="1">
      <alignment vertical="center"/>
    </xf>
    <xf numFmtId="0" fontId="168" fillId="15" borderId="37" xfId="14" applyFont="1" applyFill="1" applyBorder="1" applyAlignment="1">
      <alignment horizontal="center" vertical="center"/>
    </xf>
    <xf numFmtId="0" fontId="168" fillId="15" borderId="38" xfId="14" applyFont="1" applyFill="1" applyBorder="1" applyAlignment="1">
      <alignment horizontal="center" vertical="center"/>
    </xf>
    <xf numFmtId="0" fontId="86" fillId="0" borderId="148" xfId="7" applyFont="1" applyFill="1" applyBorder="1" applyAlignment="1" applyProtection="1">
      <alignment horizontal="center"/>
      <protection locked="0"/>
    </xf>
    <xf numFmtId="0" fontId="171" fillId="0" borderId="167" xfId="14" applyFont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37" fillId="15" borderId="32" xfId="14" applyFont="1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64" fontId="134" fillId="0" borderId="42" xfId="14" applyNumberFormat="1" applyBorder="1" applyAlignment="1">
      <alignment horizontal="center" vertical="center"/>
    </xf>
    <xf numFmtId="2" fontId="167" fillId="0" borderId="169" xfId="0" applyNumberFormat="1" applyFont="1" applyBorder="1" applyAlignment="1">
      <alignment horizontal="center" vertical="center"/>
    </xf>
    <xf numFmtId="49" fontId="167" fillId="0" borderId="169" xfId="0" applyNumberFormat="1" applyFont="1" applyBorder="1" applyAlignment="1">
      <alignment horizontal="center" vertical="center"/>
    </xf>
    <xf numFmtId="2" fontId="167" fillId="0" borderId="174" xfId="0" applyNumberFormat="1" applyFont="1" applyBorder="1" applyAlignment="1">
      <alignment horizontal="center" vertical="center"/>
    </xf>
    <xf numFmtId="169" fontId="168" fillId="15" borderId="41" xfId="14" applyNumberFormat="1" applyFont="1" applyFill="1" applyBorder="1" applyAlignment="1">
      <alignment horizontal="center" vertical="center"/>
    </xf>
    <xf numFmtId="0" fontId="137" fillId="15" borderId="41" xfId="14" applyFont="1" applyFill="1" applyBorder="1" applyAlignment="1">
      <alignment horizontal="center" vertical="center"/>
    </xf>
    <xf numFmtId="0" fontId="133" fillId="0" borderId="5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169" fontId="136" fillId="0" borderId="44" xfId="14" applyNumberFormat="1" applyFont="1" applyBorder="1" applyAlignment="1">
      <alignment vertical="center"/>
    </xf>
    <xf numFmtId="0" fontId="136" fillId="0" borderId="44" xfId="14" applyFont="1" applyBorder="1" applyAlignment="1">
      <alignment horizontal="center" vertical="center"/>
    </xf>
    <xf numFmtId="0" fontId="169" fillId="0" borderId="44" xfId="0" applyFont="1" applyBorder="1"/>
    <xf numFmtId="2" fontId="134" fillId="0" borderId="44" xfId="14" applyNumberFormat="1" applyBorder="1" applyAlignment="1">
      <alignment horizontal="center" vertical="center"/>
    </xf>
    <xf numFmtId="0" fontId="134" fillId="0" borderId="44" xfId="14" applyBorder="1" applyAlignment="1">
      <alignment horizontal="center" vertical="center"/>
    </xf>
    <xf numFmtId="0" fontId="134" fillId="0" borderId="44" xfId="14" applyBorder="1" applyAlignment="1">
      <alignment vertical="center"/>
    </xf>
    <xf numFmtId="0" fontId="171" fillId="0" borderId="44" xfId="14" applyFont="1" applyBorder="1" applyAlignment="1">
      <alignment vertical="center" wrapText="1"/>
    </xf>
    <xf numFmtId="180" fontId="136" fillId="0" borderId="44" xfId="16" applyNumberFormat="1" applyFont="1" applyBorder="1" applyAlignment="1">
      <alignment vertical="center"/>
    </xf>
    <xf numFmtId="164" fontId="167" fillId="0" borderId="212" xfId="0" applyNumberFormat="1" applyFont="1" applyBorder="1" applyAlignment="1">
      <alignment horizontal="center" vertical="center"/>
    </xf>
    <xf numFmtId="169" fontId="167" fillId="0" borderId="27" xfId="0" applyNumberFormat="1" applyFont="1" applyBorder="1" applyAlignment="1">
      <alignment horizontal="center" vertical="center"/>
    </xf>
    <xf numFmtId="0" fontId="137" fillId="15" borderId="71" xfId="14" applyFont="1" applyFill="1" applyBorder="1" applyAlignment="1">
      <alignment vertical="center"/>
    </xf>
    <xf numFmtId="169" fontId="167" fillId="0" borderId="57" xfId="0" applyNumberFormat="1" applyFont="1" applyBorder="1" applyAlignment="1">
      <alignment horizontal="center" vertical="center"/>
    </xf>
    <xf numFmtId="169" fontId="167" fillId="0" borderId="168" xfId="0" applyNumberFormat="1" applyFont="1" applyBorder="1" applyAlignment="1">
      <alignment horizontal="center" vertical="center"/>
    </xf>
    <xf numFmtId="169" fontId="167" fillId="0" borderId="158" xfId="0" applyNumberFormat="1" applyFont="1" applyBorder="1" applyAlignment="1">
      <alignment horizontal="center" vertical="center"/>
    </xf>
    <xf numFmtId="169" fontId="167" fillId="0" borderId="169" xfId="0" applyNumberFormat="1" applyFont="1" applyBorder="1" applyAlignment="1">
      <alignment horizontal="center" vertical="center"/>
    </xf>
    <xf numFmtId="0" fontId="135" fillId="0" borderId="0" xfId="14" applyFont="1" applyAlignment="1">
      <alignment horizontal="right" vertical="center"/>
    </xf>
    <xf numFmtId="0" fontId="180" fillId="15" borderId="50" xfId="14" applyFont="1" applyFill="1" applyBorder="1" applyAlignment="1">
      <alignment vertical="center"/>
    </xf>
    <xf numFmtId="0" fontId="0" fillId="0" borderId="44" xfId="0" applyBorder="1"/>
    <xf numFmtId="164" fontId="167" fillId="0" borderId="51" xfId="0" applyNumberFormat="1" applyFont="1" applyBorder="1" applyAlignment="1">
      <alignment horizontal="center" vertical="center"/>
    </xf>
    <xf numFmtId="169" fontId="167" fillId="0" borderId="195" xfId="0" applyNumberFormat="1" applyFont="1" applyBorder="1" applyAlignment="1">
      <alignment horizontal="center" vertical="center"/>
    </xf>
    <xf numFmtId="169" fontId="167" fillId="0" borderId="202" xfId="0" applyNumberFormat="1" applyFont="1" applyBorder="1" applyAlignment="1">
      <alignment horizontal="center" vertical="center"/>
    </xf>
    <xf numFmtId="0" fontId="134" fillId="0" borderId="174" xfId="14" applyBorder="1" applyAlignment="1">
      <alignment horizontal="center" vertical="center"/>
    </xf>
    <xf numFmtId="0" fontId="171" fillId="0" borderId="168" xfId="14" applyFont="1" applyBorder="1" applyAlignment="1">
      <alignment horizontal="center" vertical="center"/>
    </xf>
    <xf numFmtId="0" fontId="171" fillId="0" borderId="172" xfId="14" applyFont="1" applyBorder="1" applyAlignment="1">
      <alignment horizontal="center" vertical="center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168" fillId="15" borderId="43" xfId="14" applyFont="1" applyFill="1" applyBorder="1" applyAlignment="1">
      <alignment horizontal="center" vertical="center" wrapText="1"/>
    </xf>
    <xf numFmtId="172" fontId="167" fillId="0" borderId="169" xfId="0" applyNumberFormat="1" applyFont="1" applyBorder="1" applyAlignment="1">
      <alignment horizontal="center" vertical="center"/>
    </xf>
    <xf numFmtId="172" fontId="167" fillId="0" borderId="174" xfId="0" applyNumberFormat="1" applyFont="1" applyBorder="1" applyAlignment="1">
      <alignment horizontal="center" vertical="center"/>
    </xf>
    <xf numFmtId="164" fontId="167" fillId="0" borderId="208" xfId="0" applyNumberFormat="1" applyFont="1" applyBorder="1" applyAlignment="1">
      <alignment horizontal="center" vertical="center"/>
    </xf>
    <xf numFmtId="169" fontId="167" fillId="0" borderId="212" xfId="0" applyNumberFormat="1" applyFont="1" applyBorder="1" applyAlignment="1">
      <alignment horizontal="center" vertical="center"/>
    </xf>
    <xf numFmtId="169" fontId="167" fillId="0" borderId="51" xfId="0" applyNumberFormat="1" applyFont="1" applyBorder="1" applyAlignment="1">
      <alignment horizontal="center" vertical="center"/>
    </xf>
    <xf numFmtId="0" fontId="168" fillId="15" borderId="43" xfId="14" quotePrefix="1" applyFont="1" applyFill="1" applyBorder="1" applyAlignment="1">
      <alignment vertical="center"/>
    </xf>
    <xf numFmtId="0" fontId="168" fillId="15" borderId="43" xfId="14" quotePrefix="1" applyFont="1" applyFill="1" applyBorder="1" applyAlignment="1">
      <alignment horizontal="center" vertical="center"/>
    </xf>
    <xf numFmtId="0" fontId="168" fillId="15" borderId="43" xfId="14" applyFont="1" applyFill="1" applyBorder="1" applyAlignment="1">
      <alignment vertical="center" wrapText="1"/>
    </xf>
    <xf numFmtId="164" fontId="134" fillId="0" borderId="174" xfId="14" applyNumberFormat="1" applyBorder="1" applyAlignment="1">
      <alignment horizontal="center" vertical="center"/>
    </xf>
    <xf numFmtId="164" fontId="177" fillId="0" borderId="164" xfId="0" applyNumberFormat="1" applyFont="1" applyBorder="1" applyAlignment="1">
      <alignment horizontal="center" vertical="center"/>
    </xf>
    <xf numFmtId="164" fontId="177" fillId="0" borderId="175" xfId="0" applyNumberFormat="1" applyFont="1" applyBorder="1" applyAlignment="1">
      <alignment horizontal="center" vertical="center"/>
    </xf>
    <xf numFmtId="0" fontId="180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37" fillId="15" borderId="171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68" fillId="15" borderId="186" xfId="14" applyFont="1" applyFill="1" applyBorder="1" applyAlignment="1">
      <alignment horizontal="center" vertical="center"/>
    </xf>
    <xf numFmtId="169" fontId="134" fillId="0" borderId="39" xfId="14" applyNumberFormat="1" applyBorder="1" applyAlignment="1">
      <alignment horizontal="left" vertical="center"/>
    </xf>
    <xf numFmtId="169" fontId="134" fillId="0" borderId="168" xfId="14" applyNumberFormat="1" applyBorder="1" applyAlignment="1">
      <alignment horizontal="left" vertical="center"/>
    </xf>
    <xf numFmtId="169" fontId="134" fillId="0" borderId="172" xfId="14" applyNumberFormat="1" applyBorder="1" applyAlignment="1">
      <alignment horizontal="left" vertical="center"/>
    </xf>
    <xf numFmtId="0" fontId="137" fillId="15" borderId="166" xfId="14" applyFont="1" applyFill="1" applyBorder="1" applyAlignment="1">
      <alignment vertical="center"/>
    </xf>
    <xf numFmtId="0" fontId="137" fillId="15" borderId="171" xfId="14" applyFont="1" applyFill="1" applyBorder="1" applyAlignment="1">
      <alignment vertical="center"/>
    </xf>
    <xf numFmtId="169" fontId="167" fillId="0" borderId="214" xfId="0" applyNumberFormat="1" applyFont="1" applyBorder="1" applyAlignment="1">
      <alignment horizontal="center" vertical="center"/>
    </xf>
    <xf numFmtId="0" fontId="180" fillId="15" borderId="49" xfId="14" applyFont="1" applyFill="1" applyBorder="1" applyAlignment="1">
      <alignment vertical="center"/>
    </xf>
    <xf numFmtId="0" fontId="180" fillId="15" borderId="33" xfId="14" applyFont="1" applyFill="1" applyBorder="1" applyAlignment="1">
      <alignment vertical="center"/>
    </xf>
    <xf numFmtId="0" fontId="168" fillId="15" borderId="215" xfId="14" applyFont="1" applyFill="1" applyBorder="1" applyAlignment="1">
      <alignment horizontal="center" vertical="center"/>
    </xf>
    <xf numFmtId="0" fontId="162" fillId="0" borderId="0" xfId="14" applyFont="1" applyAlignment="1">
      <alignment vertical="center"/>
    </xf>
    <xf numFmtId="0" fontId="173" fillId="0" borderId="0" xfId="0" applyFont="1" applyAlignment="1">
      <alignment horizontal="center" vertical="center"/>
    </xf>
    <xf numFmtId="169" fontId="172" fillId="0" borderId="0" xfId="14" applyNumberFormat="1" applyFont="1" applyAlignment="1">
      <alignment vertical="center"/>
    </xf>
    <xf numFmtId="169" fontId="167" fillId="0" borderId="39" xfId="0" applyNumberFormat="1" applyFont="1" applyBorder="1" applyAlignment="1">
      <alignment horizontal="center" vertical="center"/>
    </xf>
    <xf numFmtId="169" fontId="167" fillId="0" borderId="41" xfId="0" applyNumberFormat="1" applyFont="1" applyBorder="1" applyAlignment="1">
      <alignment horizontal="center" vertical="center"/>
    </xf>
    <xf numFmtId="169" fontId="167" fillId="0" borderId="172" xfId="0" applyNumberFormat="1" applyFont="1" applyBorder="1" applyAlignment="1">
      <alignment horizontal="center" vertical="center"/>
    </xf>
    <xf numFmtId="169" fontId="167" fillId="0" borderId="174" xfId="0" applyNumberFormat="1" applyFont="1" applyBorder="1" applyAlignment="1">
      <alignment horizontal="center" vertical="center"/>
    </xf>
    <xf numFmtId="0" fontId="134" fillId="0" borderId="23" xfId="14" applyBorder="1" applyAlignment="1">
      <alignment horizontal="center" vertical="center"/>
    </xf>
    <xf numFmtId="0" fontId="134" fillId="0" borderId="193" xfId="14" applyBorder="1" applyAlignment="1">
      <alignment horizontal="center" vertical="center"/>
    </xf>
    <xf numFmtId="0" fontId="171" fillId="0" borderId="164" xfId="14" applyFont="1" applyBorder="1" applyAlignment="1">
      <alignment horizontal="center" vertical="center"/>
    </xf>
    <xf numFmtId="0" fontId="171" fillId="0" borderId="175" xfId="14" applyFont="1" applyBorder="1" applyAlignment="1">
      <alignment horizontal="center" vertical="center"/>
    </xf>
    <xf numFmtId="164" fontId="167" fillId="0" borderId="197" xfId="0" applyNumberFormat="1" applyFont="1" applyBorder="1" applyAlignment="1">
      <alignment horizontal="center" vertical="center"/>
    </xf>
    <xf numFmtId="0" fontId="137" fillId="15" borderId="175" xfId="14" applyFont="1" applyFill="1" applyBorder="1" applyAlignment="1">
      <alignment horizontal="center" vertical="center"/>
    </xf>
    <xf numFmtId="0" fontId="171" fillId="0" borderId="212" xfId="14" applyFont="1" applyBorder="1" applyAlignment="1">
      <alignment horizontal="center" vertical="center"/>
    </xf>
    <xf numFmtId="0" fontId="134" fillId="0" borderId="17" xfId="14" applyBorder="1" applyAlignment="1">
      <alignment horizontal="center" vertical="center"/>
    </xf>
    <xf numFmtId="169" fontId="134" fillId="0" borderId="158" xfId="14" applyNumberFormat="1" applyBorder="1" applyAlignment="1">
      <alignment horizontal="center" vertical="center"/>
    </xf>
    <xf numFmtId="169" fontId="168" fillId="15" borderId="38" xfId="14" applyNumberFormat="1" applyFont="1" applyFill="1" applyBorder="1" applyAlignment="1">
      <alignment horizontal="center" vertical="center"/>
    </xf>
    <xf numFmtId="164" fontId="134" fillId="0" borderId="24" xfId="14" applyNumberFormat="1" applyBorder="1" applyAlignment="1">
      <alignment horizontal="center" vertical="center"/>
    </xf>
    <xf numFmtId="164" fontId="134" fillId="0" borderId="25" xfId="14" applyNumberFormat="1" applyBorder="1" applyAlignment="1">
      <alignment horizontal="center" vertical="center"/>
    </xf>
    <xf numFmtId="164" fontId="134" fillId="0" borderId="40" xfId="14" applyNumberFormat="1" applyBorder="1" applyAlignment="1">
      <alignment horizontal="center" vertical="center"/>
    </xf>
    <xf numFmtId="164" fontId="134" fillId="0" borderId="41" xfId="14" applyNumberFormat="1" applyBorder="1" applyAlignment="1">
      <alignment horizontal="center" vertical="center"/>
    </xf>
    <xf numFmtId="164" fontId="134" fillId="0" borderId="173" xfId="14" applyNumberFormat="1" applyBorder="1" applyAlignment="1">
      <alignment horizontal="center" vertical="center"/>
    </xf>
    <xf numFmtId="164" fontId="134" fillId="0" borderId="168" xfId="14" applyNumberFormat="1" applyBorder="1" applyAlignment="1">
      <alignment horizontal="center" vertical="center"/>
    </xf>
    <xf numFmtId="164" fontId="134" fillId="0" borderId="169" xfId="14" applyNumberFormat="1" applyBorder="1" applyAlignment="1">
      <alignment horizontal="center" vertical="center"/>
    </xf>
    <xf numFmtId="164" fontId="134" fillId="0" borderId="55" xfId="14" applyNumberFormat="1" applyBorder="1" applyAlignment="1">
      <alignment horizontal="center" vertical="center"/>
    </xf>
    <xf numFmtId="164" fontId="134" fillId="0" borderId="203" xfId="14" applyNumberFormat="1" applyBorder="1" applyAlignment="1">
      <alignment horizontal="center" vertical="center"/>
    </xf>
    <xf numFmtId="164" fontId="134" fillId="0" borderId="39" xfId="14" applyNumberFormat="1" applyBorder="1" applyAlignment="1">
      <alignment horizontal="center" vertical="center"/>
    </xf>
    <xf numFmtId="164" fontId="134" fillId="0" borderId="172" xfId="14" applyNumberFormat="1" applyBorder="1" applyAlignment="1">
      <alignment horizontal="center" vertical="center"/>
    </xf>
    <xf numFmtId="164" fontId="134" fillId="0" borderId="57" xfId="14" applyNumberFormat="1" applyBorder="1" applyAlignment="1">
      <alignment horizontal="center" vertical="center"/>
    </xf>
    <xf numFmtId="164" fontId="134" fillId="0" borderId="27" xfId="14" applyNumberFormat="1" applyBorder="1" applyAlignment="1">
      <alignment horizontal="center" vertical="center"/>
    </xf>
    <xf numFmtId="164" fontId="134" fillId="0" borderId="158" xfId="14" applyNumberFormat="1" applyBorder="1" applyAlignment="1">
      <alignment horizontal="center" vertical="center"/>
    </xf>
    <xf numFmtId="164" fontId="134" fillId="0" borderId="26" xfId="14" applyNumberFormat="1" applyBorder="1" applyAlignment="1">
      <alignment horizontal="center" vertical="center"/>
    </xf>
    <xf numFmtId="164" fontId="134" fillId="0" borderId="56" xfId="14" applyNumberFormat="1" applyBorder="1" applyAlignment="1">
      <alignment horizontal="center" vertical="center"/>
    </xf>
    <xf numFmtId="164" fontId="134" fillId="0" borderId="215" xfId="14" applyNumberFormat="1" applyBorder="1" applyAlignment="1">
      <alignment horizontal="center" vertical="center"/>
    </xf>
    <xf numFmtId="0" fontId="173" fillId="0" borderId="42" xfId="0" applyFont="1" applyBorder="1" applyAlignment="1">
      <alignment horizontal="center" vertical="center"/>
    </xf>
    <xf numFmtId="169" fontId="167" fillId="0" borderId="15" xfId="0" applyNumberFormat="1" applyFont="1" applyBorder="1" applyAlignment="1">
      <alignment horizontal="center" vertical="center"/>
    </xf>
    <xf numFmtId="169" fontId="167" fillId="0" borderId="187" xfId="0" applyNumberFormat="1" applyFont="1" applyBorder="1" applyAlignment="1">
      <alignment horizontal="center" vertical="center"/>
    </xf>
    <xf numFmtId="172" fontId="167" fillId="0" borderId="164" xfId="0" applyNumberFormat="1" applyFont="1" applyBorder="1" applyAlignment="1">
      <alignment horizontal="center" vertical="center"/>
    </xf>
    <xf numFmtId="172" fontId="167" fillId="0" borderId="175" xfId="0" applyNumberFormat="1" applyFont="1" applyBorder="1" applyAlignment="1">
      <alignment horizontal="center" vertical="center"/>
    </xf>
    <xf numFmtId="3" fontId="167" fillId="0" borderId="169" xfId="0" applyNumberFormat="1" applyFont="1" applyBorder="1" applyAlignment="1">
      <alignment horizontal="center" vertical="center"/>
    </xf>
    <xf numFmtId="3" fontId="167" fillId="0" borderId="174" xfId="0" applyNumberFormat="1" applyFont="1" applyBorder="1" applyAlignment="1">
      <alignment horizontal="center" vertical="center"/>
    </xf>
    <xf numFmtId="0" fontId="177" fillId="0" borderId="0" xfId="0" applyFont="1"/>
    <xf numFmtId="0" fontId="177" fillId="0" borderId="45" xfId="0" applyFont="1" applyBorder="1"/>
    <xf numFmtId="0" fontId="177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77" fillId="0" borderId="47" xfId="0" applyFont="1" applyBorder="1"/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1" fontId="83" fillId="4" borderId="34" xfId="0" applyNumberFormat="1" applyFont="1" applyFill="1" applyBorder="1"/>
    <xf numFmtId="169" fontId="134" fillId="0" borderId="165" xfId="14" applyNumberFormat="1" applyBorder="1" applyAlignment="1">
      <alignment horizontal="center" vertical="center"/>
    </xf>
    <xf numFmtId="169" fontId="134" fillId="0" borderId="177" xfId="14" applyNumberFormat="1" applyBorder="1" applyAlignment="1">
      <alignment horizontal="center" vertical="center"/>
    </xf>
    <xf numFmtId="169" fontId="134" fillId="0" borderId="199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1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1" fillId="0" borderId="0" xfId="14" applyFont="1" applyAlignment="1">
      <alignment vertical="center" wrapText="1"/>
    </xf>
    <xf numFmtId="0" fontId="134" fillId="0" borderId="0" xfId="14" applyAlignment="1">
      <alignment vertical="center" wrapText="1"/>
    </xf>
    <xf numFmtId="0" fontId="169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69" fillId="0" borderId="0" xfId="0" applyFont="1"/>
    <xf numFmtId="169" fontId="137" fillId="15" borderId="21" xfId="14" applyNumberFormat="1" applyFont="1" applyFill="1" applyBorder="1" applyAlignment="1">
      <alignment vertical="center"/>
    </xf>
    <xf numFmtId="14" fontId="137" fillId="15" borderId="22" xfId="14" applyNumberFormat="1" applyFont="1" applyFill="1" applyBorder="1" applyAlignment="1">
      <alignment vertical="center"/>
    </xf>
    <xf numFmtId="181" fontId="83" fillId="15" borderId="193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37" fillId="15" borderId="40" xfId="14" applyNumberFormat="1" applyFont="1" applyFill="1" applyBorder="1" applyAlignment="1">
      <alignment horizontal="center" vertical="center"/>
    </xf>
    <xf numFmtId="0" fontId="2" fillId="15" borderId="216" xfId="8" applyFont="1" applyFill="1" applyBorder="1"/>
    <xf numFmtId="0" fontId="87" fillId="0" borderId="206" xfId="0" applyFont="1" applyBorder="1" applyAlignment="1" applyProtection="1">
      <alignment horizontal="center"/>
      <protection hidden="1"/>
    </xf>
    <xf numFmtId="0" fontId="2" fillId="15" borderId="217" xfId="8" applyFont="1" applyFill="1" applyBorder="1"/>
    <xf numFmtId="164" fontId="80" fillId="13" borderId="218" xfId="6" applyNumberFormat="1" applyBorder="1" applyAlignment="1" applyProtection="1">
      <alignment horizontal="center"/>
      <protection hidden="1"/>
    </xf>
    <xf numFmtId="0" fontId="80" fillId="13" borderId="218" xfId="6" applyBorder="1" applyAlignment="1" applyProtection="1">
      <alignment horizontal="center"/>
      <protection hidden="1"/>
    </xf>
    <xf numFmtId="0" fontId="2" fillId="15" borderId="219" xfId="8" applyFont="1" applyFill="1" applyBorder="1"/>
    <xf numFmtId="0" fontId="80" fillId="13" borderId="220" xfId="6" applyBorder="1" applyAlignment="1" applyProtection="1">
      <alignment horizontal="center"/>
      <protection hidden="1"/>
    </xf>
    <xf numFmtId="0" fontId="2" fillId="15" borderId="221" xfId="8" applyFont="1" applyFill="1" applyBorder="1"/>
    <xf numFmtId="0" fontId="80" fillId="13" borderId="222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4" xfId="0" applyFont="1" applyBorder="1"/>
    <xf numFmtId="164" fontId="82" fillId="14" borderId="223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19" fillId="12" borderId="200" xfId="0" applyFont="1" applyFill="1" applyBorder="1"/>
    <xf numFmtId="0" fontId="119" fillId="12" borderId="198" xfId="0" applyFont="1" applyFill="1" applyBorder="1"/>
    <xf numFmtId="0" fontId="119" fillId="12" borderId="192" xfId="0" applyFont="1" applyFill="1" applyBorder="1"/>
    <xf numFmtId="0" fontId="137" fillId="15" borderId="201" xfId="14" applyFont="1" applyFill="1" applyBorder="1" applyAlignment="1">
      <alignment vertical="center"/>
    </xf>
    <xf numFmtId="0" fontId="137" fillId="15" borderId="190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37" fillId="15" borderId="204" xfId="14" applyFont="1" applyFill="1" applyBorder="1" applyAlignment="1">
      <alignment horizontal="center" vertical="center"/>
    </xf>
    <xf numFmtId="0" fontId="137" fillId="15" borderId="36" xfId="14" applyFont="1" applyFill="1" applyBorder="1" applyAlignment="1">
      <alignment horizontal="center" vertical="center"/>
    </xf>
    <xf numFmtId="0" fontId="2" fillId="15" borderId="224" xfId="8" applyFont="1" applyFill="1" applyBorder="1"/>
    <xf numFmtId="0" fontId="2" fillId="15" borderId="225" xfId="8" applyFont="1" applyFill="1" applyBorder="1"/>
    <xf numFmtId="0" fontId="2" fillId="15" borderId="226" xfId="8" applyFont="1" applyFill="1" applyBorder="1"/>
    <xf numFmtId="164" fontId="80" fillId="13" borderId="222" xfId="6" applyNumberFormat="1" applyBorder="1" applyAlignment="1" applyProtection="1">
      <alignment horizontal="center"/>
      <protection hidden="1"/>
    </xf>
    <xf numFmtId="0" fontId="135" fillId="0" borderId="14" xfId="14" applyFont="1" applyBorder="1" applyAlignment="1">
      <alignment vertical="center"/>
    </xf>
    <xf numFmtId="0" fontId="135" fillId="0" borderId="20" xfId="14" applyFont="1" applyBorder="1" applyAlignment="1">
      <alignment vertical="center"/>
    </xf>
    <xf numFmtId="0" fontId="136" fillId="0" borderId="45" xfId="0" applyFont="1" applyBorder="1" applyAlignment="1">
      <alignment vertical="center"/>
    </xf>
    <xf numFmtId="0" fontId="136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19" borderId="14" xfId="2" applyFont="1" applyFill="1" applyBorder="1" applyProtection="1">
      <protection hidden="1"/>
    </xf>
    <xf numFmtId="0" fontId="42" fillId="19" borderId="0" xfId="2" applyFont="1" applyFill="1" applyProtection="1">
      <protection hidden="1"/>
    </xf>
    <xf numFmtId="0" fontId="42" fillId="19" borderId="20" xfId="2" applyFont="1" applyFill="1" applyBorder="1" applyProtection="1">
      <protection hidden="1"/>
    </xf>
    <xf numFmtId="164" fontId="45" fillId="19" borderId="14" xfId="2" applyNumberFormat="1" applyFont="1" applyFill="1" applyBorder="1" applyAlignment="1" applyProtection="1">
      <alignment horizontal="center" vertical="center"/>
      <protection hidden="1"/>
    </xf>
    <xf numFmtId="0" fontId="74" fillId="19" borderId="20" xfId="2" applyFont="1" applyFill="1" applyBorder="1" applyAlignment="1" applyProtection="1">
      <alignment horizontal="center" vertical="center"/>
      <protection hidden="1"/>
    </xf>
    <xf numFmtId="164" fontId="74" fillId="19" borderId="14" xfId="2" applyNumberFormat="1" applyFont="1" applyFill="1" applyBorder="1" applyAlignment="1" applyProtection="1">
      <alignment horizontal="center" vertical="center"/>
      <protection hidden="1"/>
    </xf>
    <xf numFmtId="0" fontId="63" fillId="19" borderId="0" xfId="2" applyFont="1" applyFill="1" applyProtection="1">
      <protection hidden="1"/>
    </xf>
    <xf numFmtId="0" fontId="64" fillId="19" borderId="0" xfId="2" applyFont="1" applyFill="1" applyAlignment="1" applyProtection="1">
      <alignment horizontal="left"/>
      <protection hidden="1"/>
    </xf>
    <xf numFmtId="0" fontId="74" fillId="19" borderId="0" xfId="2" applyFont="1" applyFill="1" applyAlignment="1" applyProtection="1">
      <alignment horizontal="center" vertical="center"/>
      <protection hidden="1"/>
    </xf>
    <xf numFmtId="0" fontId="45" fillId="19" borderId="0" xfId="2" applyFont="1" applyFill="1" applyAlignment="1" applyProtection="1">
      <alignment horizontal="center" vertical="center"/>
      <protection hidden="1"/>
    </xf>
    <xf numFmtId="0" fontId="75" fillId="19" borderId="0" xfId="2" applyFont="1" applyFill="1" applyAlignment="1" applyProtection="1">
      <alignment horizontal="center" vertical="center"/>
      <protection hidden="1"/>
    </xf>
    <xf numFmtId="0" fontId="181" fillId="0" borderId="0" xfId="14" applyFont="1" applyAlignment="1">
      <alignment vertical="center"/>
    </xf>
    <xf numFmtId="0" fontId="168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68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5" fillId="4" borderId="34" xfId="0" applyFont="1" applyFill="1" applyBorder="1" applyAlignment="1">
      <alignment horizontal="center"/>
    </xf>
    <xf numFmtId="0" fontId="4" fillId="0" borderId="21" xfId="0" applyFont="1" applyBorder="1"/>
    <xf numFmtId="0" fontId="178" fillId="0" borderId="22" xfId="0" applyFont="1" applyBorder="1"/>
    <xf numFmtId="0" fontId="178" fillId="0" borderId="23" xfId="0" applyFont="1" applyBorder="1"/>
    <xf numFmtId="164" fontId="8" fillId="0" borderId="34" xfId="0" applyNumberFormat="1" applyFont="1" applyBorder="1" applyAlignment="1">
      <alignment horizontal="center"/>
    </xf>
    <xf numFmtId="164" fontId="177" fillId="12" borderId="22" xfId="0" applyNumberFormat="1" applyFont="1" applyFill="1" applyBorder="1" applyAlignment="1">
      <alignment horizontal="center" vertical="center" wrapText="1"/>
    </xf>
    <xf numFmtId="164" fontId="177" fillId="12" borderId="22" xfId="0" applyNumberFormat="1" applyFont="1" applyFill="1" applyBorder="1" applyAlignment="1">
      <alignment vertical="center" wrapText="1"/>
    </xf>
    <xf numFmtId="164" fontId="177" fillId="12" borderId="167" xfId="0" applyNumberFormat="1" applyFont="1" applyFill="1" applyBorder="1" applyAlignment="1">
      <alignment horizontal="left" vertical="center"/>
    </xf>
    <xf numFmtId="164" fontId="177" fillId="12" borderId="177" xfId="0" applyNumberFormat="1" applyFont="1" applyFill="1" applyBorder="1" applyAlignment="1">
      <alignment horizontal="right" vertical="center" wrapText="1"/>
    </xf>
    <xf numFmtId="0" fontId="171" fillId="0" borderId="0" xfId="14" applyFont="1" applyAlignment="1">
      <alignment horizontal="left" vertical="center"/>
    </xf>
    <xf numFmtId="0" fontId="137" fillId="0" borderId="0" xfId="14" applyFont="1" applyAlignment="1">
      <alignment vertical="center"/>
    </xf>
    <xf numFmtId="164" fontId="136" fillId="0" borderId="0" xfId="14" applyNumberFormat="1" applyFont="1" applyAlignment="1">
      <alignment vertical="center"/>
    </xf>
    <xf numFmtId="0" fontId="169" fillId="0" borderId="0" xfId="14" applyFont="1" applyAlignment="1">
      <alignment vertical="center" wrapText="1"/>
    </xf>
    <xf numFmtId="164" fontId="177" fillId="12" borderId="171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vertical="center"/>
    </xf>
    <xf numFmtId="164" fontId="177" fillId="12" borderId="190" xfId="0" applyNumberFormat="1" applyFont="1" applyFill="1" applyBorder="1" applyAlignment="1">
      <alignment horizontal="center" vertical="center"/>
    </xf>
    <xf numFmtId="164" fontId="177" fillId="12" borderId="199" xfId="0" applyNumberFormat="1" applyFont="1" applyFill="1" applyBorder="1" applyAlignment="1">
      <alignment horizontal="right" vertical="center"/>
    </xf>
    <xf numFmtId="164" fontId="177" fillId="0" borderId="49" xfId="0" applyNumberFormat="1" applyFont="1" applyBorder="1" applyAlignment="1">
      <alignment vertical="center"/>
    </xf>
    <xf numFmtId="164" fontId="177" fillId="0" borderId="49" xfId="0" applyNumberFormat="1" applyFont="1" applyBorder="1" applyAlignment="1">
      <alignment horizontal="center" vertical="center"/>
    </xf>
    <xf numFmtId="164" fontId="167" fillId="0" borderId="0" xfId="0" applyNumberFormat="1" applyFont="1" applyAlignment="1">
      <alignment vertical="center"/>
    </xf>
    <xf numFmtId="0" fontId="169" fillId="0" borderId="0" xfId="14" applyFont="1" applyAlignment="1">
      <alignment vertical="center"/>
    </xf>
    <xf numFmtId="164" fontId="169" fillId="0" borderId="0" xfId="14" applyNumberFormat="1" applyFont="1" applyAlignment="1">
      <alignment horizontal="right" vertical="center"/>
    </xf>
    <xf numFmtId="172" fontId="4" fillId="16" borderId="24" xfId="0" applyNumberFormat="1" applyFont="1" applyFill="1" applyBorder="1"/>
    <xf numFmtId="164" fontId="8" fillId="0" borderId="16" xfId="1" applyNumberFormat="1" applyFont="1" applyFill="1" applyBorder="1" applyAlignment="1" applyProtection="1">
      <alignment horizontal="center" vertical="center"/>
      <protection hidden="1"/>
    </xf>
    <xf numFmtId="164" fontId="8" fillId="0" borderId="17" xfId="1" applyNumberFormat="1" applyFont="1" applyFill="1" applyBorder="1" applyAlignment="1" applyProtection="1">
      <alignment horizontal="center" vertical="center"/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0" fontId="36" fillId="8" borderId="13" xfId="1" applyNumberFormat="1" applyFont="1" applyFill="1" applyBorder="1" applyAlignment="1">
      <alignment horizontal="left"/>
    </xf>
    <xf numFmtId="0" fontId="36" fillId="8" borderId="16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 vertical="center"/>
    </xf>
    <xf numFmtId="0" fontId="36" fillId="0" borderId="14" xfId="1" applyNumberFormat="1" applyFont="1" applyFill="1" applyBorder="1" applyAlignment="1">
      <alignment horizontal="left"/>
    </xf>
    <xf numFmtId="0" fontId="36" fillId="0" borderId="14" xfId="1" applyNumberFormat="1" applyFont="1" applyFill="1" applyBorder="1" applyAlignment="1">
      <alignment horizontal="left" wrapText="1"/>
    </xf>
    <xf numFmtId="0" fontId="36" fillId="0" borderId="15" xfId="1" applyNumberFormat="1" applyFont="1" applyFill="1" applyBorder="1" applyAlignment="1">
      <alignment horizontal="left" wrapText="1"/>
    </xf>
    <xf numFmtId="0" fontId="36" fillId="0" borderId="21" xfId="1" applyNumberFormat="1" applyFont="1" applyFill="1" applyBorder="1" applyAlignment="1">
      <alignment wrapText="1"/>
    </xf>
    <xf numFmtId="0" fontId="36" fillId="0" borderId="2" xfId="1" applyNumberFormat="1" applyFont="1" applyFill="1" applyBorder="1" applyAlignment="1">
      <alignment horizontal="left"/>
    </xf>
    <xf numFmtId="0" fontId="36" fillId="0" borderId="15" xfId="1" applyNumberFormat="1" applyFont="1" applyFill="1" applyBorder="1" applyAlignment="1">
      <alignment horizontal="left"/>
    </xf>
    <xf numFmtId="0" fontId="127" fillId="9" borderId="19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2" fontId="169" fillId="0" borderId="0" xfId="14" applyNumberFormat="1" applyFont="1" applyAlignment="1">
      <alignment vertical="center" wrapText="1"/>
    </xf>
    <xf numFmtId="2" fontId="169" fillId="0" borderId="0" xfId="14" applyNumberFormat="1" applyFont="1" applyAlignment="1">
      <alignment vertical="center"/>
    </xf>
    <xf numFmtId="0" fontId="127" fillId="0" borderId="0" xfId="14" applyFont="1" applyAlignment="1">
      <alignment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4" fontId="8" fillId="0" borderId="0" xfId="0" applyNumberFormat="1" applyFont="1"/>
    <xf numFmtId="164" fontId="135" fillId="0" borderId="0" xfId="14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3"/>
    </xf>
    <xf numFmtId="0" fontId="121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 indent="3"/>
    </xf>
    <xf numFmtId="0" fontId="0" fillId="0" borderId="27" xfId="0" applyBorder="1" applyAlignment="1">
      <alignment vertical="center"/>
    </xf>
    <xf numFmtId="0" fontId="2" fillId="15" borderId="227" xfId="8" applyFont="1" applyFill="1" applyBorder="1"/>
    <xf numFmtId="0" fontId="80" fillId="13" borderId="228" xfId="6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0" fillId="0" borderId="14" xfId="2" applyFont="1" applyBorder="1" applyAlignment="1" applyProtection="1">
      <alignment horizontal="center" vertical="center"/>
      <protection hidden="1"/>
    </xf>
    <xf numFmtId="0" fontId="110" fillId="0" borderId="0" xfId="2" applyFont="1" applyAlignment="1" applyProtection="1">
      <alignment horizontal="center" vertical="center"/>
      <protection hidden="1"/>
    </xf>
    <xf numFmtId="0" fontId="110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19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6" fontId="0" fillId="0" borderId="0" xfId="2" applyNumberFormat="1" applyFont="1" applyAlignment="1">
      <alignment horizontal="center" vertical="center"/>
    </xf>
    <xf numFmtId="164" fontId="109" fillId="0" borderId="15" xfId="4" applyNumberFormat="1" applyFont="1" applyBorder="1" applyAlignment="1" applyProtection="1">
      <alignment horizontal="center" vertical="center"/>
      <protection hidden="1"/>
    </xf>
    <xf numFmtId="164" fontId="109" fillId="0" borderId="16" xfId="4" applyNumberFormat="1" applyFont="1" applyBorder="1" applyAlignment="1" applyProtection="1">
      <alignment horizontal="center" vertical="center"/>
      <protection hidden="1"/>
    </xf>
    <xf numFmtId="164" fontId="109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4" fontId="55" fillId="10" borderId="0" xfId="2" applyNumberFormat="1" applyFont="1" applyFill="1" applyAlignment="1" applyProtection="1">
      <alignment horizontal="left" vertical="center"/>
      <protection hidden="1"/>
    </xf>
    <xf numFmtId="0" fontId="168" fillId="0" borderId="49" xfId="14" applyFont="1" applyBorder="1" applyAlignment="1">
      <alignment horizontal="center" vertical="center"/>
    </xf>
    <xf numFmtId="0" fontId="168" fillId="15" borderId="176" xfId="14" applyFont="1" applyFill="1" applyBorder="1" applyAlignment="1">
      <alignment horizontal="center" vertical="center"/>
    </xf>
    <xf numFmtId="0" fontId="168" fillId="15" borderId="16" xfId="14" applyFont="1" applyFill="1" applyBorder="1" applyAlignment="1">
      <alignment horizontal="center" vertical="center"/>
    </xf>
    <xf numFmtId="0" fontId="168" fillId="15" borderId="165" xfId="14" applyFont="1" applyFill="1" applyBorder="1" applyAlignment="1">
      <alignment horizontal="center" vertical="center"/>
    </xf>
    <xf numFmtId="0" fontId="168" fillId="15" borderId="167" xfId="14" applyFont="1" applyFill="1" applyBorder="1" applyAlignment="1">
      <alignment horizontal="center" vertical="center"/>
    </xf>
    <xf numFmtId="0" fontId="168" fillId="15" borderId="22" xfId="14" applyFont="1" applyFill="1" applyBorder="1" applyAlignment="1">
      <alignment horizontal="center" vertical="center"/>
    </xf>
    <xf numFmtId="0" fontId="168" fillId="15" borderId="177" xfId="14" applyFont="1" applyFill="1" applyBorder="1" applyAlignment="1">
      <alignment horizontal="center" vertical="center"/>
    </xf>
    <xf numFmtId="0" fontId="168" fillId="15" borderId="45" xfId="14" applyFont="1" applyFill="1" applyBorder="1" applyAlignment="1">
      <alignment horizontal="center" vertical="center"/>
    </xf>
    <xf numFmtId="0" fontId="168" fillId="15" borderId="46" xfId="14" applyFont="1" applyFill="1" applyBorder="1" applyAlignment="1">
      <alignment horizontal="center" vertical="center"/>
    </xf>
    <xf numFmtId="0" fontId="168" fillId="15" borderId="47" xfId="14" applyFont="1" applyFill="1" applyBorder="1" applyAlignment="1">
      <alignment horizontal="center" vertical="center"/>
    </xf>
    <xf numFmtId="0" fontId="168" fillId="15" borderId="171" xfId="14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/>
    </xf>
    <xf numFmtId="0" fontId="168" fillId="15" borderId="199" xfId="14" applyFont="1" applyFill="1" applyBorder="1" applyAlignment="1">
      <alignment horizontal="center" vertical="center"/>
    </xf>
    <xf numFmtId="0" fontId="168" fillId="15" borderId="166" xfId="14" applyFont="1" applyFill="1" applyBorder="1" applyAlignment="1">
      <alignment horizontal="center" vertical="center"/>
    </xf>
    <xf numFmtId="0" fontId="168" fillId="15" borderId="198" xfId="14" applyFont="1" applyFill="1" applyBorder="1" applyAlignment="1">
      <alignment horizontal="center" vertical="center"/>
    </xf>
    <xf numFmtId="0" fontId="168" fillId="15" borderId="197" xfId="14" applyFont="1" applyFill="1" applyBorder="1" applyAlignment="1">
      <alignment horizontal="center" vertical="center"/>
    </xf>
    <xf numFmtId="0" fontId="168" fillId="15" borderId="170" xfId="14" applyFont="1" applyFill="1" applyBorder="1" applyAlignment="1">
      <alignment horizontal="center" vertical="center"/>
    </xf>
    <xf numFmtId="0" fontId="168" fillId="15" borderId="13" xfId="14" applyFont="1" applyFill="1" applyBorder="1" applyAlignment="1">
      <alignment horizontal="center" vertical="center"/>
    </xf>
    <xf numFmtId="0" fontId="168" fillId="15" borderId="205" xfId="14" applyFont="1" applyFill="1" applyBorder="1" applyAlignment="1">
      <alignment horizontal="center" vertical="center"/>
    </xf>
    <xf numFmtId="0" fontId="169" fillId="0" borderId="48" xfId="14" applyFont="1" applyBorder="1" applyAlignment="1">
      <alignment horizontal="left" vertical="center" wrapText="1"/>
    </xf>
    <xf numFmtId="0" fontId="169" fillId="0" borderId="49" xfId="14" applyFont="1" applyBorder="1" applyAlignment="1">
      <alignment horizontal="left" vertical="center" wrapText="1"/>
    </xf>
    <xf numFmtId="0" fontId="169" fillId="0" borderId="50" xfId="14" applyFont="1" applyBorder="1" applyAlignment="1">
      <alignment horizontal="left" vertical="center" wrapText="1"/>
    </xf>
    <xf numFmtId="0" fontId="169" fillId="0" borderId="42" xfId="14" applyFont="1" applyBorder="1" applyAlignment="1">
      <alignment horizontal="left" vertical="center" wrapText="1"/>
    </xf>
    <xf numFmtId="0" fontId="169" fillId="0" borderId="0" xfId="14" applyFont="1" applyAlignment="1">
      <alignment horizontal="left" vertical="center" wrapText="1"/>
    </xf>
    <xf numFmtId="0" fontId="169" fillId="0" borderId="44" xfId="14" applyFont="1" applyBorder="1" applyAlignment="1">
      <alignment horizontal="left" vertical="center" wrapText="1"/>
    </xf>
    <xf numFmtId="0" fontId="136" fillId="0" borderId="171" xfId="14" applyFont="1" applyBorder="1" applyAlignment="1">
      <alignment horizontal="center" vertical="center"/>
    </xf>
    <xf numFmtId="0" fontId="136" fillId="0" borderId="193" xfId="14" applyFont="1" applyBorder="1" applyAlignment="1">
      <alignment horizontal="center" vertical="center"/>
    </xf>
    <xf numFmtId="0" fontId="137" fillId="15" borderId="166" xfId="14" applyFont="1" applyFill="1" applyBorder="1" applyAlignment="1">
      <alignment horizontal="center" vertical="center"/>
    </xf>
    <xf numFmtId="0" fontId="137" fillId="15" borderId="192" xfId="14" applyFont="1" applyFill="1" applyBorder="1" applyAlignment="1">
      <alignment horizontal="center" vertical="center"/>
    </xf>
    <xf numFmtId="0" fontId="171" fillId="0" borderId="171" xfId="14" applyFont="1" applyBorder="1" applyAlignment="1">
      <alignment horizontal="center" vertical="center"/>
    </xf>
    <xf numFmtId="0" fontId="171" fillId="0" borderId="193" xfId="14" applyFont="1" applyBorder="1" applyAlignment="1">
      <alignment horizontal="center" vertical="center"/>
    </xf>
    <xf numFmtId="2" fontId="169" fillId="0" borderId="42" xfId="14" applyNumberFormat="1" applyFont="1" applyBorder="1" applyAlignment="1">
      <alignment horizontal="left" vertical="center" wrapText="1"/>
    </xf>
    <xf numFmtId="2" fontId="169" fillId="0" borderId="0" xfId="14" applyNumberFormat="1" applyFont="1" applyAlignment="1">
      <alignment horizontal="left" vertical="center" wrapText="1"/>
    </xf>
    <xf numFmtId="2" fontId="169" fillId="0" borderId="44" xfId="14" applyNumberFormat="1" applyFont="1" applyBorder="1" applyAlignment="1">
      <alignment horizontal="left" vertical="center" wrapText="1"/>
    </xf>
    <xf numFmtId="169" fontId="136" fillId="0" borderId="32" xfId="14" applyNumberFormat="1" applyFont="1" applyBorder="1" applyAlignment="1">
      <alignment horizontal="center" vertical="center"/>
    </xf>
    <xf numFmtId="169" fontId="136" fillId="0" borderId="33" xfId="14" applyNumberFormat="1" applyFont="1" applyBorder="1" applyAlignment="1">
      <alignment horizontal="center" vertical="center"/>
    </xf>
    <xf numFmtId="169" fontId="136" fillId="0" borderId="34" xfId="14" applyNumberFormat="1" applyFont="1" applyBorder="1" applyAlignment="1">
      <alignment horizontal="center" vertical="center"/>
    </xf>
    <xf numFmtId="164" fontId="167" fillId="0" borderId="21" xfId="0" applyNumberFormat="1" applyFont="1" applyBorder="1" applyAlignment="1">
      <alignment horizontal="center" vertical="center"/>
    </xf>
    <xf numFmtId="164" fontId="167" fillId="0" borderId="177" xfId="0" applyNumberFormat="1" applyFont="1" applyBorder="1" applyAlignment="1">
      <alignment horizontal="center" vertical="center"/>
    </xf>
    <xf numFmtId="2" fontId="169" fillId="0" borderId="45" xfId="14" applyNumberFormat="1" applyFont="1" applyBorder="1" applyAlignment="1">
      <alignment horizontal="left" vertical="center" wrapText="1"/>
    </xf>
    <xf numFmtId="2" fontId="169" fillId="0" borderId="46" xfId="14" applyNumberFormat="1" applyFont="1" applyBorder="1" applyAlignment="1">
      <alignment horizontal="left" vertical="center" wrapText="1"/>
    </xf>
    <xf numFmtId="2" fontId="169" fillId="0" borderId="47" xfId="14" applyNumberFormat="1" applyFont="1" applyBorder="1" applyAlignment="1">
      <alignment horizontal="left" vertical="center" wrapText="1"/>
    </xf>
    <xf numFmtId="0" fontId="137" fillId="15" borderId="171" xfId="14" applyFont="1" applyFill="1" applyBorder="1" applyAlignment="1">
      <alignment horizontal="center" vertical="center"/>
    </xf>
    <xf numFmtId="0" fontId="0" fillId="15" borderId="193" xfId="0" applyFill="1" applyBorder="1" applyAlignment="1">
      <alignment horizontal="center" vertical="center"/>
    </xf>
    <xf numFmtId="0" fontId="136" fillId="0" borderId="0" xfId="14" applyFont="1" applyAlignment="1">
      <alignment horizontal="right" vertical="center"/>
    </xf>
    <xf numFmtId="180" fontId="136" fillId="0" borderId="0" xfId="16" applyNumberFormat="1" applyFont="1" applyAlignment="1">
      <alignment horizontal="right" vertical="center"/>
    </xf>
    <xf numFmtId="0" fontId="141" fillId="15" borderId="48" xfId="14" applyFont="1" applyFill="1" applyBorder="1" applyAlignment="1">
      <alignment horizontal="center" vertical="center"/>
    </xf>
    <xf numFmtId="0" fontId="141" fillId="15" borderId="49" xfId="14" applyFont="1" applyFill="1" applyBorder="1" applyAlignment="1">
      <alignment horizontal="center" vertical="center"/>
    </xf>
    <xf numFmtId="0" fontId="141" fillId="15" borderId="50" xfId="14" applyFont="1" applyFill="1" applyBorder="1" applyAlignment="1">
      <alignment horizontal="center" vertical="center"/>
    </xf>
    <xf numFmtId="0" fontId="141" fillId="15" borderId="45" xfId="14" applyFont="1" applyFill="1" applyBorder="1" applyAlignment="1">
      <alignment horizontal="center" vertical="center"/>
    </xf>
    <xf numFmtId="0" fontId="141" fillId="15" borderId="46" xfId="14" applyFont="1" applyFill="1" applyBorder="1" applyAlignment="1">
      <alignment horizontal="center" vertical="center"/>
    </xf>
    <xf numFmtId="0" fontId="141" fillId="15" borderId="47" xfId="14" applyFont="1" applyFill="1" applyBorder="1" applyAlignment="1">
      <alignment horizontal="center" vertical="center"/>
    </xf>
    <xf numFmtId="0" fontId="0" fillId="15" borderId="192" xfId="0" applyFill="1" applyBorder="1" applyAlignment="1">
      <alignment horizontal="center" vertical="center"/>
    </xf>
    <xf numFmtId="0" fontId="171" fillId="0" borderId="167" xfId="14" applyFont="1" applyBorder="1" applyAlignment="1">
      <alignment horizontal="center" vertical="center"/>
    </xf>
    <xf numFmtId="0" fontId="171" fillId="0" borderId="23" xfId="14" applyFont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 wrapText="1"/>
    </xf>
    <xf numFmtId="0" fontId="168" fillId="15" borderId="43" xfId="14" applyFont="1" applyFill="1" applyBorder="1" applyAlignment="1">
      <alignment horizontal="center" vertical="center" wrapText="1"/>
    </xf>
    <xf numFmtId="0" fontId="168" fillId="15" borderId="51" xfId="14" applyFont="1" applyFill="1" applyBorder="1" applyAlignment="1">
      <alignment horizontal="center" vertical="center" wrapText="1"/>
    </xf>
    <xf numFmtId="0" fontId="168" fillId="15" borderId="43" xfId="14" applyFont="1" applyFill="1" applyBorder="1" applyAlignment="1">
      <alignment horizontal="center" vertical="center"/>
    </xf>
    <xf numFmtId="0" fontId="168" fillId="15" borderId="32" xfId="14" applyFont="1" applyFill="1" applyBorder="1" applyAlignment="1">
      <alignment horizontal="center" vertical="center"/>
    </xf>
    <xf numFmtId="0" fontId="168" fillId="15" borderId="33" xfId="14" applyFont="1" applyFill="1" applyBorder="1" applyAlignment="1">
      <alignment horizontal="center" vertical="center"/>
    </xf>
    <xf numFmtId="0" fontId="168" fillId="15" borderId="34" xfId="14" applyFont="1" applyFill="1" applyBorder="1" applyAlignment="1">
      <alignment horizontal="center" vertical="center"/>
    </xf>
    <xf numFmtId="169" fontId="167" fillId="0" borderId="0" xfId="0" applyNumberFormat="1" applyFont="1" applyAlignment="1">
      <alignment horizontal="center" vertical="center"/>
    </xf>
    <xf numFmtId="0" fontId="137" fillId="15" borderId="48" xfId="14" applyFont="1" applyFill="1" applyBorder="1" applyAlignment="1">
      <alignment horizontal="center" vertical="center"/>
    </xf>
    <xf numFmtId="0" fontId="137" fillId="15" borderId="49" xfId="14" applyFont="1" applyFill="1" applyBorder="1" applyAlignment="1">
      <alignment horizontal="center" vertical="center"/>
    </xf>
    <xf numFmtId="0" fontId="137" fillId="15" borderId="50" xfId="14" applyFont="1" applyFill="1" applyBorder="1" applyAlignment="1">
      <alignment horizontal="center" vertical="center"/>
    </xf>
    <xf numFmtId="0" fontId="137" fillId="15" borderId="200" xfId="14" applyFont="1" applyFill="1" applyBorder="1" applyAlignment="1">
      <alignment horizontal="center" vertical="center"/>
    </xf>
    <xf numFmtId="0" fontId="137" fillId="15" borderId="197" xfId="14" applyFont="1" applyFill="1" applyBorder="1" applyAlignment="1">
      <alignment horizontal="center" vertical="center"/>
    </xf>
    <xf numFmtId="164" fontId="167" fillId="0" borderId="201" xfId="0" applyNumberFormat="1" applyFont="1" applyBorder="1" applyAlignment="1">
      <alignment horizontal="center" vertical="center"/>
    </xf>
    <xf numFmtId="164" fontId="167" fillId="0" borderId="199" xfId="0" applyNumberFormat="1" applyFont="1" applyBorder="1" applyAlignment="1">
      <alignment horizontal="center" vertical="center"/>
    </xf>
    <xf numFmtId="0" fontId="168" fillId="15" borderId="163" xfId="14" applyFont="1" applyFill="1" applyBorder="1" applyAlignment="1">
      <alignment horizontal="center" vertical="center"/>
    </xf>
    <xf numFmtId="0" fontId="168" fillId="15" borderId="51" xfId="14" applyFont="1" applyFill="1" applyBorder="1" applyAlignment="1">
      <alignment horizontal="center" vertical="center"/>
    </xf>
    <xf numFmtId="0" fontId="168" fillId="15" borderId="48" xfId="14" applyFont="1" applyFill="1" applyBorder="1" applyAlignment="1">
      <alignment horizontal="center" vertical="center"/>
    </xf>
    <xf numFmtId="0" fontId="168" fillId="15" borderId="49" xfId="14" applyFont="1" applyFill="1" applyBorder="1" applyAlignment="1">
      <alignment horizontal="center" vertical="center"/>
    </xf>
    <xf numFmtId="0" fontId="168" fillId="15" borderId="50" xfId="14" applyFont="1" applyFill="1" applyBorder="1" applyAlignment="1">
      <alignment horizontal="center" vertical="center"/>
    </xf>
    <xf numFmtId="0" fontId="168" fillId="15" borderId="42" xfId="14" applyFont="1" applyFill="1" applyBorder="1" applyAlignment="1">
      <alignment horizontal="center" vertical="center" wrapText="1"/>
    </xf>
    <xf numFmtId="0" fontId="168" fillId="15" borderId="42" xfId="14" applyFont="1" applyFill="1" applyBorder="1" applyAlignment="1">
      <alignment horizontal="center" vertical="center"/>
    </xf>
    <xf numFmtId="2" fontId="127" fillId="0" borderId="49" xfId="14" applyNumberFormat="1" applyFont="1" applyBorder="1" applyAlignment="1">
      <alignment horizontal="left" vertical="center" wrapText="1"/>
    </xf>
    <xf numFmtId="2" fontId="127" fillId="0" borderId="0" xfId="14" applyNumberFormat="1" applyFont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37" fillId="15" borderId="198" xfId="14" applyFont="1" applyFill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left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2" fontId="8" fillId="0" borderId="46" xfId="3" applyNumberFormat="1" applyFont="1" applyFill="1" applyBorder="1" applyAlignment="1">
      <alignment horizontal="left"/>
    </xf>
    <xf numFmtId="2" fontId="8" fillId="0" borderId="47" xfId="3" applyNumberFormat="1" applyFont="1" applyFill="1" applyBorder="1" applyAlignment="1">
      <alignment horizontal="left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39" fillId="0" borderId="0" xfId="0" applyFont="1" applyAlignment="1">
      <alignment horizontal="left" vertical="center"/>
    </xf>
    <xf numFmtId="0" fontId="168" fillId="15" borderId="44" xfId="14" applyFont="1" applyFill="1" applyBorder="1" applyAlignment="1">
      <alignment horizontal="center" vertical="center"/>
    </xf>
    <xf numFmtId="0" fontId="171" fillId="0" borderId="48" xfId="14" applyFont="1" applyBorder="1" applyAlignment="1">
      <alignment horizontal="left" vertical="center" wrapText="1"/>
    </xf>
    <xf numFmtId="0" fontId="171" fillId="0" borderId="49" xfId="14" applyFont="1" applyBorder="1" applyAlignment="1">
      <alignment horizontal="left" vertical="center" wrapText="1"/>
    </xf>
    <xf numFmtId="0" fontId="171" fillId="0" borderId="50" xfId="14" applyFont="1" applyBorder="1" applyAlignment="1">
      <alignment horizontal="left" vertical="center" wrapText="1"/>
    </xf>
    <xf numFmtId="0" fontId="171" fillId="0" borderId="42" xfId="14" applyFont="1" applyBorder="1" applyAlignment="1">
      <alignment horizontal="left" vertical="center" wrapText="1"/>
    </xf>
    <xf numFmtId="0" fontId="171" fillId="0" borderId="0" xfId="14" applyFont="1" applyAlignment="1">
      <alignment horizontal="left" vertical="center" wrapText="1"/>
    </xf>
    <xf numFmtId="0" fontId="171" fillId="0" borderId="44" xfId="14" applyFont="1" applyBorder="1" applyAlignment="1">
      <alignment horizontal="left" vertical="center" wrapText="1"/>
    </xf>
    <xf numFmtId="0" fontId="171" fillId="0" borderId="45" xfId="14" applyFont="1" applyBorder="1" applyAlignment="1">
      <alignment horizontal="left" vertical="center" wrapText="1"/>
    </xf>
    <xf numFmtId="0" fontId="171" fillId="0" borderId="46" xfId="14" applyFont="1" applyBorder="1" applyAlignment="1">
      <alignment horizontal="left" vertical="center" wrapText="1"/>
    </xf>
    <xf numFmtId="0" fontId="171" fillId="0" borderId="47" xfId="14" applyFont="1" applyBorder="1" applyAlignment="1">
      <alignment horizontal="left" vertical="center" wrapText="1"/>
    </xf>
    <xf numFmtId="169" fontId="134" fillId="0" borderId="40" xfId="14" applyNumberFormat="1" applyBorder="1" applyAlignment="1">
      <alignment horizontal="left" vertical="center"/>
    </xf>
    <xf numFmtId="169" fontId="134" fillId="0" borderId="41" xfId="14" applyNumberFormat="1" applyBorder="1" applyAlignment="1">
      <alignment horizontal="left" vertical="center"/>
    </xf>
    <xf numFmtId="169" fontId="134" fillId="0" borderId="173" xfId="14" applyNumberFormat="1" applyBorder="1" applyAlignment="1">
      <alignment horizontal="left" vertical="center"/>
    </xf>
    <xf numFmtId="169" fontId="134" fillId="0" borderId="174" xfId="14" applyNumberFormat="1" applyBorder="1" applyAlignment="1">
      <alignment horizontal="left" vertical="center"/>
    </xf>
    <xf numFmtId="169" fontId="134" fillId="0" borderId="24" xfId="14" applyNumberFormat="1" applyBorder="1" applyAlignment="1">
      <alignment horizontal="left" vertical="center"/>
    </xf>
    <xf numFmtId="169" fontId="134" fillId="0" borderId="169" xfId="14" applyNumberFormat="1" applyBorder="1" applyAlignment="1">
      <alignment horizontal="left" vertical="center"/>
    </xf>
    <xf numFmtId="180" fontId="136" fillId="0" borderId="49" xfId="16" applyNumberFormat="1" applyFont="1" applyBorder="1" applyAlignment="1">
      <alignment horizontal="right" vertical="center"/>
    </xf>
    <xf numFmtId="49" fontId="167" fillId="0" borderId="201" xfId="0" applyNumberFormat="1" applyFont="1" applyBorder="1" applyAlignment="1">
      <alignment horizontal="center" vertical="center"/>
    </xf>
    <xf numFmtId="49" fontId="167" fillId="0" borderId="199" xfId="0" applyNumberFormat="1" applyFont="1" applyBorder="1" applyAlignment="1">
      <alignment horizontal="center" vertical="center"/>
    </xf>
    <xf numFmtId="0" fontId="137" fillId="15" borderId="193" xfId="14" applyFont="1" applyFill="1" applyBorder="1" applyAlignment="1">
      <alignment horizontal="center" vertical="center"/>
    </xf>
    <xf numFmtId="0" fontId="137" fillId="15" borderId="167" xfId="14" applyFont="1" applyFill="1" applyBorder="1" applyAlignment="1">
      <alignment horizontal="center" vertical="center"/>
    </xf>
    <xf numFmtId="0" fontId="137" fillId="15" borderId="23" xfId="14" applyFont="1" applyFill="1" applyBorder="1" applyAlignment="1">
      <alignment horizontal="center" vertical="center"/>
    </xf>
    <xf numFmtId="0" fontId="136" fillId="0" borderId="49" xfId="14" applyFont="1" applyBorder="1" applyAlignment="1">
      <alignment horizontal="right" vertical="center"/>
    </xf>
    <xf numFmtId="0" fontId="137" fillId="15" borderId="176" xfId="14" applyFont="1" applyFill="1" applyBorder="1" applyAlignment="1">
      <alignment horizontal="center" vertical="center"/>
    </xf>
    <xf numFmtId="0" fontId="137" fillId="15" borderId="186" xfId="14" applyFont="1" applyFill="1" applyBorder="1" applyAlignment="1">
      <alignment horizontal="center" vertical="center"/>
    </xf>
    <xf numFmtId="0" fontId="137" fillId="15" borderId="194" xfId="14" applyFont="1" applyFill="1" applyBorder="1" applyAlignment="1">
      <alignment horizontal="center" vertical="center"/>
    </xf>
    <xf numFmtId="0" fontId="137" fillId="15" borderId="195" xfId="14" applyFont="1" applyFill="1" applyBorder="1" applyAlignment="1">
      <alignment horizontal="center" vertical="center"/>
    </xf>
    <xf numFmtId="0" fontId="168" fillId="15" borderId="171" xfId="0" applyFont="1" applyFill="1" applyBorder="1" applyAlignment="1">
      <alignment horizontal="center" vertical="center"/>
    </xf>
    <xf numFmtId="0" fontId="168" fillId="15" borderId="199" xfId="0" applyFont="1" applyFill="1" applyBorder="1" applyAlignment="1">
      <alignment horizontal="center" vertical="center"/>
    </xf>
    <xf numFmtId="0" fontId="168" fillId="15" borderId="167" xfId="0" applyFont="1" applyFill="1" applyBorder="1" applyAlignment="1">
      <alignment horizontal="center" vertical="center"/>
    </xf>
    <xf numFmtId="0" fontId="168" fillId="15" borderId="177" xfId="0" applyFont="1" applyFill="1" applyBorder="1" applyAlignment="1">
      <alignment horizontal="center" vertical="center"/>
    </xf>
    <xf numFmtId="0" fontId="168" fillId="15" borderId="166" xfId="0" applyFont="1" applyFill="1" applyBorder="1" applyAlignment="1">
      <alignment horizontal="center" vertical="center"/>
    </xf>
    <xf numFmtId="0" fontId="168" fillId="15" borderId="197" xfId="0" applyFont="1" applyFill="1" applyBorder="1" applyAlignment="1">
      <alignment horizontal="center" vertical="center"/>
    </xf>
    <xf numFmtId="0" fontId="168" fillId="15" borderId="32" xfId="0" applyFont="1" applyFill="1" applyBorder="1" applyAlignment="1">
      <alignment horizontal="center" vertical="center"/>
    </xf>
    <xf numFmtId="0" fontId="168" fillId="15" borderId="34" xfId="0" applyFont="1" applyFill="1" applyBorder="1" applyAlignment="1">
      <alignment horizontal="center" vertical="center"/>
    </xf>
    <xf numFmtId="0" fontId="168" fillId="15" borderId="204" xfId="0" applyFont="1" applyFill="1" applyBorder="1" applyAlignment="1">
      <alignment horizontal="center" vertical="center"/>
    </xf>
    <xf numFmtId="0" fontId="168" fillId="15" borderId="48" xfId="0" applyFont="1" applyFill="1" applyBorder="1" applyAlignment="1">
      <alignment horizontal="center" vertical="center"/>
    </xf>
    <xf numFmtId="0" fontId="168" fillId="15" borderId="50" xfId="0" applyFont="1" applyFill="1" applyBorder="1" applyAlignment="1">
      <alignment horizontal="center" vertical="center"/>
    </xf>
    <xf numFmtId="0" fontId="168" fillId="15" borderId="190" xfId="14" applyFont="1" applyFill="1" applyBorder="1" applyAlignment="1">
      <alignment horizontal="center" vertical="center" wrapText="1"/>
    </xf>
    <xf numFmtId="0" fontId="168" fillId="15" borderId="199" xfId="14" applyFont="1" applyFill="1" applyBorder="1" applyAlignment="1">
      <alignment horizontal="center" vertical="center" wrapText="1"/>
    </xf>
    <xf numFmtId="0" fontId="168" fillId="15" borderId="45" xfId="0" applyFont="1" applyFill="1" applyBorder="1" applyAlignment="1">
      <alignment horizontal="center" vertical="center"/>
    </xf>
    <xf numFmtId="0" fontId="168" fillId="15" borderId="47" xfId="0" applyFont="1" applyFill="1" applyBorder="1" applyAlignment="1">
      <alignment horizontal="center" vertical="center"/>
    </xf>
    <xf numFmtId="0" fontId="168" fillId="15" borderId="42" xfId="0" applyFont="1" applyFill="1" applyBorder="1" applyAlignment="1">
      <alignment horizontal="center" vertical="center"/>
    </xf>
    <xf numFmtId="0" fontId="168" fillId="15" borderId="44" xfId="0" applyFont="1" applyFill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61" fillId="0" borderId="151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2" fontId="105" fillId="0" borderId="25" xfId="0" applyNumberFormat="1" applyFont="1" applyBorder="1" applyAlignment="1" applyProtection="1">
      <alignment horizontal="center" vertical="center"/>
      <protection hidden="1"/>
    </xf>
    <xf numFmtId="2" fontId="105" fillId="0" borderId="27" xfId="0" applyNumberFormat="1" applyFont="1" applyBorder="1" applyAlignment="1" applyProtection="1">
      <alignment horizontal="center" vertical="center"/>
      <protection hidden="1"/>
    </xf>
    <xf numFmtId="0" fontId="108" fillId="0" borderId="21" xfId="0" applyFont="1" applyBorder="1" applyAlignment="1">
      <alignment horizontal="center" vertical="center"/>
    </xf>
    <xf numFmtId="0" fontId="108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7" fillId="0" borderId="25" xfId="0" applyFont="1" applyBorder="1" applyAlignment="1" applyProtection="1">
      <alignment horizontal="center" vertical="center"/>
      <protection hidden="1"/>
    </xf>
    <xf numFmtId="0" fontId="107" fillId="0" borderId="26" xfId="0" applyFont="1" applyBorder="1" applyAlignment="1" applyProtection="1">
      <alignment horizontal="center" vertical="center"/>
      <protection hidden="1"/>
    </xf>
    <xf numFmtId="0" fontId="107" fillId="0" borderId="27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2" fontId="105" fillId="0" borderId="25" xfId="0" applyNumberFormat="1" applyFont="1" applyBorder="1" applyAlignment="1" applyProtection="1">
      <alignment horizontal="center" vertical="center" wrapText="1"/>
      <protection hidden="1"/>
    </xf>
    <xf numFmtId="2" fontId="105" fillId="0" borderId="26" xfId="0" applyNumberFormat="1" applyFont="1" applyBorder="1" applyAlignment="1" applyProtection="1">
      <alignment horizontal="center" vertical="center" wrapText="1"/>
      <protection hidden="1"/>
    </xf>
    <xf numFmtId="2" fontId="105" fillId="0" borderId="27" xfId="0" applyNumberFormat="1" applyFont="1" applyBorder="1" applyAlignment="1" applyProtection="1">
      <alignment horizontal="center" vertical="center" wrapText="1"/>
      <protection hidden="1"/>
    </xf>
    <xf numFmtId="2" fontId="105" fillId="0" borderId="25" xfId="0" quotePrefix="1" applyNumberFormat="1" applyFont="1" applyBorder="1" applyAlignment="1" applyProtection="1">
      <alignment horizontal="center" vertical="center"/>
      <protection hidden="1"/>
    </xf>
    <xf numFmtId="2" fontId="105" fillId="0" borderId="27" xfId="0" quotePrefix="1" applyNumberFormat="1" applyFont="1" applyBorder="1" applyAlignment="1" applyProtection="1">
      <alignment horizontal="center" vertical="center"/>
      <protection hidden="1"/>
    </xf>
    <xf numFmtId="2" fontId="105" fillId="0" borderId="26" xfId="0" applyNumberFormat="1" applyFont="1" applyBorder="1" applyAlignment="1" applyProtection="1">
      <alignment horizontal="center" vertical="center"/>
      <protection hidden="1"/>
    </xf>
    <xf numFmtId="0" fontId="133" fillId="0" borderId="42" xfId="0" applyFont="1" applyBorder="1" applyAlignment="1">
      <alignment horizontal="left" vertical="center" wrapText="1"/>
    </xf>
    <xf numFmtId="0" fontId="133" fillId="0" borderId="0" xfId="0" applyFont="1" applyAlignment="1">
      <alignment horizontal="left" vertical="center" wrapText="1"/>
    </xf>
    <xf numFmtId="0" fontId="133" fillId="0" borderId="44" xfId="0" applyFont="1" applyBorder="1" applyAlignment="1">
      <alignment horizontal="left" vertical="center" wrapText="1"/>
    </xf>
    <xf numFmtId="0" fontId="137" fillId="15" borderId="32" xfId="14" applyFont="1" applyFill="1" applyBorder="1" applyAlignment="1">
      <alignment horizontal="center" vertical="center"/>
    </xf>
    <xf numFmtId="0" fontId="137" fillId="15" borderId="33" xfId="14" applyFont="1" applyFill="1" applyBorder="1" applyAlignment="1">
      <alignment horizontal="center" vertical="center"/>
    </xf>
    <xf numFmtId="0" fontId="137" fillId="15" borderId="34" xfId="14" applyFont="1" applyFill="1" applyBorder="1" applyAlignment="1">
      <alignment horizontal="center" vertical="center"/>
    </xf>
    <xf numFmtId="0" fontId="133" fillId="0" borderId="42" xfId="0" applyFont="1" applyBorder="1" applyAlignment="1">
      <alignment horizontal="left" vertical="top"/>
    </xf>
    <xf numFmtId="0" fontId="133" fillId="0" borderId="0" xfId="0" applyFont="1" applyAlignment="1">
      <alignment horizontal="left" vertical="top"/>
    </xf>
    <xf numFmtId="0" fontId="133" fillId="0" borderId="44" xfId="0" applyFont="1" applyBorder="1" applyAlignment="1">
      <alignment horizontal="left" vertical="top"/>
    </xf>
    <xf numFmtId="0" fontId="133" fillId="0" borderId="42" xfId="0" applyFont="1" applyBorder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133" fillId="0" borderId="4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133" fillId="0" borderId="48" xfId="0" applyFont="1" applyBorder="1" applyAlignment="1">
      <alignment horizontal="left" vertical="top"/>
    </xf>
    <xf numFmtId="0" fontId="133" fillId="0" borderId="49" xfId="0" applyFont="1" applyBorder="1" applyAlignment="1">
      <alignment horizontal="left" vertical="top"/>
    </xf>
    <xf numFmtId="0" fontId="133" fillId="0" borderId="50" xfId="0" applyFont="1" applyBorder="1" applyAlignment="1">
      <alignment horizontal="left" vertical="top"/>
    </xf>
    <xf numFmtId="0" fontId="133" fillId="0" borderId="45" xfId="0" applyFont="1" applyBorder="1" applyAlignment="1">
      <alignment horizontal="left" vertical="center"/>
    </xf>
    <xf numFmtId="0" fontId="133" fillId="0" borderId="46" xfId="0" applyFont="1" applyBorder="1" applyAlignment="1">
      <alignment horizontal="left" vertical="center"/>
    </xf>
    <xf numFmtId="0" fontId="133" fillId="0" borderId="47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3" fillId="0" borderId="42" xfId="0" applyFont="1" applyBorder="1" applyAlignment="1">
      <alignment horizontal="center"/>
    </xf>
    <xf numFmtId="0" fontId="113" fillId="0" borderId="44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113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4" fillId="0" borderId="163" xfId="0" applyFont="1" applyBorder="1" applyAlignment="1">
      <alignment horizontal="center" vertical="center"/>
    </xf>
    <xf numFmtId="0" fontId="114" fillId="0" borderId="43" xfId="0" applyFont="1" applyBorder="1" applyAlignment="1">
      <alignment horizontal="center" vertical="center"/>
    </xf>
    <xf numFmtId="0" fontId="114" fillId="0" borderId="51" xfId="0" applyFont="1" applyBorder="1" applyAlignment="1">
      <alignment horizontal="center" vertical="center"/>
    </xf>
    <xf numFmtId="0" fontId="114" fillId="0" borderId="42" xfId="0" applyFont="1" applyBorder="1" applyAlignment="1">
      <alignment horizontal="center" vertical="center"/>
    </xf>
    <xf numFmtId="0" fontId="114" fillId="0" borderId="44" xfId="0" applyFont="1" applyBorder="1" applyAlignment="1">
      <alignment horizontal="center" vertical="center"/>
    </xf>
    <xf numFmtId="0" fontId="114" fillId="0" borderId="32" xfId="0" applyFont="1" applyBorder="1" applyAlignment="1">
      <alignment horizontal="center"/>
    </xf>
    <xf numFmtId="0" fontId="114" fillId="0" borderId="34" xfId="0" applyFont="1" applyBorder="1" applyAlignment="1">
      <alignment horizontal="center"/>
    </xf>
    <xf numFmtId="0" fontId="113" fillId="0" borderId="32" xfId="0" applyFont="1" applyBorder="1" applyAlignment="1">
      <alignment horizontal="center"/>
    </xf>
    <xf numFmtId="0" fontId="113" fillId="0" borderId="34" xfId="0" applyFont="1" applyBorder="1" applyAlignment="1">
      <alignment horizontal="center"/>
    </xf>
    <xf numFmtId="0" fontId="114" fillId="0" borderId="45" xfId="0" applyFont="1" applyBorder="1" applyAlignment="1">
      <alignment horizontal="center" vertical="center"/>
    </xf>
    <xf numFmtId="0" fontId="114" fillId="0" borderId="47" xfId="0" applyFont="1" applyBorder="1" applyAlignment="1">
      <alignment horizontal="center" vertical="center"/>
    </xf>
    <xf numFmtId="0" fontId="177" fillId="0" borderId="48" xfId="0" applyFont="1" applyBorder="1" applyAlignment="1">
      <alignment horizontal="center" vertical="center"/>
    </xf>
    <xf numFmtId="0" fontId="177" fillId="0" borderId="50" xfId="0" applyFont="1" applyBorder="1" applyAlignment="1">
      <alignment horizontal="center" vertical="center"/>
    </xf>
    <xf numFmtId="0" fontId="177" fillId="0" borderId="42" xfId="0" applyFont="1" applyBorder="1" applyAlignment="1">
      <alignment horizontal="center" vertical="center"/>
    </xf>
    <xf numFmtId="0" fontId="177" fillId="0" borderId="44" xfId="0" applyFont="1" applyBorder="1" applyAlignment="1">
      <alignment horizontal="center" vertical="center"/>
    </xf>
    <xf numFmtId="0" fontId="177" fillId="0" borderId="32" xfId="0" applyFont="1" applyBorder="1" applyAlignment="1">
      <alignment horizontal="center"/>
    </xf>
    <xf numFmtId="0" fontId="177" fillId="0" borderId="34" xfId="0" applyFont="1" applyBorder="1" applyAlignment="1">
      <alignment horizontal="center"/>
    </xf>
    <xf numFmtId="164" fontId="167" fillId="0" borderId="176" xfId="0" applyNumberFormat="1" applyFont="1" applyBorder="1" applyAlignment="1">
      <alignment horizontal="left" vertical="center"/>
    </xf>
    <xf numFmtId="164" fontId="167" fillId="0" borderId="16" xfId="0" applyNumberFormat="1" applyFont="1" applyBorder="1" applyAlignment="1">
      <alignment horizontal="left" vertical="center"/>
    </xf>
    <xf numFmtId="164" fontId="167" fillId="0" borderId="165" xfId="0" applyNumberFormat="1" applyFont="1" applyBorder="1" applyAlignment="1">
      <alignment horizontal="left" vertical="center"/>
    </xf>
    <xf numFmtId="164" fontId="167" fillId="0" borderId="45" xfId="0" applyNumberFormat="1" applyFont="1" applyBorder="1" applyAlignment="1">
      <alignment horizontal="left" vertical="center"/>
    </xf>
    <xf numFmtId="164" fontId="167" fillId="0" borderId="46" xfId="0" applyNumberFormat="1" applyFont="1" applyBorder="1" applyAlignment="1">
      <alignment horizontal="left" vertical="center"/>
    </xf>
    <xf numFmtId="164" fontId="167" fillId="0" borderId="47" xfId="0" applyNumberFormat="1" applyFont="1" applyBorder="1" applyAlignment="1">
      <alignment horizontal="left" vertical="center"/>
    </xf>
    <xf numFmtId="3" fontId="167" fillId="18" borderId="40" xfId="0" applyNumberFormat="1" applyFont="1" applyFill="1" applyBorder="1" applyAlignment="1">
      <alignment horizontal="center" vertical="center"/>
    </xf>
    <xf numFmtId="3" fontId="167" fillId="18" borderId="41" xfId="0" applyNumberFormat="1" applyFont="1" applyFill="1" applyBorder="1" applyAlignment="1">
      <alignment horizontal="center" vertical="center"/>
    </xf>
    <xf numFmtId="3" fontId="167" fillId="18" borderId="24" xfId="0" applyNumberFormat="1" applyFont="1" applyFill="1" applyBorder="1" applyAlignment="1">
      <alignment horizontal="center" vertical="center"/>
    </xf>
    <xf numFmtId="3" fontId="167" fillId="18" borderId="169" xfId="0" applyNumberFormat="1" applyFont="1" applyFill="1" applyBorder="1" applyAlignment="1">
      <alignment horizontal="center" vertical="center"/>
    </xf>
    <xf numFmtId="9" fontId="167" fillId="18" borderId="173" xfId="1" applyFont="1" applyFill="1" applyBorder="1" applyAlignment="1">
      <alignment horizontal="center" vertical="center"/>
    </xf>
    <xf numFmtId="9" fontId="167" fillId="18" borderId="174" xfId="1" applyFont="1" applyFill="1" applyBorder="1" applyAlignment="1">
      <alignment horizontal="center" vertical="center"/>
    </xf>
    <xf numFmtId="0" fontId="167" fillId="18" borderId="27" xfId="0" applyFont="1" applyFill="1" applyBorder="1" applyAlignment="1">
      <alignment horizontal="center" vertical="center"/>
    </xf>
    <xf numFmtId="0" fontId="167" fillId="18" borderId="158" xfId="0" applyFont="1" applyFill="1" applyBorder="1" applyAlignment="1">
      <alignment horizontal="center" vertical="center"/>
    </xf>
    <xf numFmtId="0" fontId="167" fillId="18" borderId="33" xfId="0" applyFont="1" applyFill="1" applyBorder="1" applyAlignment="1">
      <alignment horizontal="center"/>
    </xf>
    <xf numFmtId="0" fontId="167" fillId="18" borderId="34" xfId="0" applyFont="1" applyFill="1" applyBorder="1" applyAlignment="1">
      <alignment horizontal="center"/>
    </xf>
    <xf numFmtId="3" fontId="167" fillId="18" borderId="25" xfId="0" applyNumberFormat="1" applyFont="1" applyFill="1" applyBorder="1" applyAlignment="1">
      <alignment horizontal="center" vertical="center"/>
    </xf>
    <xf numFmtId="3" fontId="167" fillId="18" borderId="203" xfId="0" applyNumberFormat="1" applyFont="1" applyFill="1" applyBorder="1" applyAlignment="1">
      <alignment horizontal="center" vertical="center"/>
    </xf>
    <xf numFmtId="0" fontId="177" fillId="0" borderId="45" xfId="0" applyFont="1" applyBorder="1" applyAlignment="1">
      <alignment horizontal="center" vertical="center"/>
    </xf>
    <xf numFmtId="0" fontId="177" fillId="0" borderId="47" xfId="0" applyFont="1" applyBorder="1" applyAlignment="1">
      <alignment horizontal="center" vertical="center"/>
    </xf>
    <xf numFmtId="0" fontId="167" fillId="0" borderId="193" xfId="0" applyFont="1" applyBorder="1" applyAlignment="1">
      <alignment horizontal="center"/>
    </xf>
    <xf numFmtId="0" fontId="167" fillId="0" borderId="173" xfId="0" applyFont="1" applyBorder="1" applyAlignment="1">
      <alignment horizontal="center"/>
    </xf>
    <xf numFmtId="0" fontId="167" fillId="0" borderId="192" xfId="0" applyFont="1" applyBorder="1" applyAlignment="1">
      <alignment horizontal="center"/>
    </xf>
    <xf numFmtId="0" fontId="167" fillId="0" borderId="40" xfId="0" applyFont="1" applyBorder="1" applyAlignment="1">
      <alignment horizontal="center"/>
    </xf>
    <xf numFmtId="0" fontId="167" fillId="0" borderId="23" xfId="0" applyFont="1" applyBorder="1" applyAlignment="1">
      <alignment horizontal="center"/>
    </xf>
    <xf numFmtId="0" fontId="167" fillId="0" borderId="24" xfId="0" applyFont="1" applyBorder="1" applyAlignment="1">
      <alignment horizontal="center"/>
    </xf>
    <xf numFmtId="0" fontId="167" fillId="0" borderId="3" xfId="0" applyFont="1" applyBorder="1" applyAlignment="1">
      <alignment horizontal="center"/>
    </xf>
    <xf numFmtId="0" fontId="167" fillId="0" borderId="25" xfId="0" applyFont="1" applyBorder="1" applyAlignment="1">
      <alignment horizontal="center"/>
    </xf>
    <xf numFmtId="0" fontId="167" fillId="0" borderId="32" xfId="0" applyFont="1" applyBorder="1" applyAlignment="1">
      <alignment horizontal="center"/>
    </xf>
    <xf numFmtId="0" fontId="167" fillId="0" borderId="207" xfId="0" applyFont="1" applyBorder="1" applyAlignment="1">
      <alignment horizontal="center"/>
    </xf>
    <xf numFmtId="0" fontId="167" fillId="0" borderId="17" xfId="0" applyFont="1" applyBorder="1" applyAlignment="1">
      <alignment horizontal="center"/>
    </xf>
    <xf numFmtId="0" fontId="167" fillId="0" borderId="27" xfId="0" applyFont="1" applyBorder="1" applyAlignment="1">
      <alignment horizont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6" fillId="19" borderId="48" xfId="2" applyNumberFormat="1" applyFont="1" applyFill="1" applyBorder="1" applyAlignment="1" applyProtection="1">
      <alignment horizontal="center" vertical="center"/>
      <protection hidden="1"/>
    </xf>
    <xf numFmtId="164" fontId="126" fillId="19" borderId="49" xfId="2" applyNumberFormat="1" applyFont="1" applyFill="1" applyBorder="1" applyAlignment="1" applyProtection="1">
      <alignment horizontal="center" vertical="center"/>
      <protection hidden="1"/>
    </xf>
    <xf numFmtId="164" fontId="126" fillId="19" borderId="50" xfId="2" applyNumberFormat="1" applyFont="1" applyFill="1" applyBorder="1" applyAlignment="1" applyProtection="1">
      <alignment horizontal="center" vertical="center"/>
      <protection hidden="1"/>
    </xf>
    <xf numFmtId="164" fontId="126" fillId="19" borderId="42" xfId="2" applyNumberFormat="1" applyFont="1" applyFill="1" applyBorder="1" applyAlignment="1" applyProtection="1">
      <alignment horizontal="center" vertical="center"/>
      <protection hidden="1"/>
    </xf>
    <xf numFmtId="164" fontId="126" fillId="19" borderId="0" xfId="2" applyNumberFormat="1" applyFont="1" applyFill="1" applyAlignment="1" applyProtection="1">
      <alignment horizontal="center" vertical="center"/>
      <protection hidden="1"/>
    </xf>
    <xf numFmtId="164" fontId="126" fillId="19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164" fontId="60" fillId="11" borderId="183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4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168" fillId="15" borderId="21" xfId="14" applyFont="1" applyFill="1" applyBorder="1" applyAlignment="1">
      <alignment horizontal="center" vertical="center"/>
    </xf>
    <xf numFmtId="0" fontId="127" fillId="9" borderId="194" xfId="0" applyFont="1" applyFill="1" applyBorder="1" applyAlignment="1">
      <alignment horizontal="center" vertical="center" wrapText="1"/>
    </xf>
    <xf numFmtId="0" fontId="127" fillId="9" borderId="195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/>
    </xf>
    <xf numFmtId="0" fontId="7" fillId="0" borderId="195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27" fillId="9" borderId="194" xfId="0" applyFont="1" applyFill="1" applyBorder="1" applyAlignment="1">
      <alignment horizontal="center" vertical="center"/>
    </xf>
    <xf numFmtId="0" fontId="127" fillId="9" borderId="56" xfId="0" applyFont="1" applyFill="1" applyBorder="1" applyAlignment="1">
      <alignment horizontal="center" vertical="center"/>
    </xf>
    <xf numFmtId="0" fontId="127" fillId="9" borderId="195" xfId="0" applyFont="1" applyFill="1" applyBorder="1" applyAlignment="1">
      <alignment horizontal="center" vertical="center"/>
    </xf>
    <xf numFmtId="0" fontId="132" fillId="2" borderId="32" xfId="0" applyFont="1" applyFill="1" applyBorder="1" applyAlignment="1">
      <alignment horizontal="center" vertical="center"/>
    </xf>
    <xf numFmtId="0" fontId="132" fillId="2" borderId="33" xfId="0" applyFont="1" applyFill="1" applyBorder="1" applyAlignment="1">
      <alignment horizontal="center" vertical="center"/>
    </xf>
    <xf numFmtId="0" fontId="132" fillId="2" borderId="34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0" fontId="7" fillId="0" borderId="16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68" fillId="15" borderId="0" xfId="14" applyFont="1" applyFill="1" applyAlignment="1">
      <alignment horizontal="center" vertical="center"/>
    </xf>
    <xf numFmtId="169" fontId="136" fillId="0" borderId="48" xfId="14" applyNumberFormat="1" applyFont="1" applyBorder="1" applyAlignment="1">
      <alignment horizontal="center" vertical="center"/>
    </xf>
    <xf numFmtId="169" fontId="136" fillId="0" borderId="49" xfId="14" applyNumberFormat="1" applyFont="1" applyBorder="1" applyAlignment="1">
      <alignment horizontal="center" vertical="center"/>
    </xf>
    <xf numFmtId="169" fontId="136" fillId="0" borderId="50" xfId="14" applyNumberFormat="1" applyFont="1" applyBorder="1" applyAlignment="1">
      <alignment horizontal="center" vertical="center"/>
    </xf>
    <xf numFmtId="169" fontId="136" fillId="0" borderId="42" xfId="14" applyNumberFormat="1" applyFont="1" applyBorder="1" applyAlignment="1">
      <alignment horizontal="center" vertical="center"/>
    </xf>
    <xf numFmtId="169" fontId="136" fillId="0" borderId="44" xfId="14" applyNumberFormat="1" applyFont="1" applyBorder="1" applyAlignment="1">
      <alignment horizontal="center" vertical="center"/>
    </xf>
    <xf numFmtId="0" fontId="108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/>
    </xf>
    <xf numFmtId="0" fontId="4" fillId="16" borderId="32" xfId="0" applyFont="1" applyFill="1" applyBorder="1" applyAlignment="1">
      <alignment horizontal="center"/>
    </xf>
    <xf numFmtId="0" fontId="4" fillId="16" borderId="33" xfId="0" applyFont="1" applyFill="1" applyBorder="1" applyAlignment="1">
      <alignment horizontal="center"/>
    </xf>
    <xf numFmtId="0" fontId="4" fillId="16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3" xfId="0" applyFont="1" applyFill="1" applyBorder="1" applyAlignment="1">
      <alignment horizontal="center"/>
    </xf>
    <xf numFmtId="0" fontId="171" fillId="0" borderId="42" xfId="14" applyFont="1" applyBorder="1" applyAlignment="1">
      <alignment horizontal="left" vertical="center"/>
    </xf>
    <xf numFmtId="0" fontId="171" fillId="0" borderId="0" xfId="14" applyFont="1" applyAlignment="1">
      <alignment horizontal="left" vertical="center"/>
    </xf>
    <xf numFmtId="0" fontId="171" fillId="0" borderId="44" xfId="14" applyFont="1" applyBorder="1" applyAlignment="1">
      <alignment horizontal="left" vertical="center"/>
    </xf>
    <xf numFmtId="0" fontId="177" fillId="0" borderId="42" xfId="0" applyFont="1" applyBorder="1" applyAlignment="1">
      <alignment horizontal="left"/>
    </xf>
    <xf numFmtId="0" fontId="177" fillId="0" borderId="0" xfId="0" applyFont="1" applyAlignment="1">
      <alignment horizontal="left"/>
    </xf>
    <xf numFmtId="0" fontId="177" fillId="0" borderId="44" xfId="0" applyFont="1" applyBorder="1" applyAlignment="1">
      <alignment horizontal="left"/>
    </xf>
    <xf numFmtId="0" fontId="177" fillId="0" borderId="48" xfId="0" applyFont="1" applyBorder="1" applyAlignment="1">
      <alignment horizontal="left"/>
    </xf>
    <xf numFmtId="0" fontId="177" fillId="0" borderId="49" xfId="0" applyFont="1" applyBorder="1" applyAlignment="1">
      <alignment horizontal="left"/>
    </xf>
    <xf numFmtId="0" fontId="177" fillId="0" borderId="50" xfId="0" applyFont="1" applyBorder="1" applyAlignment="1">
      <alignment horizontal="left"/>
    </xf>
    <xf numFmtId="169" fontId="136" fillId="0" borderId="45" xfId="14" applyNumberFormat="1" applyFont="1" applyBorder="1" applyAlignment="1">
      <alignment horizontal="center" vertical="center"/>
    </xf>
    <xf numFmtId="169" fontId="136" fillId="0" borderId="46" xfId="14" applyNumberFormat="1" applyFont="1" applyBorder="1" applyAlignment="1">
      <alignment horizontal="center" vertical="center"/>
    </xf>
    <xf numFmtId="0" fontId="140" fillId="0" borderId="48" xfId="14" applyFont="1" applyBorder="1" applyAlignment="1">
      <alignment horizontal="center" vertical="center"/>
    </xf>
    <xf numFmtId="0" fontId="140" fillId="0" borderId="49" xfId="14" applyFont="1" applyBorder="1" applyAlignment="1">
      <alignment horizontal="center" vertical="center"/>
    </xf>
    <xf numFmtId="0" fontId="140" fillId="0" borderId="50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0" fillId="0" borderId="46" xfId="14" applyFont="1" applyBorder="1" applyAlignment="1">
      <alignment horizontal="center" vertical="center"/>
    </xf>
    <xf numFmtId="0" fontId="140" fillId="0" borderId="47" xfId="14" applyFont="1" applyBorder="1" applyAlignment="1">
      <alignment horizontal="center" vertical="center"/>
    </xf>
    <xf numFmtId="0" fontId="133" fillId="0" borderId="49" xfId="0" applyFont="1" applyBorder="1" applyAlignment="1">
      <alignment horizontal="center" vertical="center" wrapText="1"/>
    </xf>
    <xf numFmtId="0" fontId="133" fillId="0" borderId="0" xfId="0" applyFont="1" applyAlignment="1">
      <alignment horizontal="center" vertical="center" wrapText="1"/>
    </xf>
    <xf numFmtId="0" fontId="133" fillId="0" borderId="46" xfId="0" applyFont="1" applyBorder="1" applyAlignment="1">
      <alignment horizontal="center" vertical="center" wrapText="1"/>
    </xf>
    <xf numFmtId="0" fontId="140" fillId="0" borderId="42" xfId="14" applyFont="1" applyBorder="1" applyAlignment="1">
      <alignment horizontal="center" vertical="center"/>
    </xf>
    <xf numFmtId="0" fontId="140" fillId="0" borderId="0" xfId="14" applyFont="1" applyAlignment="1">
      <alignment horizontal="center" vertical="center"/>
    </xf>
    <xf numFmtId="164" fontId="140" fillId="0" borderId="0" xfId="14" applyNumberFormat="1" applyFont="1" applyAlignment="1">
      <alignment horizontal="center" vertical="center"/>
    </xf>
    <xf numFmtId="0" fontId="142" fillId="0" borderId="45" xfId="14" applyFont="1" applyBorder="1" applyAlignment="1">
      <alignment horizontal="center" vertical="center"/>
    </xf>
    <xf numFmtId="0" fontId="142" fillId="0" borderId="46" xfId="14" applyFont="1" applyBorder="1" applyAlignment="1">
      <alignment horizontal="center" vertical="center"/>
    </xf>
    <xf numFmtId="0" fontId="142" fillId="0" borderId="47" xfId="14" applyFont="1" applyBorder="1" applyAlignment="1">
      <alignment horizontal="center" vertical="center"/>
    </xf>
    <xf numFmtId="0" fontId="147" fillId="15" borderId="32" xfId="14" applyFont="1" applyFill="1" applyBorder="1" applyAlignment="1">
      <alignment horizontal="center" vertical="center"/>
    </xf>
    <xf numFmtId="0" fontId="147" fillId="15" borderId="33" xfId="14" applyFont="1" applyFill="1" applyBorder="1" applyAlignment="1">
      <alignment horizontal="center" vertical="center"/>
    </xf>
    <xf numFmtId="0" fontId="147" fillId="15" borderId="34" xfId="14" applyFont="1" applyFill="1" applyBorder="1" applyAlignment="1">
      <alignment horizontal="center" vertical="center"/>
    </xf>
    <xf numFmtId="0" fontId="140" fillId="0" borderId="44" xfId="14" applyFont="1" applyBorder="1" applyAlignment="1">
      <alignment horizontal="center" vertical="center"/>
    </xf>
    <xf numFmtId="0" fontId="154" fillId="0" borderId="42" xfId="14" applyFont="1" applyBorder="1" applyAlignment="1">
      <alignment horizontal="center" vertical="center"/>
    </xf>
    <xf numFmtId="0" fontId="154" fillId="0" borderId="0" xfId="14" applyFont="1" applyAlignment="1">
      <alignment horizontal="center" vertical="center"/>
    </xf>
    <xf numFmtId="0" fontId="154" fillId="0" borderId="44" xfId="14" applyFont="1" applyBorder="1" applyAlignment="1">
      <alignment horizontal="center" vertical="center"/>
    </xf>
    <xf numFmtId="0" fontId="153" fillId="0" borderId="42" xfId="14" applyFont="1" applyBorder="1" applyAlignment="1">
      <alignment horizontal="center" vertical="center"/>
    </xf>
    <xf numFmtId="0" fontId="153" fillId="0" borderId="0" xfId="14" applyFont="1" applyAlignment="1">
      <alignment horizontal="center" vertical="center"/>
    </xf>
    <xf numFmtId="0" fontId="153" fillId="0" borderId="44" xfId="14" applyFont="1" applyBorder="1" applyAlignment="1">
      <alignment horizontal="center" vertical="center"/>
    </xf>
    <xf numFmtId="0" fontId="152" fillId="0" borderId="42" xfId="4" applyFont="1" applyBorder="1" applyAlignment="1">
      <alignment horizontal="center" vertical="center"/>
    </xf>
    <xf numFmtId="0" fontId="152" fillId="0" borderId="0" xfId="4" applyFont="1" applyAlignment="1">
      <alignment horizontal="center" vertical="center"/>
    </xf>
    <xf numFmtId="0" fontId="152" fillId="0" borderId="44" xfId="4" applyFont="1" applyBorder="1" applyAlignment="1">
      <alignment horizontal="center" vertical="center"/>
    </xf>
    <xf numFmtId="0" fontId="149" fillId="0" borderId="42" xfId="0" applyFont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0" borderId="44" xfId="0" applyFont="1" applyBorder="1" applyAlignment="1">
      <alignment horizontal="center" vertical="center"/>
    </xf>
    <xf numFmtId="0" fontId="155" fillId="0" borderId="42" xfId="0" applyFont="1" applyBorder="1" applyAlignment="1">
      <alignment horizontal="center" vertical="center"/>
    </xf>
    <xf numFmtId="0" fontId="155" fillId="0" borderId="0" xfId="0" applyFont="1" applyAlignment="1">
      <alignment horizontal="center" vertical="center"/>
    </xf>
    <xf numFmtId="170" fontId="155" fillId="0" borderId="0" xfId="0" applyNumberFormat="1" applyFont="1" applyAlignment="1">
      <alignment horizontal="center" vertical="center"/>
    </xf>
    <xf numFmtId="170" fontId="155" fillId="0" borderId="44" xfId="0" applyNumberFormat="1" applyFont="1" applyBorder="1" applyAlignment="1">
      <alignment horizontal="center" vertical="center"/>
    </xf>
    <xf numFmtId="0" fontId="137" fillId="15" borderId="0" xfId="14" applyFont="1" applyFill="1" applyAlignment="1">
      <alignment horizontal="right" vertical="center"/>
    </xf>
    <xf numFmtId="180" fontId="137" fillId="15" borderId="0" xfId="16" applyNumberFormat="1" applyFont="1" applyFill="1" applyAlignment="1">
      <alignment horizontal="right" vertical="center"/>
    </xf>
    <xf numFmtId="0" fontId="166" fillId="15" borderId="0" xfId="14" applyFont="1" applyFill="1" applyAlignment="1">
      <alignment horizontal="right" vertical="center"/>
    </xf>
    <xf numFmtId="0" fontId="142" fillId="0" borderId="0" xfId="14" applyFont="1" applyAlignment="1">
      <alignment horizontal="center" vertical="center"/>
    </xf>
    <xf numFmtId="0" fontId="147" fillId="15" borderId="42" xfId="14" applyFont="1" applyFill="1" applyBorder="1" applyAlignment="1">
      <alignment horizontal="center" vertical="center"/>
    </xf>
    <xf numFmtId="0" fontId="147" fillId="15" borderId="0" xfId="14" applyFont="1" applyFill="1" applyAlignment="1">
      <alignment horizontal="center" vertical="center"/>
    </xf>
    <xf numFmtId="0" fontId="147" fillId="15" borderId="44" xfId="14" applyFont="1" applyFill="1" applyBorder="1" applyAlignment="1">
      <alignment horizontal="center" vertical="center"/>
    </xf>
    <xf numFmtId="6" fontId="140" fillId="0" borderId="0" xfId="14" applyNumberFormat="1" applyFont="1" applyAlignment="1">
      <alignment horizontal="center" vertical="center"/>
    </xf>
    <xf numFmtId="6" fontId="140" fillId="0" borderId="44" xfId="14" applyNumberFormat="1" applyFont="1" applyBorder="1" applyAlignment="1">
      <alignment horizontal="center" vertical="center"/>
    </xf>
    <xf numFmtId="0" fontId="156" fillId="0" borderId="48" xfId="4" applyFont="1" applyFill="1" applyBorder="1" applyAlignment="1">
      <alignment horizontal="center" vertical="center"/>
    </xf>
    <xf numFmtId="0" fontId="156" fillId="0" borderId="49" xfId="4" applyFont="1" applyFill="1" applyBorder="1" applyAlignment="1">
      <alignment horizontal="center" vertical="center"/>
    </xf>
    <xf numFmtId="0" fontId="156" fillId="0" borderId="50" xfId="4" applyFont="1" applyFill="1" applyBorder="1" applyAlignment="1">
      <alignment horizontal="center" vertical="center"/>
    </xf>
    <xf numFmtId="0" fontId="157" fillId="0" borderId="48" xfId="4" applyFont="1" applyFill="1" applyBorder="1" applyAlignment="1">
      <alignment horizontal="center" vertical="center" wrapText="1"/>
    </xf>
    <xf numFmtId="0" fontId="157" fillId="0" borderId="49" xfId="4" applyFont="1" applyFill="1" applyBorder="1" applyAlignment="1">
      <alignment horizontal="center" vertical="center" wrapText="1"/>
    </xf>
    <xf numFmtId="0" fontId="157" fillId="0" borderId="50" xfId="4" applyFont="1" applyFill="1" applyBorder="1" applyAlignment="1">
      <alignment horizontal="center" vertical="center" wrapText="1"/>
    </xf>
    <xf numFmtId="0" fontId="157" fillId="0" borderId="42" xfId="4" applyFont="1" applyFill="1" applyBorder="1" applyAlignment="1">
      <alignment horizontal="center" vertical="center" wrapText="1"/>
    </xf>
    <xf numFmtId="0" fontId="157" fillId="0" borderId="0" xfId="4" applyFont="1" applyFill="1" applyBorder="1" applyAlignment="1">
      <alignment horizontal="center" vertical="center" wrapText="1"/>
    </xf>
    <xf numFmtId="0" fontId="157" fillId="0" borderId="44" xfId="4" applyFont="1" applyFill="1" applyBorder="1" applyAlignment="1">
      <alignment horizontal="center" vertical="center" wrapText="1"/>
    </xf>
    <xf numFmtId="0" fontId="157" fillId="0" borderId="45" xfId="4" applyFont="1" applyFill="1" applyBorder="1" applyAlignment="1">
      <alignment horizontal="center" vertical="center" wrapText="1"/>
    </xf>
    <xf numFmtId="0" fontId="157" fillId="0" borderId="46" xfId="4" applyFont="1" applyFill="1" applyBorder="1" applyAlignment="1">
      <alignment horizontal="center" vertical="center" wrapText="1"/>
    </xf>
    <xf numFmtId="0" fontId="157" fillId="0" borderId="47" xfId="4" applyFont="1" applyFill="1" applyBorder="1" applyAlignment="1">
      <alignment horizontal="center" vertical="center" wrapText="1"/>
    </xf>
    <xf numFmtId="0" fontId="147" fillId="15" borderId="48" xfId="14" applyFont="1" applyFill="1" applyBorder="1" applyAlignment="1">
      <alignment horizontal="center" vertical="center"/>
    </xf>
    <xf numFmtId="0" fontId="147" fillId="15" borderId="49" xfId="14" applyFont="1" applyFill="1" applyBorder="1" applyAlignment="1">
      <alignment horizontal="center" vertical="center"/>
    </xf>
    <xf numFmtId="0" fontId="147" fillId="15" borderId="50" xfId="14" applyFont="1" applyFill="1" applyBorder="1" applyAlignment="1">
      <alignment horizontal="center" vertical="center"/>
    </xf>
    <xf numFmtId="0" fontId="137" fillId="15" borderId="0" xfId="0" applyFont="1" applyFill="1" applyAlignment="1">
      <alignment horizontal="left" vertical="center"/>
    </xf>
    <xf numFmtId="0" fontId="162" fillId="15" borderId="0" xfId="0" applyFont="1" applyFill="1" applyAlignment="1">
      <alignment horizontal="left" vertical="center"/>
    </xf>
    <xf numFmtId="0" fontId="137" fillId="15" borderId="0" xfId="14" applyFont="1" applyFill="1" applyAlignment="1">
      <alignment horizontal="left" vertical="center"/>
    </xf>
    <xf numFmtId="0" fontId="147" fillId="15" borderId="45" xfId="14" applyFont="1" applyFill="1" applyBorder="1" applyAlignment="1">
      <alignment horizontal="center" vertical="center"/>
    </xf>
    <xf numFmtId="0" fontId="147" fillId="15" borderId="46" xfId="14" applyFont="1" applyFill="1" applyBorder="1" applyAlignment="1">
      <alignment horizontal="center" vertical="center"/>
    </xf>
    <xf numFmtId="0" fontId="147" fillId="15" borderId="47" xfId="14" applyFont="1" applyFill="1" applyBorder="1" applyAlignment="1">
      <alignment horizontal="center" vertical="center"/>
    </xf>
    <xf numFmtId="0" fontId="176" fillId="0" borderId="42" xfId="14" applyFont="1" applyBorder="1" applyAlignment="1">
      <alignment horizontal="center" vertical="center"/>
    </xf>
    <xf numFmtId="0" fontId="176" fillId="0" borderId="0" xfId="14" applyFont="1" applyAlignment="1">
      <alignment horizontal="center" vertical="center"/>
    </xf>
    <xf numFmtId="0" fontId="176" fillId="0" borderId="44" xfId="14" applyFont="1" applyBorder="1" applyAlignment="1">
      <alignment horizontal="center" vertical="center"/>
    </xf>
    <xf numFmtId="0" fontId="175" fillId="0" borderId="42" xfId="14" applyFont="1" applyBorder="1" applyAlignment="1">
      <alignment horizontal="center" vertical="center"/>
    </xf>
    <xf numFmtId="0" fontId="175" fillId="0" borderId="0" xfId="14" applyFont="1" applyAlignment="1">
      <alignment horizontal="center" vertical="center"/>
    </xf>
    <xf numFmtId="0" fontId="175" fillId="0" borderId="44" xfId="14" applyFont="1" applyBorder="1" applyAlignment="1">
      <alignment horizontal="center" vertical="center"/>
    </xf>
    <xf numFmtId="0" fontId="160" fillId="0" borderId="42" xfId="14" applyFont="1" applyBorder="1" applyAlignment="1">
      <alignment horizontal="center"/>
    </xf>
    <xf numFmtId="0" fontId="160" fillId="0" borderId="0" xfId="14" applyFont="1" applyAlignment="1">
      <alignment horizontal="center"/>
    </xf>
    <xf numFmtId="0" fontId="160" fillId="0" borderId="44" xfId="14" applyFont="1" applyBorder="1" applyAlignment="1">
      <alignment horizontal="center"/>
    </xf>
    <xf numFmtId="0" fontId="140" fillId="0" borderId="48" xfId="14" applyFont="1" applyBorder="1" applyAlignment="1">
      <alignment horizontal="right" vertical="center"/>
    </xf>
    <xf numFmtId="0" fontId="140" fillId="0" borderId="49" xfId="14" applyFont="1" applyBorder="1" applyAlignment="1">
      <alignment horizontal="right" vertical="center"/>
    </xf>
    <xf numFmtId="6" fontId="140" fillId="0" borderId="0" xfId="14" applyNumberFormat="1" applyFont="1" applyAlignment="1">
      <alignment horizontal="left" vertical="center"/>
    </xf>
    <xf numFmtId="6" fontId="140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0" xfId="0" applyFont="1" applyFill="1" applyBorder="1" applyAlignment="1">
      <alignment horizontal="center" vertical="center"/>
    </xf>
    <xf numFmtId="0" fontId="114" fillId="0" borderId="163" xfId="0" applyFont="1" applyBorder="1" applyAlignment="1">
      <alignment horizontal="center" vertical="center" wrapText="1"/>
    </xf>
    <xf numFmtId="0" fontId="114" fillId="0" borderId="43" xfId="0" applyFont="1" applyBorder="1" applyAlignment="1">
      <alignment horizontal="center" vertical="center" wrapText="1"/>
    </xf>
    <xf numFmtId="0" fontId="114" fillId="0" borderId="51" xfId="0" applyFont="1" applyBorder="1" applyAlignment="1">
      <alignment horizontal="center" vertical="center" wrapText="1"/>
    </xf>
    <xf numFmtId="0" fontId="121" fillId="9" borderId="163" xfId="0" applyFont="1" applyFill="1" applyBorder="1" applyAlignment="1">
      <alignment horizontal="center" vertical="center"/>
    </xf>
    <xf numFmtId="0" fontId="121" fillId="9" borderId="51" xfId="0" applyFont="1" applyFill="1" applyBorder="1" applyAlignment="1">
      <alignment horizontal="center" vertical="center"/>
    </xf>
    <xf numFmtId="0" fontId="121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1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05D077-37FA-8A21-371B-174939FAF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A3F53D-882B-7328-143F-1CBB802BC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71" zoomScaleNormal="130" workbookViewId="0">
      <selection activeCell="U62" sqref="U62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27"/>
      <c r="C9" s="627"/>
      <c r="D9" s="627"/>
      <c r="E9" s="627"/>
      <c r="F9" s="1657" t="s">
        <v>333</v>
      </c>
      <c r="G9" s="1657"/>
      <c r="H9" s="1658">
        <v>46121</v>
      </c>
      <c r="I9" s="1658"/>
      <c r="J9" s="1658"/>
      <c r="K9" s="1658"/>
      <c r="L9" s="627"/>
      <c r="M9" s="627"/>
      <c r="N9" s="627"/>
      <c r="O9" s="627"/>
      <c r="P9" s="308"/>
    </row>
    <row r="10" spans="1:16" ht="9.75" hidden="1" customHeight="1">
      <c r="A10" s="309"/>
      <c r="B10" s="355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42" t="s">
        <v>341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632"/>
      <c r="P14" s="318"/>
    </row>
    <row r="15" spans="1:16" ht="9.9499999999999993" customHeight="1">
      <c r="A15" s="316"/>
      <c r="B15" s="1633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63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3" t="s">
        <v>257</v>
      </c>
      <c r="K16" s="1644"/>
      <c r="L16" s="1644"/>
      <c r="M16" s="1645"/>
      <c r="N16" s="164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4"/>
      <c r="K17" s="1644"/>
      <c r="L17" s="1644"/>
      <c r="M17" s="1645"/>
      <c r="N17" s="164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4"/>
      <c r="K18" s="1644"/>
      <c r="L18" s="1644"/>
      <c r="M18" s="1645"/>
      <c r="N18" s="1646"/>
      <c r="O18" s="330"/>
      <c r="P18" s="318"/>
    </row>
    <row r="19" spans="1:17" ht="9.9499999999999993" customHeight="1">
      <c r="A19" s="319"/>
      <c r="B19" s="317"/>
      <c r="C19" s="331" t="s">
        <v>165</v>
      </c>
      <c r="D19" s="1267" t="s">
        <v>643</v>
      </c>
      <c r="E19" s="328"/>
      <c r="F19" s="333"/>
      <c r="G19" s="334"/>
      <c r="H19" s="317"/>
      <c r="I19" s="325"/>
      <c r="J19" s="1644"/>
      <c r="K19" s="1644"/>
      <c r="L19" s="1644"/>
      <c r="M19" s="1645"/>
      <c r="N19" s="164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4"/>
      <c r="K20" s="1644"/>
      <c r="L20" s="1644"/>
      <c r="M20" s="1645"/>
      <c r="N20" s="1646"/>
      <c r="O20" s="330"/>
      <c r="P20" s="318"/>
    </row>
    <row r="21" spans="1:17" ht="9.9499999999999993" customHeight="1">
      <c r="A21" s="319"/>
      <c r="B21" s="317"/>
      <c r="C21" s="358" t="s">
        <v>680</v>
      </c>
      <c r="D21" s="359"/>
      <c r="E21" s="335"/>
      <c r="F21" s="335"/>
      <c r="G21" s="330"/>
      <c r="H21" s="317"/>
      <c r="I21" s="325"/>
      <c r="J21" s="1644"/>
      <c r="K21" s="1644"/>
      <c r="L21" s="1644"/>
      <c r="M21" s="1645"/>
      <c r="N21" s="164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4"/>
      <c r="K22" s="1644"/>
      <c r="L22" s="1644"/>
      <c r="M22" s="1645"/>
      <c r="N22" s="164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0" t="s">
        <v>170</v>
      </c>
      <c r="C25" s="1631"/>
      <c r="D25" s="1631"/>
      <c r="E25" s="1631"/>
      <c r="F25" s="1631"/>
      <c r="G25" s="1632"/>
      <c r="H25" s="340"/>
      <c r="I25" s="1630" t="s">
        <v>330</v>
      </c>
      <c r="J25" s="1631"/>
      <c r="K25" s="1631"/>
      <c r="L25" s="1631"/>
      <c r="M25" s="1631"/>
      <c r="N25" s="1631"/>
      <c r="O25" s="1632"/>
      <c r="P25" s="318"/>
    </row>
    <row r="26" spans="1:17" ht="9.9499999999999993" customHeight="1">
      <c r="A26" s="316"/>
      <c r="B26" s="1633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635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36" t="s">
        <v>334</v>
      </c>
      <c r="D28" s="1637"/>
      <c r="E28" s="1637"/>
      <c r="F28" s="1637"/>
      <c r="G28" s="342"/>
      <c r="H28" s="317"/>
      <c r="I28" s="1638" t="s">
        <v>686</v>
      </c>
      <c r="J28" s="1639"/>
      <c r="K28" s="1639"/>
      <c r="L28" s="1639"/>
      <c r="M28" s="1639"/>
      <c r="N28" s="1639"/>
      <c r="O28" s="1640"/>
      <c r="P28" s="318"/>
    </row>
    <row r="29" spans="1:17" ht="11.25" customHeight="1">
      <c r="A29" s="316"/>
      <c r="B29" s="351"/>
      <c r="C29" s="613" t="s">
        <v>584</v>
      </c>
      <c r="D29" s="345"/>
      <c r="E29" s="345"/>
      <c r="F29" s="115"/>
      <c r="G29" s="116" t="s">
        <v>171</v>
      </c>
      <c r="H29" s="317"/>
      <c r="I29" s="1638" t="s">
        <v>331</v>
      </c>
      <c r="J29" s="1639"/>
      <c r="K29" s="1639"/>
      <c r="L29" s="1639"/>
      <c r="M29" s="1639"/>
      <c r="N29" s="1639"/>
      <c r="O29" s="1640"/>
      <c r="P29" s="318"/>
      <c r="Q29" s="440"/>
    </row>
    <row r="30" spans="1:17" ht="9.9499999999999993" customHeight="1">
      <c r="A30" s="316"/>
      <c r="B30" s="351"/>
      <c r="C30" s="613" t="s">
        <v>657</v>
      </c>
      <c r="D30" s="345"/>
      <c r="E30" s="345"/>
      <c r="F30" s="115"/>
      <c r="G30" s="116" t="s">
        <v>172</v>
      </c>
      <c r="H30" s="317"/>
      <c r="I30" s="368"/>
      <c r="J30" s="1621"/>
      <c r="K30" s="1621"/>
      <c r="L30" s="1621"/>
      <c r="M30" s="1621"/>
      <c r="N30" s="1621"/>
      <c r="O30" s="370"/>
      <c r="P30" s="318"/>
    </row>
    <row r="31" spans="1:17" ht="9.9499999999999993" customHeight="1">
      <c r="A31" s="316"/>
      <c r="B31" s="351"/>
      <c r="C31" s="613" t="s">
        <v>335</v>
      </c>
      <c r="D31" s="345"/>
      <c r="E31" s="345"/>
      <c r="F31" s="115"/>
      <c r="G31" s="116" t="s">
        <v>328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 t="s">
        <v>730</v>
      </c>
      <c r="D32" s="345"/>
      <c r="E32" s="345"/>
      <c r="F32" s="115"/>
      <c r="G32" s="116" t="s">
        <v>731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621"/>
      <c r="E36" s="623"/>
      <c r="O36" s="329"/>
      <c r="P36" s="318"/>
    </row>
    <row r="37" spans="1:16" ht="9.9499999999999993" customHeight="1">
      <c r="A37" s="316"/>
      <c r="B37" s="351"/>
      <c r="D37" s="622"/>
      <c r="O37" s="329"/>
      <c r="P37" s="318"/>
    </row>
    <row r="38" spans="1:16" ht="9.9499999999999993" customHeight="1">
      <c r="A38" s="316"/>
      <c r="B38" s="351"/>
      <c r="C38" s="327"/>
      <c r="D38" s="391"/>
      <c r="E38" s="1605" t="s">
        <v>173</v>
      </c>
      <c r="F38" s="1606"/>
      <c r="G38" s="1606"/>
      <c r="H38" s="1606"/>
      <c r="I38" s="1606"/>
      <c r="J38" s="1606"/>
      <c r="K38" s="1606"/>
      <c r="L38" s="1606"/>
      <c r="O38" s="329"/>
      <c r="P38" s="318"/>
    </row>
    <row r="39" spans="1:16" ht="9.9499999999999993" customHeight="1">
      <c r="A39" s="316"/>
      <c r="B39" s="351"/>
      <c r="C39" s="388"/>
      <c r="D39" s="116"/>
      <c r="E39" s="1605"/>
      <c r="F39" s="1606"/>
      <c r="G39" s="1606"/>
      <c r="H39" s="1606"/>
      <c r="I39" s="1606"/>
      <c r="J39" s="1606"/>
      <c r="K39" s="1606"/>
      <c r="L39" s="1606"/>
      <c r="O39" s="329"/>
      <c r="P39" s="318"/>
    </row>
    <row r="40" spans="1:16" ht="9.9499999999999993" customHeight="1">
      <c r="A40" s="316"/>
      <c r="B40" s="351"/>
      <c r="C40" s="377"/>
      <c r="D40" s="116"/>
      <c r="E40" s="1622" t="s">
        <v>332</v>
      </c>
      <c r="F40" s="1623"/>
      <c r="G40" s="1623"/>
      <c r="H40" s="1623"/>
      <c r="I40" s="1623"/>
      <c r="J40" s="1623"/>
      <c r="K40" s="1623"/>
      <c r="L40" s="1624"/>
      <c r="O40" s="329"/>
      <c r="P40" s="318"/>
    </row>
    <row r="41" spans="1:16" ht="9.9499999999999993" customHeight="1">
      <c r="A41" s="316"/>
      <c r="B41" s="351"/>
      <c r="C41" s="377"/>
      <c r="D41" s="116"/>
      <c r="G41" s="640" t="s">
        <v>174</v>
      </c>
      <c r="H41" s="623"/>
      <c r="I41" s="623"/>
      <c r="J41" s="632">
        <v>-0.125</v>
      </c>
      <c r="K41" s="639"/>
      <c r="L41" s="625"/>
      <c r="O41" s="320"/>
      <c r="P41" s="318"/>
    </row>
    <row r="42" spans="1:16" ht="10.5" customHeight="1">
      <c r="A42" s="316"/>
      <c r="B42" s="351"/>
      <c r="C42" s="377"/>
      <c r="D42" s="392"/>
      <c r="G42" s="638" t="s">
        <v>188</v>
      </c>
      <c r="J42" s="639">
        <v>-0.25</v>
      </c>
      <c r="K42" s="639"/>
      <c r="L42" s="625"/>
      <c r="P42" s="318"/>
    </row>
    <row r="43" spans="1:16" ht="9.9499999999999993" customHeight="1">
      <c r="A43" s="316"/>
      <c r="B43" s="351"/>
      <c r="C43" s="377"/>
      <c r="D43" s="389"/>
      <c r="G43" s="638" t="s">
        <v>189</v>
      </c>
      <c r="J43" s="639">
        <v>-0.375</v>
      </c>
      <c r="K43" s="639"/>
      <c r="L43" s="625"/>
      <c r="P43" s="318"/>
    </row>
    <row r="44" spans="1:16" ht="9.9499999999999993" customHeight="1">
      <c r="A44" s="316"/>
      <c r="B44" s="351"/>
      <c r="D44" s="612"/>
      <c r="G44" s="638" t="s">
        <v>190</v>
      </c>
      <c r="H44" s="611"/>
      <c r="J44" s="639">
        <v>-0.5</v>
      </c>
      <c r="K44" s="611"/>
      <c r="L44" s="625"/>
      <c r="P44" s="318"/>
    </row>
    <row r="45" spans="1:16" ht="9.9499999999999993" customHeight="1">
      <c r="A45" s="316"/>
      <c r="B45" s="351"/>
      <c r="D45" s="389"/>
      <c r="E45" s="615"/>
      <c r="F45" s="616"/>
      <c r="G45" s="616"/>
      <c r="H45" s="616"/>
      <c r="I45" s="616"/>
      <c r="J45" s="616"/>
      <c r="K45" s="616"/>
      <c r="L45" s="617"/>
      <c r="P45" s="318"/>
    </row>
    <row r="46" spans="1:16" ht="9.9499999999999993" customHeight="1">
      <c r="A46" s="316"/>
      <c r="B46" s="351"/>
      <c r="D46" s="389"/>
      <c r="E46" s="1599" t="s">
        <v>31</v>
      </c>
      <c r="F46" s="1600"/>
      <c r="G46" s="1600"/>
      <c r="H46" s="1600"/>
      <c r="I46" s="1600"/>
      <c r="J46" s="1600"/>
      <c r="K46" s="1600"/>
      <c r="L46" s="1601"/>
      <c r="P46" s="318"/>
    </row>
    <row r="47" spans="1:16" ht="9.9499999999999993" customHeight="1">
      <c r="A47" s="316"/>
      <c r="B47" s="351"/>
      <c r="C47" s="387"/>
      <c r="D47" s="390"/>
      <c r="E47" s="618"/>
      <c r="F47" s="619"/>
      <c r="G47" s="619"/>
      <c r="H47" s="619"/>
      <c r="I47" s="619"/>
      <c r="J47" s="619"/>
      <c r="K47" s="619"/>
      <c r="L47" s="620"/>
      <c r="P47" s="318"/>
    </row>
    <row r="48" spans="1:16" ht="9.9499999999999993" customHeight="1">
      <c r="A48" s="316"/>
      <c r="B48" s="1602" t="s">
        <v>175</v>
      </c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4"/>
      <c r="P48" s="318"/>
    </row>
    <row r="49" spans="1:16" ht="9.9499999999999993" customHeight="1">
      <c r="A49" s="316"/>
      <c r="B49" s="1605"/>
      <c r="C49" s="1606"/>
      <c r="D49" s="1606"/>
      <c r="E49" s="1606"/>
      <c r="F49" s="1606"/>
      <c r="G49" s="1606"/>
      <c r="H49" s="1606"/>
      <c r="I49" s="1606"/>
      <c r="J49" s="1606"/>
      <c r="K49" s="1606"/>
      <c r="L49" s="1606"/>
      <c r="M49" s="1606"/>
      <c r="N49" s="1606"/>
      <c r="O49" s="160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08"/>
      <c r="G55" s="160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02"/>
      <c r="C57" s="1609"/>
      <c r="D57" s="1609"/>
      <c r="E57" s="1609"/>
      <c r="F57" s="1609"/>
      <c r="G57" s="1609"/>
      <c r="H57" s="1609"/>
      <c r="I57" s="1609"/>
      <c r="J57" s="1609"/>
      <c r="K57" s="1609"/>
      <c r="L57" s="1609"/>
      <c r="M57" s="1609"/>
      <c r="N57" s="1609"/>
      <c r="O57" s="1610"/>
      <c r="P57" s="344"/>
    </row>
    <row r="58" spans="1:16" ht="9.9499999999999993" customHeight="1">
      <c r="A58" s="343"/>
      <c r="B58" s="1611"/>
      <c r="C58" s="1612"/>
      <c r="D58" s="1612"/>
      <c r="E58" s="1612"/>
      <c r="F58" s="1612"/>
      <c r="G58" s="1612"/>
      <c r="H58" s="1612"/>
      <c r="I58" s="1612"/>
      <c r="J58" s="1612"/>
      <c r="K58" s="1612"/>
      <c r="L58" s="1612"/>
      <c r="M58" s="1612"/>
      <c r="N58" s="1612"/>
      <c r="O58" s="1613"/>
      <c r="P58" s="344"/>
    </row>
    <row r="59" spans="1:16" ht="9.9499999999999993" customHeight="1">
      <c r="A59" s="353"/>
      <c r="B59" s="1513"/>
      <c r="C59" s="1514"/>
      <c r="D59" s="1514"/>
      <c r="E59" s="1514"/>
      <c r="F59" s="1514"/>
      <c r="G59" s="1514"/>
      <c r="H59" s="1514"/>
      <c r="I59" s="1514"/>
      <c r="J59" s="1514"/>
      <c r="K59" s="1514"/>
      <c r="L59" s="1514"/>
      <c r="M59" s="1514"/>
      <c r="N59" s="1514"/>
      <c r="O59" s="1515"/>
      <c r="P59" s="344"/>
    </row>
    <row r="60" spans="1:16" ht="9.9499999999999993" customHeight="1">
      <c r="A60" s="353"/>
      <c r="B60" s="1513"/>
      <c r="C60" s="1514"/>
      <c r="D60" s="1514"/>
      <c r="E60" s="1514"/>
      <c r="F60" s="1514"/>
      <c r="G60" s="1514"/>
      <c r="H60" s="1514"/>
      <c r="I60" s="1514"/>
      <c r="J60" s="1514"/>
      <c r="K60" s="1514"/>
      <c r="L60" s="1514"/>
      <c r="M60" s="1514"/>
      <c r="N60" s="1514"/>
      <c r="O60" s="1515"/>
      <c r="P60" s="344"/>
    </row>
    <row r="61" spans="1:16" ht="9.9499999999999993" customHeight="1">
      <c r="A61" s="353"/>
      <c r="B61" s="1516"/>
      <c r="C61" s="1614"/>
      <c r="D61" s="1614"/>
      <c r="E61" s="1614"/>
      <c r="F61" s="1614"/>
      <c r="G61" s="1614"/>
      <c r="H61" s="1614"/>
      <c r="I61" s="1614"/>
      <c r="J61" s="1614"/>
      <c r="K61" s="1614"/>
      <c r="L61" s="1614"/>
      <c r="M61" s="1614"/>
      <c r="N61" s="1614"/>
      <c r="O61" s="1517"/>
      <c r="P61" s="352"/>
    </row>
    <row r="62" spans="1:16" ht="9.9499999999999993" customHeight="1">
      <c r="A62" s="353"/>
      <c r="B62" s="1518"/>
      <c r="C62" s="1519"/>
      <c r="D62" s="1514"/>
      <c r="E62" s="1514"/>
      <c r="F62" s="1514"/>
      <c r="G62" s="1514"/>
      <c r="H62" s="1514"/>
      <c r="I62" s="1514"/>
      <c r="J62" s="1514"/>
      <c r="K62" s="1514"/>
      <c r="L62" s="1514"/>
      <c r="M62" s="1514"/>
      <c r="N62" s="1514"/>
      <c r="O62" s="1517"/>
      <c r="P62" s="352"/>
    </row>
    <row r="63" spans="1:16" ht="9.9499999999999993" customHeight="1">
      <c r="A63" s="353"/>
      <c r="B63" s="1518"/>
      <c r="C63" s="1519"/>
      <c r="D63" s="1514"/>
      <c r="E63" s="1514"/>
      <c r="F63" s="1514"/>
      <c r="G63" s="1514"/>
      <c r="H63" s="1514"/>
      <c r="I63" s="1514"/>
      <c r="J63" s="1514"/>
      <c r="K63" s="1514"/>
      <c r="L63" s="1514"/>
      <c r="M63" s="1514"/>
      <c r="N63" s="1514"/>
      <c r="O63" s="1517"/>
      <c r="P63" s="352"/>
    </row>
    <row r="64" spans="1:16" ht="9.9499999999999993" customHeight="1">
      <c r="A64" s="353"/>
      <c r="B64" s="1518"/>
      <c r="C64" s="1520"/>
      <c r="D64" s="1521"/>
      <c r="E64" s="1521"/>
      <c r="F64" s="1521"/>
      <c r="G64" s="1522"/>
      <c r="H64" s="1523"/>
      <c r="I64" s="1523"/>
      <c r="J64" s="1521"/>
      <c r="K64" s="1521"/>
      <c r="L64" s="1521"/>
      <c r="M64" s="1521"/>
      <c r="N64" s="1521"/>
      <c r="O64" s="1517"/>
      <c r="P64" s="344"/>
    </row>
    <row r="65" spans="1:16" ht="9.9499999999999993" customHeight="1">
      <c r="A65" s="353"/>
      <c r="B65" s="1518"/>
      <c r="C65" s="1521"/>
      <c r="D65" s="1521"/>
      <c r="E65" s="1521"/>
      <c r="F65" s="1521"/>
      <c r="G65" s="1523"/>
      <c r="H65" s="1523"/>
      <c r="I65" s="1523"/>
      <c r="J65" s="1521"/>
      <c r="K65" s="1521"/>
      <c r="L65" s="1521"/>
      <c r="M65" s="1521"/>
      <c r="N65" s="1521"/>
      <c r="O65" s="1517"/>
      <c r="P65" s="344"/>
    </row>
    <row r="66" spans="1:16" ht="9.9499999999999993" customHeight="1">
      <c r="A66" s="353"/>
      <c r="B66" s="1513"/>
      <c r="C66" s="1514"/>
      <c r="D66" s="1514"/>
      <c r="E66" s="1514"/>
      <c r="F66" s="1514"/>
      <c r="G66" s="1514"/>
      <c r="H66" s="1514"/>
      <c r="I66" s="1514"/>
      <c r="J66" s="1514"/>
      <c r="K66" s="1514"/>
      <c r="L66" s="1514"/>
      <c r="M66" s="1514"/>
      <c r="N66" s="1514"/>
      <c r="O66" s="1515"/>
      <c r="P66" s="344"/>
    </row>
    <row r="67" spans="1:16" ht="9.9499999999999993" customHeight="1">
      <c r="A67" s="353"/>
      <c r="B67" s="1513"/>
      <c r="C67" s="1514"/>
      <c r="D67" s="1514"/>
      <c r="E67" s="1514"/>
      <c r="F67" s="1514"/>
      <c r="G67" s="1514"/>
      <c r="H67" s="1514"/>
      <c r="I67" s="1514"/>
      <c r="J67" s="1514"/>
      <c r="K67" s="1514"/>
      <c r="L67" s="1514"/>
      <c r="M67" s="1514"/>
      <c r="N67" s="1514"/>
      <c r="O67" s="1515"/>
      <c r="P67" s="344"/>
    </row>
    <row r="68" spans="1:16" ht="12" customHeight="1">
      <c r="A68" s="353"/>
      <c r="B68" s="1513"/>
      <c r="C68" s="1514"/>
      <c r="D68" s="1514"/>
      <c r="E68" s="1514"/>
      <c r="F68" s="1514"/>
      <c r="G68" s="1514"/>
      <c r="H68" s="1514"/>
      <c r="I68" s="1514"/>
      <c r="J68" s="1514"/>
      <c r="K68" s="1514"/>
      <c r="L68" s="1514"/>
      <c r="M68" s="1514"/>
      <c r="N68" s="1514"/>
      <c r="O68" s="1515"/>
      <c r="P68" s="344"/>
    </row>
    <row r="69" spans="1:16" ht="12" customHeight="1">
      <c r="A69" s="354"/>
      <c r="B69" s="1513"/>
      <c r="C69" s="1514"/>
      <c r="D69" s="1514"/>
      <c r="E69" s="1514"/>
      <c r="F69" s="1514"/>
      <c r="G69" s="1514"/>
      <c r="H69" s="1514"/>
      <c r="I69" s="1514"/>
      <c r="J69" s="1514"/>
      <c r="K69" s="1514"/>
      <c r="L69" s="1514"/>
      <c r="M69" s="1514"/>
      <c r="N69" s="1514"/>
      <c r="O69" s="1515"/>
      <c r="P69" s="346"/>
    </row>
    <row r="70" spans="1:16" ht="9.9499999999999993" customHeight="1">
      <c r="A70" s="347"/>
      <c r="B70" s="1513"/>
      <c r="C70" s="1514"/>
      <c r="D70" s="1514"/>
      <c r="E70" s="1514"/>
      <c r="F70" s="1514"/>
      <c r="G70" s="1514"/>
      <c r="H70" s="1514"/>
      <c r="I70" s="1514"/>
      <c r="J70" s="1514"/>
      <c r="K70" s="1514"/>
      <c r="L70" s="1514"/>
      <c r="M70" s="1514"/>
      <c r="N70" s="1514"/>
      <c r="O70" s="1515"/>
      <c r="P70" s="347"/>
    </row>
    <row r="71" spans="1:16" ht="89.25" customHeight="1">
      <c r="A71" s="347"/>
      <c r="B71" s="1513"/>
      <c r="C71" s="1514"/>
      <c r="D71" s="1514"/>
      <c r="E71" s="1514"/>
      <c r="F71" s="1514"/>
      <c r="G71" s="1514"/>
      <c r="H71" s="1514"/>
      <c r="I71" s="1514"/>
      <c r="J71" s="1514"/>
      <c r="K71" s="1514"/>
      <c r="L71" s="1514"/>
      <c r="M71" s="1514"/>
      <c r="N71" s="1514"/>
      <c r="O71" s="1515"/>
      <c r="P71" s="347"/>
    </row>
    <row r="72" spans="1:16" ht="6.6" customHeight="1">
      <c r="B72" s="1615" t="s">
        <v>178</v>
      </c>
      <c r="C72" s="1616"/>
      <c r="D72" s="1616"/>
      <c r="E72" s="1616"/>
      <c r="F72" s="1616"/>
      <c r="G72" s="1616"/>
      <c r="H72" s="1616"/>
      <c r="I72" s="1616"/>
      <c r="J72" s="1616"/>
      <c r="K72" s="1616"/>
      <c r="L72" s="1616"/>
      <c r="M72" s="1616"/>
      <c r="N72" s="1616"/>
      <c r="O72" s="1617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51" zoomScaleNormal="130" workbookViewId="0">
      <selection activeCell="Q71" sqref="Q71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27"/>
      <c r="C9" s="627"/>
      <c r="D9" s="627"/>
      <c r="E9" s="627"/>
      <c r="F9" s="1657" t="s">
        <v>333</v>
      </c>
      <c r="G9" s="1657"/>
      <c r="H9" s="1658">
        <v>46121</v>
      </c>
      <c r="I9" s="1658"/>
      <c r="J9" s="1658"/>
      <c r="K9" s="1658"/>
      <c r="L9" s="627"/>
      <c r="M9" s="627"/>
      <c r="N9" s="627"/>
      <c r="O9" s="627"/>
      <c r="P9" s="308"/>
    </row>
    <row r="10" spans="1:16" ht="9.75" hidden="1" customHeight="1">
      <c r="A10" s="309"/>
      <c r="B10" s="355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42" t="s">
        <v>345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632"/>
      <c r="P14" s="318"/>
    </row>
    <row r="15" spans="1:16" ht="9.9499999999999993" customHeight="1">
      <c r="A15" s="316"/>
      <c r="B15" s="1633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63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3" t="s">
        <v>257</v>
      </c>
      <c r="K16" s="1644"/>
      <c r="L16" s="1644"/>
      <c r="M16" s="1645"/>
      <c r="N16" s="164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4"/>
      <c r="K17" s="1644"/>
      <c r="L17" s="1644"/>
      <c r="M17" s="1645"/>
      <c r="N17" s="164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4"/>
      <c r="K18" s="1644"/>
      <c r="L18" s="1644"/>
      <c r="M18" s="1645"/>
      <c r="N18" s="1646"/>
      <c r="O18" s="330"/>
      <c r="P18" s="318"/>
    </row>
    <row r="19" spans="1:17" ht="9.9499999999999993" customHeight="1">
      <c r="A19" s="319"/>
      <c r="B19" s="317"/>
      <c r="C19" s="331" t="s">
        <v>165</v>
      </c>
      <c r="D19" s="1267" t="s">
        <v>643</v>
      </c>
      <c r="E19" s="328"/>
      <c r="F19" s="333"/>
      <c r="G19" s="334"/>
      <c r="H19" s="317"/>
      <c r="I19" s="325"/>
      <c r="J19" s="1644"/>
      <c r="K19" s="1644"/>
      <c r="L19" s="1644"/>
      <c r="M19" s="1645"/>
      <c r="N19" s="164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4"/>
      <c r="K20" s="1644"/>
      <c r="L20" s="1644"/>
      <c r="M20" s="1645"/>
      <c r="N20" s="164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4"/>
      <c r="K21" s="1644"/>
      <c r="L21" s="1644"/>
      <c r="M21" s="1645"/>
      <c r="N21" s="164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4"/>
      <c r="K22" s="1644"/>
      <c r="L22" s="1644"/>
      <c r="M22" s="1645"/>
      <c r="N22" s="164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0" t="s">
        <v>170</v>
      </c>
      <c r="C25" s="1631"/>
      <c r="D25" s="1631"/>
      <c r="E25" s="1631"/>
      <c r="F25" s="1631"/>
      <c r="G25" s="1632"/>
      <c r="H25" s="340"/>
      <c r="I25" s="1630" t="s">
        <v>356</v>
      </c>
      <c r="J25" s="1631"/>
      <c r="K25" s="1631"/>
      <c r="L25" s="1631"/>
      <c r="M25" s="1631"/>
      <c r="N25" s="1631"/>
      <c r="O25" s="1831"/>
      <c r="P25" s="318"/>
    </row>
    <row r="26" spans="1:17" ht="9.9499999999999993" customHeight="1">
      <c r="A26" s="316"/>
      <c r="B26" s="1633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832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36" t="s">
        <v>339</v>
      </c>
      <c r="D28" s="1637"/>
      <c r="E28" s="1637"/>
      <c r="F28" s="1637"/>
      <c r="G28" s="342"/>
      <c r="H28" s="317"/>
      <c r="I28" s="1638"/>
      <c r="J28" s="1639"/>
      <c r="K28" s="1639"/>
      <c r="L28" s="1639"/>
      <c r="M28" s="1639"/>
      <c r="N28" s="1639"/>
      <c r="O28" s="1640"/>
      <c r="P28" s="318"/>
    </row>
    <row r="29" spans="1:17" ht="11.25" customHeight="1">
      <c r="A29" s="316"/>
      <c r="B29" s="351"/>
      <c r="C29" s="613" t="s">
        <v>367</v>
      </c>
      <c r="D29" s="345"/>
      <c r="E29" s="345"/>
      <c r="F29" s="115"/>
      <c r="G29" s="116" t="s">
        <v>171</v>
      </c>
      <c r="H29" s="317"/>
      <c r="I29" s="1638" t="s">
        <v>355</v>
      </c>
      <c r="J29" s="1621"/>
      <c r="K29" s="1621"/>
      <c r="L29" s="1621"/>
      <c r="M29" s="1621"/>
      <c r="N29" s="1621"/>
      <c r="O29" s="1833"/>
      <c r="P29" s="318"/>
      <c r="Q29" s="440"/>
    </row>
    <row r="30" spans="1:17" ht="9.9499999999999993" customHeight="1">
      <c r="A30" s="316"/>
      <c r="B30" s="351"/>
      <c r="C30" s="613" t="s">
        <v>326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613" t="s">
        <v>327</v>
      </c>
      <c r="D31" s="345"/>
      <c r="E31" s="345"/>
      <c r="F31" s="115"/>
      <c r="G31" s="116" t="s">
        <v>328</v>
      </c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 t="s">
        <v>340</v>
      </c>
      <c r="D32" s="345"/>
      <c r="E32" s="345"/>
      <c r="F32" s="115"/>
      <c r="G32" s="116" t="s">
        <v>329</v>
      </c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34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34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O35" s="634"/>
      <c r="P35" s="318"/>
    </row>
    <row r="36" spans="1:16" ht="9.9499999999999993" customHeight="1">
      <c r="A36" s="316"/>
      <c r="B36" s="351"/>
      <c r="D36" s="621"/>
      <c r="E36" s="623"/>
      <c r="O36" s="635"/>
      <c r="P36" s="318"/>
    </row>
    <row r="37" spans="1:16" ht="9.9499999999999993" customHeight="1">
      <c r="A37" s="316"/>
      <c r="B37" s="351"/>
      <c r="D37" s="622"/>
      <c r="O37" s="635"/>
      <c r="P37" s="318"/>
    </row>
    <row r="38" spans="1:16" ht="9.9499999999999993" customHeight="1">
      <c r="A38" s="316"/>
      <c r="B38" s="351"/>
      <c r="C38" s="327"/>
      <c r="D38" s="391"/>
      <c r="E38" s="1605" t="s">
        <v>173</v>
      </c>
      <c r="F38" s="1606"/>
      <c r="G38" s="1606"/>
      <c r="H38" s="1606"/>
      <c r="I38" s="1606"/>
      <c r="J38" s="1606"/>
      <c r="K38" s="1606"/>
      <c r="L38" s="1606"/>
      <c r="O38" s="635"/>
      <c r="P38" s="318"/>
    </row>
    <row r="39" spans="1:16" ht="9.9499999999999993" customHeight="1">
      <c r="A39" s="316"/>
      <c r="B39" s="351"/>
      <c r="C39" s="388"/>
      <c r="D39" s="116"/>
      <c r="E39" s="1605"/>
      <c r="F39" s="1606"/>
      <c r="G39" s="1606"/>
      <c r="H39" s="1606"/>
      <c r="I39" s="1606"/>
      <c r="J39" s="1606"/>
      <c r="K39" s="1606"/>
      <c r="L39" s="1606"/>
      <c r="O39" s="635"/>
      <c r="P39" s="318"/>
    </row>
    <row r="40" spans="1:16" ht="9.9499999999999993" customHeight="1">
      <c r="A40" s="316"/>
      <c r="B40" s="351"/>
      <c r="C40" s="377"/>
      <c r="D40" s="116"/>
      <c r="E40" s="630"/>
      <c r="F40" s="1623" t="s">
        <v>366</v>
      </c>
      <c r="G40" s="1623"/>
      <c r="H40" s="1623"/>
      <c r="I40" s="1623"/>
      <c r="J40" s="1623"/>
      <c r="K40" s="1623"/>
      <c r="L40" s="633"/>
      <c r="O40" s="635"/>
      <c r="P40" s="318"/>
    </row>
    <row r="41" spans="1:16" ht="9.9499999999999993" customHeight="1">
      <c r="A41" s="316"/>
      <c r="B41" s="351"/>
      <c r="C41" s="377"/>
      <c r="D41" s="116"/>
      <c r="E41" s="626"/>
      <c r="G41" s="640" t="s">
        <v>174</v>
      </c>
      <c r="H41" s="632"/>
      <c r="I41" s="623"/>
      <c r="J41" s="632">
        <v>-0.25</v>
      </c>
      <c r="L41" s="342"/>
      <c r="O41" s="636"/>
      <c r="P41" s="318"/>
    </row>
    <row r="42" spans="1:16" ht="10.5" customHeight="1">
      <c r="A42" s="316"/>
      <c r="B42" s="351"/>
      <c r="C42" s="377"/>
      <c r="D42" s="392"/>
      <c r="E42" s="626"/>
      <c r="G42" s="638" t="s">
        <v>188</v>
      </c>
      <c r="H42" s="639"/>
      <c r="J42" s="639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26"/>
      <c r="G43" s="638" t="s">
        <v>189</v>
      </c>
      <c r="H43" s="639"/>
      <c r="J43" s="639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612"/>
      <c r="E44" s="626"/>
      <c r="F44" s="611"/>
      <c r="G44" s="638" t="s">
        <v>190</v>
      </c>
      <c r="H44" s="611"/>
      <c r="J44" s="639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615"/>
      <c r="F45" s="616"/>
      <c r="G45" s="616"/>
      <c r="H45" s="616"/>
      <c r="I45" s="616"/>
      <c r="J45" s="616"/>
      <c r="K45" s="616"/>
      <c r="L45" s="617"/>
      <c r="O45" s="342"/>
      <c r="P45" s="318"/>
    </row>
    <row r="46" spans="1:16" ht="9.9499999999999993" customHeight="1">
      <c r="A46" s="316"/>
      <c r="B46" s="351"/>
      <c r="D46" s="389"/>
      <c r="E46" s="1599" t="s">
        <v>303</v>
      </c>
      <c r="F46" s="1600"/>
      <c r="G46" s="1600"/>
      <c r="H46" s="1600"/>
      <c r="I46" s="1600"/>
      <c r="J46" s="1600"/>
      <c r="K46" s="1600"/>
      <c r="L46" s="1601"/>
      <c r="O46" s="342"/>
      <c r="P46" s="318"/>
    </row>
    <row r="47" spans="1:16" ht="9.9499999999999993" customHeight="1">
      <c r="A47" s="316"/>
      <c r="B47" s="637"/>
      <c r="C47" s="387"/>
      <c r="D47" s="390"/>
      <c r="E47" s="618"/>
      <c r="F47" s="619"/>
      <c r="G47" s="619"/>
      <c r="H47" s="619"/>
      <c r="I47" s="619"/>
      <c r="J47" s="619"/>
      <c r="K47" s="619"/>
      <c r="L47" s="620"/>
      <c r="M47" s="631"/>
      <c r="N47" s="631"/>
      <c r="O47" s="633"/>
      <c r="P47" s="318"/>
    </row>
    <row r="48" spans="1:16" ht="9.9499999999999993" customHeight="1">
      <c r="A48" s="316"/>
      <c r="B48" s="1602" t="s">
        <v>175</v>
      </c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4"/>
      <c r="P48" s="318"/>
    </row>
    <row r="49" spans="1:16" ht="9.9499999999999993" customHeight="1">
      <c r="A49" s="316"/>
      <c r="B49" s="1605"/>
      <c r="C49" s="1606"/>
      <c r="D49" s="1606"/>
      <c r="E49" s="1606"/>
      <c r="F49" s="1606"/>
      <c r="G49" s="1606"/>
      <c r="H49" s="1606"/>
      <c r="I49" s="1606"/>
      <c r="J49" s="1606"/>
      <c r="K49" s="1606"/>
      <c r="L49" s="1606"/>
      <c r="M49" s="1606"/>
      <c r="N49" s="1606"/>
      <c r="O49" s="1607"/>
      <c r="P49" s="318"/>
    </row>
    <row r="50" spans="1:16">
      <c r="A50" s="316"/>
      <c r="B50" s="1825" t="s">
        <v>370</v>
      </c>
      <c r="C50" s="1826"/>
      <c r="D50" s="1826"/>
      <c r="E50" s="1826"/>
      <c r="F50" s="1826"/>
      <c r="G50" s="1826"/>
      <c r="H50" s="1826"/>
      <c r="I50" s="1826"/>
      <c r="J50" s="1826"/>
      <c r="K50" s="1826"/>
      <c r="L50" s="1826"/>
      <c r="M50" s="1826"/>
      <c r="N50" s="1826"/>
      <c r="O50" s="1827"/>
      <c r="P50" s="318"/>
    </row>
    <row r="51" spans="1:16">
      <c r="A51" s="316"/>
      <c r="B51" s="1825"/>
      <c r="C51" s="1826"/>
      <c r="D51" s="1826"/>
      <c r="E51" s="1826"/>
      <c r="F51" s="1826"/>
      <c r="G51" s="1826"/>
      <c r="H51" s="1826"/>
      <c r="I51" s="1826"/>
      <c r="J51" s="1826"/>
      <c r="K51" s="1826"/>
      <c r="L51" s="1826"/>
      <c r="M51" s="1826"/>
      <c r="N51" s="1826"/>
      <c r="O51" s="1827"/>
      <c r="P51" s="318"/>
    </row>
    <row r="52" spans="1:16" ht="9.9499999999999993" customHeight="1">
      <c r="A52" s="316"/>
      <c r="B52" s="1825"/>
      <c r="C52" s="1826"/>
      <c r="D52" s="1826"/>
      <c r="E52" s="1826"/>
      <c r="F52" s="1826"/>
      <c r="G52" s="1826"/>
      <c r="H52" s="1826"/>
      <c r="I52" s="1826"/>
      <c r="J52" s="1826"/>
      <c r="K52" s="1826"/>
      <c r="L52" s="1826"/>
      <c r="M52" s="1826"/>
      <c r="N52" s="1826"/>
      <c r="O52" s="1827"/>
      <c r="P52" s="318"/>
    </row>
    <row r="53" spans="1:16" ht="9.9499999999999993" customHeight="1">
      <c r="A53" s="343"/>
      <c r="B53" s="1825"/>
      <c r="C53" s="1826"/>
      <c r="D53" s="1826"/>
      <c r="E53" s="1826"/>
      <c r="F53" s="1826"/>
      <c r="G53" s="1826"/>
      <c r="H53" s="1826"/>
      <c r="I53" s="1826"/>
      <c r="J53" s="1826"/>
      <c r="K53" s="1826"/>
      <c r="L53" s="1826"/>
      <c r="M53" s="1826"/>
      <c r="N53" s="1826"/>
      <c r="O53" s="1827"/>
      <c r="P53" s="344"/>
    </row>
    <row r="54" spans="1:16" ht="9.9499999999999993" customHeight="1">
      <c r="A54" s="343"/>
      <c r="B54" s="1825"/>
      <c r="C54" s="1826"/>
      <c r="D54" s="1826"/>
      <c r="E54" s="1826"/>
      <c r="F54" s="1826"/>
      <c r="G54" s="1826"/>
      <c r="H54" s="1826"/>
      <c r="I54" s="1826"/>
      <c r="J54" s="1826"/>
      <c r="K54" s="1826"/>
      <c r="L54" s="1826"/>
      <c r="M54" s="1826"/>
      <c r="N54" s="1826"/>
      <c r="O54" s="1827"/>
      <c r="P54" s="344"/>
    </row>
    <row r="55" spans="1:16" ht="9.9499999999999993" customHeight="1">
      <c r="A55" s="343"/>
      <c r="B55" s="1825"/>
      <c r="C55" s="1826"/>
      <c r="D55" s="1826"/>
      <c r="E55" s="1826"/>
      <c r="F55" s="1826"/>
      <c r="G55" s="1826"/>
      <c r="H55" s="1826"/>
      <c r="I55" s="1826"/>
      <c r="J55" s="1826"/>
      <c r="K55" s="1826"/>
      <c r="L55" s="1826"/>
      <c r="M55" s="1826"/>
      <c r="N55" s="1826"/>
      <c r="O55" s="1827"/>
      <c r="P55" s="344"/>
    </row>
    <row r="56" spans="1:16" ht="9.9499999999999993" customHeight="1">
      <c r="A56" s="343"/>
      <c r="B56" s="1828"/>
      <c r="C56" s="1829"/>
      <c r="D56" s="1829"/>
      <c r="E56" s="1829"/>
      <c r="F56" s="1829"/>
      <c r="G56" s="1829"/>
      <c r="H56" s="1829"/>
      <c r="I56" s="1829"/>
      <c r="J56" s="1829"/>
      <c r="K56" s="1829"/>
      <c r="L56" s="1829"/>
      <c r="M56" s="1829"/>
      <c r="N56" s="1829"/>
      <c r="O56" s="1830"/>
      <c r="P56" s="344"/>
    </row>
    <row r="57" spans="1:16" ht="9.9499999999999993" customHeight="1">
      <c r="A57" s="343"/>
      <c r="B57" s="1602"/>
      <c r="C57" s="1609"/>
      <c r="D57" s="1609"/>
      <c r="E57" s="1609"/>
      <c r="F57" s="1609"/>
      <c r="G57" s="1609"/>
      <c r="H57" s="1609"/>
      <c r="I57" s="1609"/>
      <c r="J57" s="1609"/>
      <c r="K57" s="1609"/>
      <c r="L57" s="1609"/>
      <c r="M57" s="1609"/>
      <c r="N57" s="1609"/>
      <c r="O57" s="1610"/>
      <c r="P57" s="344"/>
    </row>
    <row r="58" spans="1:16" ht="9.9499999999999993" customHeight="1">
      <c r="A58" s="343"/>
      <c r="B58" s="1611"/>
      <c r="C58" s="1612"/>
      <c r="D58" s="1612"/>
      <c r="E58" s="1612"/>
      <c r="F58" s="1612"/>
      <c r="G58" s="1612"/>
      <c r="H58" s="1612"/>
      <c r="I58" s="1612"/>
      <c r="J58" s="1612"/>
      <c r="K58" s="1612"/>
      <c r="L58" s="1612"/>
      <c r="M58" s="1612"/>
      <c r="N58" s="1612"/>
      <c r="O58" s="161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15" t="s">
        <v>178</v>
      </c>
      <c r="C72" s="1616"/>
      <c r="D72" s="1616"/>
      <c r="E72" s="1616"/>
      <c r="F72" s="1616"/>
      <c r="G72" s="1616"/>
      <c r="H72" s="1616"/>
      <c r="I72" s="1616"/>
      <c r="J72" s="1616"/>
      <c r="K72" s="1616"/>
      <c r="L72" s="1616"/>
      <c r="M72" s="1616"/>
      <c r="N72" s="1616"/>
      <c r="O72" s="1617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7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D5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M1" s="1"/>
      <c r="N1" s="1"/>
      <c r="O1" s="1"/>
      <c r="P1" s="1"/>
    </row>
    <row r="2" spans="3:21">
      <c r="M2" s="1"/>
      <c r="N2" s="1"/>
      <c r="O2" s="1"/>
      <c r="P2" s="1"/>
    </row>
    <row r="3" spans="3:21" ht="21.4" customHeight="1">
      <c r="C3" s="2"/>
      <c r="G3" s="3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H4" s="5"/>
      <c r="L4" s="6" t="s">
        <v>644</v>
      </c>
      <c r="O4" s="1"/>
      <c r="P4" s="1"/>
    </row>
    <row r="5" spans="3:21" ht="19.5">
      <c r="C5" s="9"/>
      <c r="G5" s="34"/>
      <c r="H5" s="34"/>
      <c r="I5" s="34"/>
      <c r="J5" s="34"/>
      <c r="K5" s="34"/>
      <c r="L5" s="30" t="s">
        <v>1</v>
      </c>
      <c r="O5" s="1"/>
      <c r="P5" s="1"/>
    </row>
    <row r="6" spans="3:21" ht="15.75">
      <c r="C6" s="1848" t="s">
        <v>369</v>
      </c>
      <c r="D6" s="1848"/>
      <c r="E6" s="1848"/>
      <c r="F6" s="793"/>
      <c r="M6" s="1"/>
      <c r="O6" s="1"/>
      <c r="P6" s="1"/>
    </row>
    <row r="7" spans="3:21" ht="15.75" thickBot="1">
      <c r="C7" s="10" t="s">
        <v>3</v>
      </c>
      <c r="D7" s="791" t="s">
        <v>4</v>
      </c>
      <c r="E7" s="11" t="s">
        <v>5</v>
      </c>
      <c r="G7" s="527" t="s">
        <v>2</v>
      </c>
      <c r="H7" s="27"/>
      <c r="I7"/>
      <c r="J7" s="35" t="s">
        <v>307</v>
      </c>
      <c r="K7"/>
      <c r="L7"/>
      <c r="O7" s="1"/>
      <c r="P7" s="1"/>
    </row>
    <row r="8" spans="3:21" ht="15.75" thickBot="1">
      <c r="C8" s="113">
        <f>margins!AP3</f>
        <v>7.5</v>
      </c>
      <c r="D8" s="792">
        <v>99.14800000000001</v>
      </c>
      <c r="E8" s="114" t="s">
        <v>14</v>
      </c>
      <c r="F8" s="15"/>
      <c r="G8" s="12" t="s">
        <v>6</v>
      </c>
      <c r="H8" s="13">
        <v>100</v>
      </c>
      <c r="I8"/>
      <c r="J8" s="526" t="s">
        <v>346</v>
      </c>
      <c r="K8" s="525"/>
      <c r="L8" s="525"/>
      <c r="M8" s="525"/>
      <c r="N8" s="524"/>
      <c r="S8" s="424" t="s">
        <v>365</v>
      </c>
      <c r="T8" s="425"/>
      <c r="U8" s="1460">
        <v>46121.348749999997</v>
      </c>
    </row>
    <row r="9" spans="3:21" ht="15.75" thickBot="1">
      <c r="C9" s="113">
        <f>margins!AP4</f>
        <v>7.625</v>
      </c>
      <c r="D9" s="792">
        <v>99.597000000000008</v>
      </c>
      <c r="E9" s="114" t="s">
        <v>14</v>
      </c>
      <c r="F9" s="18"/>
      <c r="G9" s="16" t="s">
        <v>8</v>
      </c>
      <c r="H9" s="523">
        <v>0</v>
      </c>
      <c r="I9"/>
      <c r="J9" s="82" t="s">
        <v>347</v>
      </c>
      <c r="K9"/>
      <c r="L9"/>
      <c r="N9" s="522"/>
    </row>
    <row r="10" spans="3:21" ht="15.75" thickBot="1">
      <c r="C10" s="113">
        <f>margins!AP5</f>
        <v>7.75</v>
      </c>
      <c r="D10" s="792">
        <v>100.05000000000001</v>
      </c>
      <c r="E10" s="114" t="s">
        <v>14</v>
      </c>
      <c r="F10" s="18"/>
      <c r="G10" s="16" t="s">
        <v>10</v>
      </c>
      <c r="H10" s="665">
        <v>-0.375</v>
      </c>
      <c r="I10"/>
      <c r="J10" s="82" t="s">
        <v>306</v>
      </c>
      <c r="K10"/>
      <c r="L10"/>
      <c r="N10" s="522"/>
      <c r="P10" s="1"/>
      <c r="S10" s="441" t="s">
        <v>196</v>
      </c>
      <c r="T10" s="442" t="s">
        <v>197</v>
      </c>
      <c r="U10" s="442" t="s">
        <v>198</v>
      </c>
    </row>
    <row r="11" spans="3:21">
      <c r="C11" s="113">
        <f>margins!AP6</f>
        <v>7.875</v>
      </c>
      <c r="D11" s="792">
        <v>100.49900000000001</v>
      </c>
      <c r="E11" s="114">
        <v>99.14800000000001</v>
      </c>
      <c r="F11" s="18"/>
      <c r="G11" s="668"/>
      <c r="H11" s="669"/>
      <c r="I11"/>
      <c r="J11" s="521" t="s">
        <v>305</v>
      </c>
      <c r="K11" s="520"/>
      <c r="L11" s="520"/>
      <c r="M11" s="520"/>
      <c r="N11" s="519"/>
      <c r="P11" s="1"/>
      <c r="R11" s="1578"/>
    </row>
    <row r="12" spans="3:21" ht="15.75" thickBot="1">
      <c r="C12" s="113">
        <f>margins!AP7</f>
        <v>8</v>
      </c>
      <c r="D12" s="792">
        <v>100.95200000000001</v>
      </c>
      <c r="E12" s="114">
        <v>99.597000000000008</v>
      </c>
      <c r="F12" s="18"/>
      <c r="G12" s="666" t="s">
        <v>304</v>
      </c>
      <c r="H12" s="667"/>
      <c r="I12"/>
      <c r="P12" s="1"/>
      <c r="R12" s="1578"/>
    </row>
    <row r="13" spans="3:21">
      <c r="C13" s="113">
        <f>margins!AP8</f>
        <v>8.125</v>
      </c>
      <c r="D13" s="792">
        <v>101.504</v>
      </c>
      <c r="E13" s="114">
        <v>100.05000000000001</v>
      </c>
      <c r="F13" s="18"/>
      <c r="G13" s="31" t="s">
        <v>83</v>
      </c>
      <c r="H13" s="33">
        <v>-0.25</v>
      </c>
      <c r="I13"/>
      <c r="J13" s="1844" t="s">
        <v>754</v>
      </c>
      <c r="K13" s="1845"/>
      <c r="L13" s="1581"/>
      <c r="M13" s="1846">
        <v>0.5</v>
      </c>
      <c r="N13" s="1847"/>
      <c r="P13" s="1"/>
      <c r="R13" s="1578"/>
      <c r="S13" s="605" t="s">
        <v>5</v>
      </c>
      <c r="T13" s="431" t="s">
        <v>325</v>
      </c>
      <c r="U13" s="656"/>
    </row>
    <row r="14" spans="3:21">
      <c r="C14" s="113">
        <f>margins!AP9</f>
        <v>8.25</v>
      </c>
      <c r="D14" s="792">
        <v>101.95</v>
      </c>
      <c r="E14" s="114">
        <v>100.49900000000001</v>
      </c>
      <c r="F14" s="18"/>
      <c r="G14" s="31" t="s">
        <v>84</v>
      </c>
      <c r="H14" s="33">
        <v>-0.32500000000000001</v>
      </c>
      <c r="I14"/>
      <c r="J14" s="1584" t="s">
        <v>755</v>
      </c>
      <c r="K14" s="520"/>
      <c r="L14" s="520"/>
      <c r="M14" s="520"/>
      <c r="N14" s="519"/>
      <c r="P14" s="1"/>
      <c r="R14" s="1578"/>
      <c r="S14" s="607" t="s">
        <v>200</v>
      </c>
      <c r="T14" s="432">
        <v>8.875</v>
      </c>
      <c r="U14" s="436">
        <f>IF(T13="No",VLOOKUP(T14,$C$8:$E$54,2,FALSE),VLOOKUP(T14,$C$8:$E$54,3,FALSE))</f>
        <v>102.842</v>
      </c>
    </row>
    <row r="15" spans="3:21" ht="15" customHeight="1">
      <c r="C15" s="113">
        <f>margins!AP10</f>
        <v>8.375</v>
      </c>
      <c r="D15" s="792">
        <v>102.396</v>
      </c>
      <c r="E15" s="114">
        <v>100.95200000000001</v>
      </c>
      <c r="F15" s="18"/>
      <c r="G15" s="31" t="s">
        <v>85</v>
      </c>
      <c r="H15" s="33">
        <v>-0.55000000000000004</v>
      </c>
      <c r="I15"/>
      <c r="J15"/>
      <c r="K15"/>
      <c r="L15"/>
      <c r="R15" s="1578"/>
      <c r="S15" s="607" t="s">
        <v>358</v>
      </c>
      <c r="T15" s="432" t="s">
        <v>19</v>
      </c>
      <c r="U15" s="436"/>
    </row>
    <row r="16" spans="3:21" ht="15" customHeight="1">
      <c r="C16" s="113">
        <f>margins!AP11</f>
        <v>8.5</v>
      </c>
      <c r="D16" s="792">
        <v>102.842</v>
      </c>
      <c r="E16" s="114">
        <v>101.504</v>
      </c>
      <c r="F16" s="18"/>
      <c r="G16" s="31" t="s">
        <v>86</v>
      </c>
      <c r="H16" s="33">
        <v>-0.65</v>
      </c>
      <c r="J16"/>
      <c r="K16"/>
      <c r="L16"/>
      <c r="R16" s="1578"/>
      <c r="S16" s="607" t="s">
        <v>454</v>
      </c>
      <c r="T16" s="432" t="s">
        <v>192</v>
      </c>
      <c r="U16" s="436">
        <f>IF(T16="Choose a Selection",0,(INDEX($I$21:$Q$27,MATCH(T16,$H$21:$H$27,0),MATCH($T$15,$I$20:$Q$20,0),1)))</f>
        <v>0</v>
      </c>
    </row>
    <row r="17" spans="3:21" ht="15" customHeight="1">
      <c r="C17" s="113">
        <f>margins!AP12</f>
        <v>8.625</v>
      </c>
      <c r="D17" s="792">
        <v>103.28700000000001</v>
      </c>
      <c r="E17" s="114">
        <v>101.95</v>
      </c>
      <c r="F17" s="18"/>
      <c r="G17" s="516" t="s">
        <v>303</v>
      </c>
      <c r="H17" s="32"/>
      <c r="J17"/>
      <c r="K17"/>
      <c r="L17"/>
      <c r="R17" s="1578"/>
      <c r="S17" s="607" t="s">
        <v>455</v>
      </c>
      <c r="T17" s="432" t="s">
        <v>192</v>
      </c>
      <c r="U17" s="436">
        <f>IF(T17="Choose a Selection",0,(INDEX($I$21:$Q$55,MATCH(T17,$H$21:$H$55,0),MATCH($T$15,$I$20:$Q$20,0),1)))</f>
        <v>0</v>
      </c>
    </row>
    <row r="18" spans="3:21" ht="15" customHeight="1">
      <c r="C18" s="113">
        <f>margins!AP13</f>
        <v>8.75</v>
      </c>
      <c r="D18" s="792">
        <v>103.66000000000001</v>
      </c>
      <c r="E18" s="114">
        <v>102.396</v>
      </c>
      <c r="F18" s="18"/>
      <c r="J18"/>
      <c r="K18"/>
      <c r="L18"/>
      <c r="R18" s="1578"/>
      <c r="S18" s="607" t="s">
        <v>456</v>
      </c>
      <c r="T18" s="432" t="s">
        <v>192</v>
      </c>
      <c r="U18" s="436">
        <f>IF(T18="Choose a Selection",0,(INDEX($I$29:$Q$35,MATCH(T18,$H$29:$H$35,0),MATCH($T$15,$I$20:$Q$20,0),1)))</f>
        <v>0</v>
      </c>
    </row>
    <row r="19" spans="3:21" ht="15" customHeight="1">
      <c r="C19" s="113">
        <f>margins!AP14</f>
        <v>8.875</v>
      </c>
      <c r="D19" s="792">
        <v>104.033</v>
      </c>
      <c r="E19" s="114">
        <v>102.842</v>
      </c>
      <c r="F19" s="18"/>
      <c r="G19" s="1836" t="s">
        <v>218</v>
      </c>
      <c r="H19" s="1837"/>
      <c r="I19" s="1838" t="s">
        <v>302</v>
      </c>
      <c r="J19" s="1839"/>
      <c r="K19" s="1839"/>
      <c r="L19" s="1839"/>
      <c r="M19" s="1839"/>
      <c r="N19" s="1839"/>
      <c r="O19" s="1839"/>
      <c r="P19" s="1839"/>
      <c r="Q19" s="1840"/>
      <c r="R19" s="1578"/>
      <c r="S19" s="607" t="s">
        <v>457</v>
      </c>
      <c r="T19" s="432" t="s">
        <v>192</v>
      </c>
      <c r="U19" s="436">
        <f t="shared" ref="U19:U24" si="0">IF(T19="Choose a Selection",0,(INDEX($I$21:$Q$55,MATCH(T19,$H$21:$H$55,0),MATCH($T$15,$I$20:$Q$20,0),1)))</f>
        <v>0</v>
      </c>
    </row>
    <row r="20" spans="3:21" ht="15" customHeight="1">
      <c r="C20" s="113">
        <f>margins!AP15</f>
        <v>9</v>
      </c>
      <c r="D20" s="792">
        <v>104.408</v>
      </c>
      <c r="E20" s="114">
        <v>103.28700000000001</v>
      </c>
      <c r="F20" s="18"/>
      <c r="G20" s="92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681" t="s">
        <v>23</v>
      </c>
      <c r="R20" s="1578"/>
      <c r="S20" s="607" t="s">
        <v>199</v>
      </c>
      <c r="T20" s="432" t="s">
        <v>192</v>
      </c>
      <c r="U20" s="436">
        <f t="shared" si="0"/>
        <v>0</v>
      </c>
    </row>
    <row r="21" spans="3:21" ht="15" customHeight="1">
      <c r="C21" s="113">
        <f>margins!AP16</f>
        <v>9.125</v>
      </c>
      <c r="D21" s="792">
        <v>104.783</v>
      </c>
      <c r="E21" s="114">
        <v>103.66000000000001</v>
      </c>
      <c r="F21" s="18"/>
      <c r="G21" s="1841" t="s">
        <v>191</v>
      </c>
      <c r="H21" s="687" t="s">
        <v>382</v>
      </c>
      <c r="I21" s="490">
        <v>3</v>
      </c>
      <c r="J21" s="480">
        <v>2.875</v>
      </c>
      <c r="K21" s="508">
        <v>2.875</v>
      </c>
      <c r="L21" s="508">
        <v>2.75</v>
      </c>
      <c r="M21" s="508">
        <v>2.5</v>
      </c>
      <c r="N21" s="508">
        <v>2</v>
      </c>
      <c r="O21" s="508">
        <v>0.875</v>
      </c>
      <c r="P21" s="508">
        <v>-2</v>
      </c>
      <c r="Q21" s="507">
        <v>-3.5</v>
      </c>
      <c r="R21" s="1578"/>
      <c r="S21" s="607" t="s">
        <v>283</v>
      </c>
      <c r="T21" s="432" t="s">
        <v>192</v>
      </c>
      <c r="U21" s="436">
        <f t="shared" si="0"/>
        <v>0</v>
      </c>
    </row>
    <row r="22" spans="3:21" ht="15" customHeight="1">
      <c r="C22" s="113">
        <f>margins!AP17</f>
        <v>9.25</v>
      </c>
      <c r="D22" s="792">
        <v>105.158</v>
      </c>
      <c r="E22" s="114">
        <v>104.033</v>
      </c>
      <c r="F22" s="18"/>
      <c r="G22" s="1842"/>
      <c r="H22" s="682" t="s">
        <v>298</v>
      </c>
      <c r="I22" s="683">
        <v>3</v>
      </c>
      <c r="J22" s="684">
        <v>2.875</v>
      </c>
      <c r="K22" s="685">
        <v>2.875</v>
      </c>
      <c r="L22" s="685">
        <v>2.625</v>
      </c>
      <c r="M22" s="685">
        <v>2.25</v>
      </c>
      <c r="N22" s="685">
        <v>1.375</v>
      </c>
      <c r="O22" s="685">
        <v>0.5</v>
      </c>
      <c r="P22" s="685">
        <v>-2.875</v>
      </c>
      <c r="Q22" s="686">
        <v>-4.5</v>
      </c>
      <c r="R22" s="1578"/>
      <c r="S22" s="607" t="s">
        <v>60</v>
      </c>
      <c r="T22" s="432" t="s">
        <v>192</v>
      </c>
      <c r="U22" s="436">
        <f t="shared" si="0"/>
        <v>0</v>
      </c>
    </row>
    <row r="23" spans="3:21" ht="15" customHeight="1">
      <c r="C23" s="113">
        <f>margins!AP18</f>
        <v>9.375</v>
      </c>
      <c r="D23" s="792">
        <v>105.53200000000001</v>
      </c>
      <c r="E23" s="114">
        <v>104.408</v>
      </c>
      <c r="F23" s="18"/>
      <c r="G23" s="1842"/>
      <c r="H23" s="503" t="s">
        <v>297</v>
      </c>
      <c r="I23" s="488">
        <v>2</v>
      </c>
      <c r="J23" s="487">
        <v>1.875</v>
      </c>
      <c r="K23" s="501">
        <v>1.875</v>
      </c>
      <c r="L23" s="501">
        <v>1.375</v>
      </c>
      <c r="M23" s="501">
        <v>1</v>
      </c>
      <c r="N23" s="501">
        <v>0.75</v>
      </c>
      <c r="O23" s="501">
        <v>-0.5</v>
      </c>
      <c r="P23" s="501">
        <v>-4</v>
      </c>
      <c r="Q23" s="505">
        <v>-6.5</v>
      </c>
      <c r="R23" s="1578"/>
      <c r="S23" s="607" t="s">
        <v>45</v>
      </c>
      <c r="T23" s="432" t="s">
        <v>192</v>
      </c>
      <c r="U23" s="436">
        <f t="shared" si="0"/>
        <v>0</v>
      </c>
    </row>
    <row r="24" spans="3:21" ht="15" customHeight="1">
      <c r="C24" s="113">
        <f>margins!AP19</f>
        <v>9.5</v>
      </c>
      <c r="D24" s="792">
        <v>105.90600000000001</v>
      </c>
      <c r="E24" s="114">
        <v>104.783</v>
      </c>
      <c r="F24" s="18"/>
      <c r="G24" s="1842"/>
      <c r="H24" s="503" t="s">
        <v>296</v>
      </c>
      <c r="I24" s="502">
        <v>1.25</v>
      </c>
      <c r="J24" s="501">
        <v>1.25</v>
      </c>
      <c r="K24" s="501">
        <v>1.25</v>
      </c>
      <c r="L24" s="501">
        <v>1</v>
      </c>
      <c r="M24" s="501">
        <v>0.625</v>
      </c>
      <c r="N24" s="501">
        <v>0.25</v>
      </c>
      <c r="O24" s="501">
        <v>-1.75</v>
      </c>
      <c r="P24" s="501">
        <v>-5.5</v>
      </c>
      <c r="Q24" s="505">
        <v>-8.5</v>
      </c>
      <c r="R24" s="1578"/>
      <c r="S24" s="607" t="s">
        <v>642</v>
      </c>
      <c r="T24" s="432" t="s">
        <v>192</v>
      </c>
      <c r="U24" s="436">
        <f t="shared" si="0"/>
        <v>0</v>
      </c>
    </row>
    <row r="25" spans="3:21" ht="15" customHeight="1">
      <c r="C25" s="113">
        <f>margins!AP20</f>
        <v>9.625</v>
      </c>
      <c r="D25" s="792">
        <v>106.27900000000001</v>
      </c>
      <c r="E25" s="114">
        <v>105.158</v>
      </c>
      <c r="F25" s="18"/>
      <c r="G25" s="1842"/>
      <c r="H25" s="503" t="s">
        <v>295</v>
      </c>
      <c r="I25" s="502">
        <v>0.875</v>
      </c>
      <c r="J25" s="501">
        <v>0.875</v>
      </c>
      <c r="K25" s="501">
        <v>0.875</v>
      </c>
      <c r="L25" s="501">
        <v>0.5</v>
      </c>
      <c r="M25" s="501">
        <v>0.125</v>
      </c>
      <c r="N25" s="501">
        <v>-0.5</v>
      </c>
      <c r="O25" s="501">
        <v>-2.75</v>
      </c>
      <c r="P25" s="501">
        <v>-7</v>
      </c>
      <c r="Q25" s="505" t="s">
        <v>14</v>
      </c>
      <c r="S25" s="607" t="s">
        <v>62</v>
      </c>
      <c r="T25" s="432" t="s">
        <v>192</v>
      </c>
      <c r="U25" s="436">
        <f>IF(T25="Choose a Selection",0,(INDEX($I$21:$Q$56,MATCH(T25,$H$21:$H$56,0),MATCH($T$15,$I$20:$Q$20,0),1)))</f>
        <v>0</v>
      </c>
    </row>
    <row r="26" spans="3:21" ht="15" customHeight="1">
      <c r="C26" s="113">
        <f>margins!AP21</f>
        <v>9.75</v>
      </c>
      <c r="D26" s="792">
        <v>106.64400000000001</v>
      </c>
      <c r="E26" s="114">
        <v>105.53200000000001</v>
      </c>
      <c r="F26" s="18"/>
      <c r="G26" s="1842"/>
      <c r="H26" s="680" t="s">
        <v>294</v>
      </c>
      <c r="I26" s="670">
        <v>0.375</v>
      </c>
      <c r="J26" s="671">
        <v>0.375</v>
      </c>
      <c r="K26" s="671">
        <v>0.375</v>
      </c>
      <c r="L26" s="671">
        <v>-0.125</v>
      </c>
      <c r="M26" s="671">
        <v>-1</v>
      </c>
      <c r="N26" s="671">
        <v>-2</v>
      </c>
      <c r="O26" s="671">
        <v>-5</v>
      </c>
      <c r="P26" s="671">
        <v>-8</v>
      </c>
      <c r="Q26" s="672" t="s">
        <v>14</v>
      </c>
      <c r="S26" s="607" t="s">
        <v>206</v>
      </c>
      <c r="T26" s="432">
        <v>15</v>
      </c>
      <c r="U26" s="436">
        <f>IF(T26=15,0,H10)</f>
        <v>0</v>
      </c>
    </row>
    <row r="27" spans="3:21" ht="15" customHeight="1">
      <c r="C27" s="113">
        <f>margins!AP22</f>
        <v>9.875</v>
      </c>
      <c r="D27" s="792">
        <v>107.00800000000001</v>
      </c>
      <c r="E27" s="114">
        <v>105.90600000000001</v>
      </c>
      <c r="F27" s="18"/>
      <c r="G27" s="1843"/>
      <c r="H27" s="499" t="s">
        <v>293</v>
      </c>
      <c r="I27" s="498">
        <v>-0.25</v>
      </c>
      <c r="J27" s="497">
        <v>-0.5</v>
      </c>
      <c r="K27" s="497">
        <v>-0.75</v>
      </c>
      <c r="L27" s="497">
        <v>-1</v>
      </c>
      <c r="M27" s="497">
        <v>-3</v>
      </c>
      <c r="N27" s="497">
        <v>-4</v>
      </c>
      <c r="O27" s="497" t="s">
        <v>14</v>
      </c>
      <c r="P27" s="497" t="s">
        <v>14</v>
      </c>
      <c r="Q27" s="511" t="s">
        <v>14</v>
      </c>
      <c r="S27" s="1590" t="s">
        <v>677</v>
      </c>
      <c r="T27" s="432" t="s">
        <v>192</v>
      </c>
      <c r="U27" s="1591">
        <f>IF(T27="Loan Amount &gt;=100,000", 0.5, 0)</f>
        <v>0</v>
      </c>
    </row>
    <row r="28" spans="3:21" ht="15" customHeight="1" thickBot="1">
      <c r="C28" s="113">
        <f>margins!AP23</f>
        <v>10</v>
      </c>
      <c r="D28" s="792">
        <v>107.36500000000001</v>
      </c>
      <c r="E28" s="114">
        <v>106.27900000000001</v>
      </c>
      <c r="F28" s="18"/>
      <c r="G28" s="788" t="s">
        <v>349</v>
      </c>
      <c r="H28" s="789" t="s">
        <v>349</v>
      </c>
      <c r="I28" s="781">
        <v>0</v>
      </c>
      <c r="J28" s="782">
        <v>0</v>
      </c>
      <c r="K28" s="782">
        <v>0</v>
      </c>
      <c r="L28" s="782">
        <v>0</v>
      </c>
      <c r="M28" s="782">
        <v>-0.125</v>
      </c>
      <c r="N28" s="782">
        <v>-0.125</v>
      </c>
      <c r="O28" s="782">
        <v>-0.125</v>
      </c>
      <c r="P28" s="782">
        <v>-0.25</v>
      </c>
      <c r="Q28" s="783">
        <v>-0.375</v>
      </c>
      <c r="S28" s="609" t="s">
        <v>207</v>
      </c>
      <c r="T28" s="433"/>
      <c r="U28" s="437">
        <f>SUM(U16:U27)</f>
        <v>0</v>
      </c>
    </row>
    <row r="29" spans="3:21" ht="15" customHeight="1" thickBot="1">
      <c r="C29" s="113">
        <f>margins!AP24</f>
        <v>10.125</v>
      </c>
      <c r="D29" s="792">
        <v>107.72200000000001</v>
      </c>
      <c r="E29" s="114">
        <v>106.64400000000001</v>
      </c>
      <c r="F29" s="18"/>
      <c r="G29" s="784"/>
      <c r="H29" s="687" t="s">
        <v>382</v>
      </c>
      <c r="I29" s="490">
        <v>3</v>
      </c>
      <c r="J29" s="480">
        <v>2.875</v>
      </c>
      <c r="K29" s="508">
        <v>2.875</v>
      </c>
      <c r="L29" s="508">
        <v>2.75</v>
      </c>
      <c r="M29" s="508">
        <v>2.5</v>
      </c>
      <c r="N29" s="508">
        <v>2</v>
      </c>
      <c r="O29" s="508">
        <v>0.875</v>
      </c>
      <c r="P29" s="508">
        <v>-2.25</v>
      </c>
      <c r="Q29" s="507" t="s">
        <v>14</v>
      </c>
      <c r="S29" s="420"/>
      <c r="T29" s="421"/>
      <c r="U29" s="430"/>
    </row>
    <row r="30" spans="3:21" ht="15" customHeight="1" thickBot="1">
      <c r="C30" s="113">
        <f>margins!AP25</f>
        <v>10.25</v>
      </c>
      <c r="D30" s="792">
        <v>107.97200000000001</v>
      </c>
      <c r="E30" s="114">
        <v>107.00800000000001</v>
      </c>
      <c r="F30" s="18"/>
      <c r="G30" s="785"/>
      <c r="H30" s="682" t="s">
        <v>298</v>
      </c>
      <c r="I30" s="683">
        <v>3</v>
      </c>
      <c r="J30" s="684">
        <v>2.875</v>
      </c>
      <c r="K30" s="685">
        <v>2.875</v>
      </c>
      <c r="L30" s="685">
        <v>2.625</v>
      </c>
      <c r="M30" s="685">
        <v>2.25</v>
      </c>
      <c r="N30" s="685">
        <v>1.375</v>
      </c>
      <c r="O30" s="685">
        <v>0.5</v>
      </c>
      <c r="P30" s="685">
        <v>-3.125</v>
      </c>
      <c r="Q30" s="686" t="s">
        <v>14</v>
      </c>
      <c r="S30" s="422" t="s">
        <v>208</v>
      </c>
      <c r="T30" s="423"/>
      <c r="U30" s="610">
        <f>IF(ISNUMBER(MATCH("NA", U16:U27, 0)), "NA", MIN(H8,(U14+U28)))</f>
        <v>100</v>
      </c>
    </row>
    <row r="31" spans="3:21" ht="15" customHeight="1" thickBot="1">
      <c r="C31" s="113">
        <f>margins!AP26</f>
        <v>10.375</v>
      </c>
      <c r="D31" s="792">
        <v>108.22200000000001</v>
      </c>
      <c r="E31" s="114">
        <v>107.36500000000001</v>
      </c>
      <c r="F31" s="18"/>
      <c r="G31" s="787" t="s">
        <v>5</v>
      </c>
      <c r="H31" s="503" t="s">
        <v>297</v>
      </c>
      <c r="I31" s="488">
        <v>2</v>
      </c>
      <c r="J31" s="487">
        <v>1.875</v>
      </c>
      <c r="K31" s="501">
        <v>1.875</v>
      </c>
      <c r="L31" s="501">
        <v>1.375</v>
      </c>
      <c r="M31" s="501">
        <v>1</v>
      </c>
      <c r="N31" s="501">
        <v>0.75</v>
      </c>
      <c r="O31" s="501">
        <v>-0.5</v>
      </c>
      <c r="P31" s="501">
        <v>-4.25</v>
      </c>
      <c r="Q31" s="505" t="s">
        <v>14</v>
      </c>
      <c r="S31" s="417"/>
      <c r="T31" s="417"/>
      <c r="U31" s="417"/>
    </row>
    <row r="32" spans="3:21" ht="15" customHeight="1" thickBot="1">
      <c r="C32" s="113">
        <f>margins!AP27</f>
        <v>10.5</v>
      </c>
      <c r="D32" s="792">
        <v>108.47200000000001</v>
      </c>
      <c r="E32" s="114">
        <v>107.72200000000001</v>
      </c>
      <c r="F32" s="18"/>
      <c r="G32" s="785" t="s">
        <v>38</v>
      </c>
      <c r="H32" s="503" t="s">
        <v>296</v>
      </c>
      <c r="I32" s="502">
        <v>1.25</v>
      </c>
      <c r="J32" s="501">
        <v>1.25</v>
      </c>
      <c r="K32" s="501">
        <v>1.25</v>
      </c>
      <c r="L32" s="501">
        <v>1</v>
      </c>
      <c r="M32" s="501">
        <v>0.625</v>
      </c>
      <c r="N32" s="501">
        <v>0.25</v>
      </c>
      <c r="O32" s="501">
        <v>-1.75</v>
      </c>
      <c r="P32" s="501">
        <v>-6</v>
      </c>
      <c r="Q32" s="505" t="s">
        <v>14</v>
      </c>
      <c r="S32" s="772" t="s">
        <v>452</v>
      </c>
      <c r="T32" s="773"/>
      <c r="U32" s="774"/>
    </row>
    <row r="33" spans="2:17" ht="15" customHeight="1">
      <c r="C33" s="113">
        <f>margins!AP28</f>
        <v>10.625</v>
      </c>
      <c r="D33" s="792">
        <v>108.822</v>
      </c>
      <c r="E33" s="114">
        <v>107.97200000000001</v>
      </c>
      <c r="F33" s="18"/>
      <c r="G33" s="598" t="s">
        <v>39</v>
      </c>
      <c r="H33" s="503" t="s">
        <v>295</v>
      </c>
      <c r="I33" s="502">
        <v>0.875</v>
      </c>
      <c r="J33" s="501">
        <v>0.875</v>
      </c>
      <c r="K33" s="501">
        <v>0.875</v>
      </c>
      <c r="L33" s="501">
        <v>0.5</v>
      </c>
      <c r="M33" s="501">
        <v>0.125</v>
      </c>
      <c r="N33" s="501">
        <v>-0.5</v>
      </c>
      <c r="O33" s="501">
        <v>-2.75</v>
      </c>
      <c r="P33" s="501" t="s">
        <v>14</v>
      </c>
      <c r="Q33" s="505" t="s">
        <v>14</v>
      </c>
    </row>
    <row r="34" spans="2:17">
      <c r="C34" s="113">
        <f>margins!AP29</f>
        <v>10.75</v>
      </c>
      <c r="D34" s="792">
        <v>109.072</v>
      </c>
      <c r="E34" s="114">
        <v>108.22200000000001</v>
      </c>
      <c r="F34" s="18"/>
      <c r="G34" s="598" t="s">
        <v>88</v>
      </c>
      <c r="H34" s="680" t="s">
        <v>294</v>
      </c>
      <c r="I34" s="670">
        <v>0.125</v>
      </c>
      <c r="J34" s="671">
        <v>0.125</v>
      </c>
      <c r="K34" s="671">
        <v>0.125</v>
      </c>
      <c r="L34" s="671">
        <v>-0.375</v>
      </c>
      <c r="M34" s="671">
        <v>-1.25</v>
      </c>
      <c r="N34" s="671">
        <v>-2.25</v>
      </c>
      <c r="O34" s="671">
        <v>-5.5</v>
      </c>
      <c r="P34" s="671" t="s">
        <v>14</v>
      </c>
      <c r="Q34" s="672" t="s">
        <v>14</v>
      </c>
    </row>
    <row r="35" spans="2:17">
      <c r="C35" s="113">
        <f>margins!AP30</f>
        <v>10.875</v>
      </c>
      <c r="D35" s="792">
        <v>109.322</v>
      </c>
      <c r="E35" s="114">
        <v>108.47200000000001</v>
      </c>
      <c r="F35" s="18"/>
      <c r="G35" s="786"/>
      <c r="H35" s="499" t="s">
        <v>293</v>
      </c>
      <c r="I35" s="498">
        <v>-0.5</v>
      </c>
      <c r="J35" s="497">
        <v>-0.75</v>
      </c>
      <c r="K35" s="497">
        <v>-1</v>
      </c>
      <c r="L35" s="497">
        <v>-1.25</v>
      </c>
      <c r="M35" s="497">
        <v>-3.25</v>
      </c>
      <c r="N35" s="497">
        <v>-4.5</v>
      </c>
      <c r="O35" s="497" t="s">
        <v>14</v>
      </c>
      <c r="P35" s="497" t="s">
        <v>14</v>
      </c>
      <c r="Q35" s="511" t="s">
        <v>14</v>
      </c>
    </row>
    <row r="36" spans="2:17">
      <c r="C36" s="113">
        <f>margins!AP31</f>
        <v>11</v>
      </c>
      <c r="D36" s="792">
        <v>109.572</v>
      </c>
      <c r="E36" s="114">
        <v>108.822</v>
      </c>
      <c r="F36" s="18"/>
      <c r="G36" s="1841" t="s">
        <v>453</v>
      </c>
      <c r="H36" s="1292" t="s">
        <v>43</v>
      </c>
      <c r="I36" s="1293">
        <v>0</v>
      </c>
      <c r="J36" s="1294">
        <v>0</v>
      </c>
      <c r="K36" s="1294">
        <v>0</v>
      </c>
      <c r="L36" s="1294">
        <v>0</v>
      </c>
      <c r="M36" s="1294">
        <v>-0.125</v>
      </c>
      <c r="N36" s="1294">
        <v>-0.125</v>
      </c>
      <c r="O36" s="1294">
        <v>-0.125</v>
      </c>
      <c r="P36" s="1294">
        <v>-0.25</v>
      </c>
      <c r="Q36" s="1295" t="s">
        <v>14</v>
      </c>
    </row>
    <row r="37" spans="2:17">
      <c r="C37" s="113">
        <f>margins!AP32</f>
        <v>11.125</v>
      </c>
      <c r="D37" s="792">
        <v>109.822</v>
      </c>
      <c r="E37" s="114">
        <v>109.072</v>
      </c>
      <c r="G37" s="1842"/>
      <c r="H37" s="1297" t="s">
        <v>44</v>
      </c>
      <c r="I37" s="778">
        <v>0</v>
      </c>
      <c r="J37" s="779">
        <v>0</v>
      </c>
      <c r="K37" s="779">
        <v>0</v>
      </c>
      <c r="L37" s="779">
        <v>0</v>
      </c>
      <c r="M37" s="779">
        <v>-0.125</v>
      </c>
      <c r="N37" s="779">
        <v>-0.125</v>
      </c>
      <c r="O37" s="779">
        <v>-0.125</v>
      </c>
      <c r="P37" s="779">
        <v>-0.25</v>
      </c>
      <c r="Q37" s="780" t="s">
        <v>14</v>
      </c>
    </row>
    <row r="38" spans="2:17">
      <c r="C38" s="113">
        <f>margins!AP33</f>
        <v>11.25</v>
      </c>
      <c r="D38" s="792">
        <v>110.072</v>
      </c>
      <c r="E38" s="114">
        <v>109.322</v>
      </c>
      <c r="G38" s="1843"/>
      <c r="H38" s="1296" t="s">
        <v>88</v>
      </c>
      <c r="I38" s="778">
        <v>-0.25</v>
      </c>
      <c r="J38" s="779">
        <v>-0.25</v>
      </c>
      <c r="K38" s="779">
        <v>-0.25</v>
      </c>
      <c r="L38" s="779">
        <v>-0.25</v>
      </c>
      <c r="M38" s="779">
        <v>-0.25</v>
      </c>
      <c r="N38" s="779">
        <v>-0.375</v>
      </c>
      <c r="O38" s="779">
        <v>-0.375</v>
      </c>
      <c r="P38" s="779" t="s">
        <v>14</v>
      </c>
      <c r="Q38" s="780" t="s">
        <v>14</v>
      </c>
    </row>
    <row r="39" spans="2:17">
      <c r="C39" s="113">
        <f>margins!AP34</f>
        <v>11.375</v>
      </c>
      <c r="D39" s="792">
        <v>110.322</v>
      </c>
      <c r="E39" s="114">
        <v>109.572</v>
      </c>
      <c r="G39" s="1834" t="s">
        <v>199</v>
      </c>
      <c r="H39" s="567" t="s">
        <v>287</v>
      </c>
      <c r="I39" s="490">
        <v>0.10000000000002274</v>
      </c>
      <c r="J39" s="480">
        <v>0.10000000000002274</v>
      </c>
      <c r="K39" s="480">
        <v>0.10000000000002274</v>
      </c>
      <c r="L39" s="480">
        <v>0.10000000000002274</v>
      </c>
      <c r="M39" s="480">
        <v>0.10000000000002274</v>
      </c>
      <c r="N39" s="480">
        <v>0.10000000000002274</v>
      </c>
      <c r="O39" s="480">
        <v>0.10000000000002274</v>
      </c>
      <c r="P39" s="480">
        <v>0.10000000000002274</v>
      </c>
      <c r="Q39" s="648">
        <v>0.10000000000002274</v>
      </c>
    </row>
    <row r="40" spans="2:17">
      <c r="C40" s="113">
        <f>margins!AP35</f>
        <v>11.5</v>
      </c>
      <c r="D40" s="792">
        <v>110.572</v>
      </c>
      <c r="E40" s="114">
        <v>109.822</v>
      </c>
      <c r="G40" s="1854"/>
      <c r="H40" s="489" t="s">
        <v>286</v>
      </c>
      <c r="I40" s="488">
        <v>0.10000000000002274</v>
      </c>
      <c r="J40" s="487">
        <v>0.10000000000002274</v>
      </c>
      <c r="K40" s="487">
        <v>0.10000000000002274</v>
      </c>
      <c r="L40" s="487">
        <v>0.10000000000002274</v>
      </c>
      <c r="M40" s="487">
        <v>0.10000000000002274</v>
      </c>
      <c r="N40" s="487">
        <v>0.10000000000002274</v>
      </c>
      <c r="O40" s="487">
        <v>0.10000000000002274</v>
      </c>
      <c r="P40" s="487">
        <v>0.10000000000002274</v>
      </c>
      <c r="Q40" s="649">
        <v>0.10000000000002274</v>
      </c>
    </row>
    <row r="41" spans="2:17" ht="15" customHeight="1">
      <c r="C41" s="113">
        <f>margins!AP36</f>
        <v>11.625</v>
      </c>
      <c r="D41" s="792">
        <v>110.822</v>
      </c>
      <c r="E41" s="114">
        <v>110.072</v>
      </c>
      <c r="G41" s="1854"/>
      <c r="H41" s="489" t="s">
        <v>285</v>
      </c>
      <c r="I41" s="488">
        <v>0.10000000000002274</v>
      </c>
      <c r="J41" s="487">
        <v>0.10000000000002274</v>
      </c>
      <c r="K41" s="487">
        <v>0.10000000000002274</v>
      </c>
      <c r="L41" s="487">
        <v>0.10000000000002274</v>
      </c>
      <c r="M41" s="487">
        <v>0.10000000000002274</v>
      </c>
      <c r="N41" s="487">
        <v>0.10000000000002274</v>
      </c>
      <c r="O41" s="487">
        <v>0.10000000000002274</v>
      </c>
      <c r="P41" s="487">
        <v>0.10000000000002274</v>
      </c>
      <c r="Q41" s="649">
        <v>0.10000000000002274</v>
      </c>
    </row>
    <row r="42" spans="2:17">
      <c r="C42" s="113">
        <f>margins!AP37</f>
        <v>11.75</v>
      </c>
      <c r="D42" s="792">
        <v>110.947</v>
      </c>
      <c r="E42" s="114">
        <v>110.322</v>
      </c>
      <c r="G42" s="1854"/>
      <c r="H42" s="489" t="s">
        <v>368</v>
      </c>
      <c r="I42" s="488">
        <v>0.10000000000002274</v>
      </c>
      <c r="J42" s="487">
        <v>0.10000000000002274</v>
      </c>
      <c r="K42" s="487">
        <v>0.10000000000002274</v>
      </c>
      <c r="L42" s="487">
        <v>0.10000000000002274</v>
      </c>
      <c r="M42" s="487">
        <v>0.10000000000002274</v>
      </c>
      <c r="N42" s="487">
        <v>0.10000000000002274</v>
      </c>
      <c r="O42" s="487">
        <v>0.10000000000002274</v>
      </c>
      <c r="P42" s="487">
        <v>0.10000000000002274</v>
      </c>
      <c r="Q42" s="649">
        <v>0.10000000000002274</v>
      </c>
    </row>
    <row r="43" spans="2:17">
      <c r="C43" s="113">
        <f>margins!AP38</f>
        <v>11.875</v>
      </c>
      <c r="D43" s="792">
        <v>111.072</v>
      </c>
      <c r="E43" s="114">
        <v>110.572</v>
      </c>
      <c r="G43" s="1835"/>
      <c r="H43" s="549" t="s">
        <v>284</v>
      </c>
      <c r="I43" s="644">
        <v>0</v>
      </c>
      <c r="J43" s="469">
        <v>0</v>
      </c>
      <c r="K43" s="469">
        <v>0</v>
      </c>
      <c r="L43" s="469">
        <v>0</v>
      </c>
      <c r="M43" s="469">
        <v>0</v>
      </c>
      <c r="N43" s="469">
        <v>0</v>
      </c>
      <c r="O43" s="469">
        <v>0</v>
      </c>
      <c r="P43" s="469">
        <v>0</v>
      </c>
      <c r="Q43" s="650">
        <v>0</v>
      </c>
    </row>
    <row r="44" spans="2:17" ht="15" customHeight="1">
      <c r="C44" s="113">
        <f>margins!AP39</f>
        <v>12</v>
      </c>
      <c r="D44" s="792">
        <v>111.197</v>
      </c>
      <c r="E44" s="114">
        <v>110.822</v>
      </c>
      <c r="G44" s="1834" t="s">
        <v>283</v>
      </c>
      <c r="H44" s="486" t="s">
        <v>665</v>
      </c>
      <c r="I44" s="466">
        <v>-0.25</v>
      </c>
      <c r="J44" s="465">
        <v>-0.25</v>
      </c>
      <c r="K44" s="465">
        <v>-0.25</v>
      </c>
      <c r="L44" s="465">
        <v>-0.25</v>
      </c>
      <c r="M44" s="465">
        <v>-0.25</v>
      </c>
      <c r="N44" s="465">
        <v>-0.25</v>
      </c>
      <c r="O44" s="465">
        <v>-0.25</v>
      </c>
      <c r="P44" s="465">
        <v>-0.375</v>
      </c>
      <c r="Q44" s="651">
        <v>-0.375</v>
      </c>
    </row>
    <row r="45" spans="2:17">
      <c r="B45" s="22"/>
      <c r="C45" s="113">
        <f>margins!AP40</f>
        <v>12.125</v>
      </c>
      <c r="D45" s="792">
        <v>111.322</v>
      </c>
      <c r="E45" s="114">
        <v>110.947</v>
      </c>
      <c r="G45" s="1854"/>
      <c r="H45" s="486" t="s">
        <v>384</v>
      </c>
      <c r="I45" s="461">
        <v>-0.125</v>
      </c>
      <c r="J45" s="460">
        <v>-0.125</v>
      </c>
      <c r="K45" s="460">
        <v>-0.125</v>
      </c>
      <c r="L45" s="460">
        <v>-0.125</v>
      </c>
      <c r="M45" s="460">
        <v>-0.125</v>
      </c>
      <c r="N45" s="460">
        <v>-0.125</v>
      </c>
      <c r="O45" s="460">
        <v>-0.125</v>
      </c>
      <c r="P45" s="460">
        <v>-0.25</v>
      </c>
      <c r="Q45" s="459">
        <v>-0.25</v>
      </c>
    </row>
    <row r="46" spans="2:17" ht="15" customHeight="1">
      <c r="C46" s="113">
        <f>margins!AP41</f>
        <v>12.25</v>
      </c>
      <c r="D46" s="792">
        <v>111.447</v>
      </c>
      <c r="E46" s="114">
        <v>111.072</v>
      </c>
      <c r="G46" s="1854"/>
      <c r="H46" s="485" t="s">
        <v>385</v>
      </c>
      <c r="I46" s="461">
        <v>0</v>
      </c>
      <c r="J46" s="460">
        <v>0</v>
      </c>
      <c r="K46" s="460">
        <v>0</v>
      </c>
      <c r="L46" s="460">
        <v>0</v>
      </c>
      <c r="M46" s="460">
        <v>0</v>
      </c>
      <c r="N46" s="460">
        <v>0</v>
      </c>
      <c r="O46" s="460">
        <v>0</v>
      </c>
      <c r="P46" s="460">
        <v>0</v>
      </c>
      <c r="Q46" s="459">
        <v>0</v>
      </c>
    </row>
    <row r="47" spans="2:17">
      <c r="C47" s="113">
        <f>margins!AP42</f>
        <v>12.375</v>
      </c>
      <c r="D47" s="792">
        <v>111.572</v>
      </c>
      <c r="E47" s="114">
        <v>111.197</v>
      </c>
      <c r="G47" s="1854"/>
      <c r="H47" s="485" t="s">
        <v>386</v>
      </c>
      <c r="I47" s="461">
        <v>0.25</v>
      </c>
      <c r="J47" s="460">
        <v>0.25</v>
      </c>
      <c r="K47" s="460">
        <v>0.25</v>
      </c>
      <c r="L47" s="460">
        <v>0.25</v>
      </c>
      <c r="M47" s="460">
        <v>0.25</v>
      </c>
      <c r="N47" s="460">
        <v>0.25</v>
      </c>
      <c r="O47" s="460">
        <v>0.25</v>
      </c>
      <c r="P47" s="460">
        <v>0</v>
      </c>
      <c r="Q47" s="459">
        <v>0</v>
      </c>
    </row>
    <row r="48" spans="2:17">
      <c r="C48" s="113">
        <f>margins!AP43</f>
        <v>12.5</v>
      </c>
      <c r="D48" s="792">
        <v>111.697</v>
      </c>
      <c r="E48" s="114">
        <v>111.322</v>
      </c>
      <c r="G48" s="1835"/>
      <c r="H48" s="484" t="s">
        <v>387</v>
      </c>
      <c r="I48" s="891">
        <v>0.375</v>
      </c>
      <c r="J48" s="892">
        <v>0.375</v>
      </c>
      <c r="K48" s="892">
        <v>0.375</v>
      </c>
      <c r="L48" s="892">
        <v>0.375</v>
      </c>
      <c r="M48" s="892">
        <v>0.375</v>
      </c>
      <c r="N48" s="892">
        <v>0.375</v>
      </c>
      <c r="O48" s="892">
        <v>0.375</v>
      </c>
      <c r="P48" s="892">
        <v>0</v>
      </c>
      <c r="Q48" s="893" t="s">
        <v>14</v>
      </c>
    </row>
    <row r="49" spans="3:17">
      <c r="C49" s="113">
        <f>margins!AP44</f>
        <v>12.625</v>
      </c>
      <c r="D49" s="792">
        <v>111.822</v>
      </c>
      <c r="E49" s="114">
        <v>111.447</v>
      </c>
      <c r="G49" s="1852" t="s">
        <v>60</v>
      </c>
      <c r="H49" s="550" t="s">
        <v>29</v>
      </c>
      <c r="I49" s="473">
        <v>-1</v>
      </c>
      <c r="J49" s="472">
        <v>-1</v>
      </c>
      <c r="K49" s="472">
        <v>-1</v>
      </c>
      <c r="L49" s="472">
        <v>-1</v>
      </c>
      <c r="M49" s="472">
        <v>-1</v>
      </c>
      <c r="N49" s="472">
        <v>-1</v>
      </c>
      <c r="O49" s="472">
        <v>-1</v>
      </c>
      <c r="P49" s="472" t="s">
        <v>14</v>
      </c>
      <c r="Q49" s="652" t="s">
        <v>14</v>
      </c>
    </row>
    <row r="50" spans="3:17">
      <c r="C50" s="113">
        <f>margins!AP45</f>
        <v>12.75</v>
      </c>
      <c r="D50" s="792">
        <v>111.947</v>
      </c>
      <c r="E50" s="114">
        <v>111.572</v>
      </c>
      <c r="G50" s="1853"/>
      <c r="H50" s="673" t="s">
        <v>61</v>
      </c>
      <c r="I50" s="457">
        <v>-1.875</v>
      </c>
      <c r="J50" s="456">
        <v>-1.875</v>
      </c>
      <c r="K50" s="456">
        <v>-2.375</v>
      </c>
      <c r="L50" s="456">
        <v>-2.875</v>
      </c>
      <c r="M50" s="456">
        <v>-3.375</v>
      </c>
      <c r="N50" s="456">
        <v>-4</v>
      </c>
      <c r="O50" s="456" t="s">
        <v>14</v>
      </c>
      <c r="P50" s="456" t="s">
        <v>14</v>
      </c>
      <c r="Q50" s="455" t="s">
        <v>14</v>
      </c>
    </row>
    <row r="51" spans="3:17">
      <c r="C51" s="113">
        <f>margins!AP46</f>
        <v>12.875</v>
      </c>
      <c r="D51" s="792">
        <v>112.072</v>
      </c>
      <c r="E51" s="114">
        <v>111.697</v>
      </c>
      <c r="G51" s="1849" t="s">
        <v>45</v>
      </c>
      <c r="H51" s="550" t="s">
        <v>379</v>
      </c>
      <c r="I51" s="473">
        <v>0</v>
      </c>
      <c r="J51" s="472">
        <v>0</v>
      </c>
      <c r="K51" s="472">
        <v>0</v>
      </c>
      <c r="L51" s="472">
        <v>0</v>
      </c>
      <c r="M51" s="472">
        <v>0</v>
      </c>
      <c r="N51" s="472">
        <v>0</v>
      </c>
      <c r="O51" s="472">
        <v>0</v>
      </c>
      <c r="P51" s="472">
        <v>0</v>
      </c>
      <c r="Q51" s="652">
        <v>0</v>
      </c>
    </row>
    <row r="52" spans="3:17">
      <c r="C52" s="113">
        <f>margins!AP47</f>
        <v>13</v>
      </c>
      <c r="D52" s="792">
        <v>112.197</v>
      </c>
      <c r="E52" s="114">
        <v>111.822</v>
      </c>
      <c r="G52" s="1850"/>
      <c r="H52" s="486" t="s">
        <v>380</v>
      </c>
      <c r="I52" s="461">
        <v>-0.375</v>
      </c>
      <c r="J52" s="460">
        <v>-0.375</v>
      </c>
      <c r="K52" s="460">
        <v>-0.375</v>
      </c>
      <c r="L52" s="460">
        <v>-0.375</v>
      </c>
      <c r="M52" s="460">
        <v>-0.375</v>
      </c>
      <c r="N52" s="460">
        <v>-0.375</v>
      </c>
      <c r="O52" s="460">
        <v>-0.5</v>
      </c>
      <c r="P52" s="460">
        <v>-0.75</v>
      </c>
      <c r="Q52" s="459">
        <v>-1</v>
      </c>
    </row>
    <row r="53" spans="3:17">
      <c r="C53" s="113">
        <f>margins!AP48</f>
        <v>13.125</v>
      </c>
      <c r="D53" s="792">
        <v>112.322</v>
      </c>
      <c r="E53" s="114">
        <v>111.947</v>
      </c>
      <c r="G53" s="1851"/>
      <c r="H53" s="549" t="s">
        <v>381</v>
      </c>
      <c r="I53" s="457">
        <v>-0.5</v>
      </c>
      <c r="J53" s="456">
        <v>-0.5</v>
      </c>
      <c r="K53" s="456">
        <v>-0.5</v>
      </c>
      <c r="L53" s="456">
        <v>-0.5</v>
      </c>
      <c r="M53" s="456">
        <v>-0.5</v>
      </c>
      <c r="N53" s="456">
        <v>-0.5</v>
      </c>
      <c r="O53" s="456">
        <v>-0.75</v>
      </c>
      <c r="P53" s="456" t="s">
        <v>14</v>
      </c>
      <c r="Q53" s="455" t="s">
        <v>14</v>
      </c>
    </row>
    <row r="54" spans="3:17">
      <c r="C54" s="113">
        <f>margins!AP49</f>
        <v>13.25</v>
      </c>
      <c r="D54" s="792">
        <v>112.447</v>
      </c>
      <c r="E54" s="114">
        <v>112.072</v>
      </c>
      <c r="G54" s="1266" t="s">
        <v>639</v>
      </c>
      <c r="H54" s="679" t="s">
        <v>508</v>
      </c>
      <c r="I54" s="483">
        <v>-1</v>
      </c>
      <c r="J54" s="482">
        <v>-1</v>
      </c>
      <c r="K54" s="482">
        <v>-1.25</v>
      </c>
      <c r="L54" s="482">
        <v>-1.25</v>
      </c>
      <c r="M54" s="482">
        <v>-1.5</v>
      </c>
      <c r="N54" s="482">
        <v>-1.5</v>
      </c>
      <c r="O54" s="482">
        <v>-2</v>
      </c>
      <c r="P54" s="482" t="s">
        <v>14</v>
      </c>
      <c r="Q54" s="551" t="s">
        <v>14</v>
      </c>
    </row>
    <row r="55" spans="3:17">
      <c r="G55" s="1834" t="s">
        <v>62</v>
      </c>
      <c r="H55" s="688" t="s">
        <v>264</v>
      </c>
      <c r="I55" s="674">
        <v>-0.25</v>
      </c>
      <c r="J55" s="675">
        <v>-0.25</v>
      </c>
      <c r="K55" s="675">
        <v>-0.25</v>
      </c>
      <c r="L55" s="675">
        <v>-0.25</v>
      </c>
      <c r="M55" s="675">
        <v>-0.375</v>
      </c>
      <c r="N55" s="675">
        <v>-0.375</v>
      </c>
      <c r="O55" s="675">
        <v>-0.5</v>
      </c>
      <c r="P55" s="675" t="s">
        <v>14</v>
      </c>
      <c r="Q55" s="676" t="s">
        <v>14</v>
      </c>
    </row>
    <row r="56" spans="3:17">
      <c r="G56" s="1835"/>
      <c r="H56" s="688" t="s">
        <v>353</v>
      </c>
      <c r="I56" s="674">
        <v>-0.5</v>
      </c>
      <c r="J56" s="675">
        <v>-0.5</v>
      </c>
      <c r="K56" s="675">
        <v>-0.5</v>
      </c>
      <c r="L56" s="675">
        <v>-0.5</v>
      </c>
      <c r="M56" s="675">
        <v>-0.5</v>
      </c>
      <c r="N56" s="675">
        <v>-0.5</v>
      </c>
      <c r="O56" s="675" t="s">
        <v>14</v>
      </c>
      <c r="P56" s="675" t="s">
        <v>14</v>
      </c>
      <c r="Q56" s="676" t="s">
        <v>14</v>
      </c>
    </row>
    <row r="57" spans="3:17">
      <c r="G57" s="36"/>
      <c r="H57" s="36"/>
      <c r="I57" s="36"/>
      <c r="J57" s="36"/>
      <c r="K57" s="36"/>
      <c r="L57" s="36"/>
      <c r="M57" s="36"/>
      <c r="N57" s="36"/>
      <c r="O57" s="36"/>
      <c r="P57" s="36"/>
    </row>
    <row r="58" spans="3:17"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3:17"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3:17"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3:17"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3:17"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3:17"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3:17"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7:16"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7:16">
      <c r="G66" s="36"/>
      <c r="H66" s="36"/>
      <c r="I66" s="36"/>
      <c r="J66" s="36"/>
      <c r="K66" s="36"/>
      <c r="L66" s="36"/>
      <c r="M66" s="36"/>
      <c r="N66" s="36"/>
      <c r="O66" s="36"/>
      <c r="P66" s="36"/>
    </row>
    <row r="67" spans="7:16">
      <c r="G67" s="36"/>
      <c r="H67" s="36"/>
      <c r="I67" s="36"/>
      <c r="J67" s="36"/>
      <c r="K67" s="36"/>
      <c r="L67" s="36"/>
      <c r="M67" s="36"/>
      <c r="N67" s="36"/>
      <c r="O67" s="36"/>
      <c r="P67" s="36"/>
    </row>
    <row r="68" spans="7:16">
      <c r="G68" s="36"/>
      <c r="H68" s="36"/>
      <c r="I68" s="36"/>
      <c r="J68" s="36"/>
      <c r="K68" s="36"/>
      <c r="L68" s="36"/>
      <c r="M68" s="36"/>
      <c r="N68" s="36"/>
      <c r="O68" s="36"/>
      <c r="P68" s="36"/>
    </row>
    <row r="69" spans="7:16">
      <c r="G69" s="36"/>
      <c r="H69" s="36"/>
      <c r="I69" s="36"/>
      <c r="J69" s="36"/>
      <c r="K69" s="36"/>
      <c r="L69" s="36"/>
      <c r="M69" s="36"/>
      <c r="N69" s="36"/>
      <c r="O69" s="36"/>
      <c r="P69" s="36"/>
    </row>
    <row r="70" spans="7:16">
      <c r="G70" s="36"/>
      <c r="H70" s="36"/>
      <c r="I70" s="36"/>
      <c r="J70" s="36"/>
      <c r="K70" s="36"/>
      <c r="L70" s="36"/>
      <c r="M70" s="36"/>
      <c r="N70" s="36"/>
      <c r="O70" s="36"/>
      <c r="P70" s="36"/>
    </row>
    <row r="71" spans="7:16">
      <c r="G71" s="36"/>
      <c r="H71" s="36"/>
      <c r="I71" s="36"/>
      <c r="J71" s="36"/>
      <c r="K71" s="36"/>
      <c r="L71" s="36"/>
      <c r="M71" s="36"/>
      <c r="N71" s="36"/>
      <c r="O71" s="36"/>
      <c r="P71" s="36"/>
    </row>
    <row r="72" spans="7:16">
      <c r="G72" s="36"/>
      <c r="H72" s="36"/>
      <c r="I72" s="36"/>
      <c r="J72" s="36"/>
      <c r="K72" s="36"/>
      <c r="L72" s="36"/>
      <c r="M72" s="36"/>
      <c r="N72" s="36"/>
      <c r="O72" s="36"/>
      <c r="P72" s="36"/>
    </row>
    <row r="73" spans="7:16">
      <c r="G73" s="36"/>
      <c r="H73" s="36"/>
      <c r="I73" s="36"/>
      <c r="J73" s="36"/>
      <c r="K73" s="36"/>
      <c r="L73" s="36"/>
      <c r="M73" s="36"/>
      <c r="N73" s="36"/>
      <c r="O73" s="36"/>
      <c r="P73" s="36"/>
    </row>
    <row r="74" spans="7:16">
      <c r="G74" s="36"/>
      <c r="H74" s="36"/>
      <c r="I74" s="36"/>
      <c r="J74" s="36"/>
      <c r="K74" s="36"/>
      <c r="L74" s="36"/>
      <c r="M74" s="36"/>
      <c r="N74" s="36"/>
      <c r="O74" s="36"/>
      <c r="P74" s="36"/>
    </row>
    <row r="75" spans="7:16">
      <c r="G75" s="36"/>
      <c r="H75" s="36"/>
      <c r="I75" s="36"/>
      <c r="J75" s="36"/>
      <c r="K75" s="36"/>
      <c r="L75" s="36"/>
      <c r="M75" s="36"/>
      <c r="N75" s="36"/>
      <c r="O75" s="36"/>
      <c r="P75" s="36"/>
    </row>
    <row r="76" spans="7:16">
      <c r="G76" s="36"/>
      <c r="H76" s="36"/>
      <c r="I76" s="36"/>
      <c r="J76" s="36"/>
      <c r="K76" s="36"/>
      <c r="L76" s="36"/>
      <c r="M76" s="36"/>
      <c r="N76" s="36"/>
      <c r="O76" s="36"/>
      <c r="P76" s="36"/>
    </row>
    <row r="77" spans="7:16">
      <c r="G77" s="36"/>
      <c r="H77" s="36"/>
      <c r="I77" s="36"/>
      <c r="J77" s="36"/>
      <c r="K77" s="36"/>
      <c r="L77" s="36"/>
      <c r="M77" s="36"/>
      <c r="N77" s="36"/>
      <c r="O77" s="36"/>
      <c r="P77" s="36"/>
    </row>
    <row r="78" spans="7:16">
      <c r="G78" s="36"/>
      <c r="H78" s="36"/>
      <c r="I78" s="36"/>
      <c r="J78" s="36"/>
      <c r="K78" s="36"/>
      <c r="L78" s="36"/>
      <c r="M78" s="36"/>
      <c r="N78" s="36"/>
      <c r="O78" s="36"/>
      <c r="P78" s="36"/>
    </row>
    <row r="79" spans="7:16">
      <c r="G79" s="36"/>
      <c r="H79" s="36"/>
      <c r="I79" s="36"/>
      <c r="J79" s="36"/>
      <c r="K79" s="36"/>
      <c r="L79" s="36"/>
      <c r="M79" s="36"/>
      <c r="N79" s="36"/>
      <c r="O79" s="36"/>
      <c r="P79" s="36"/>
    </row>
    <row r="80" spans="7:16">
      <c r="G80" s="36"/>
      <c r="H80" s="36"/>
      <c r="I80" s="36"/>
      <c r="J80" s="36"/>
      <c r="K80" s="36"/>
      <c r="L80" s="36"/>
      <c r="M80" s="36"/>
      <c r="N80" s="36"/>
      <c r="O80" s="36"/>
    </row>
  </sheetData>
  <mergeCells count="12">
    <mergeCell ref="C6:E6"/>
    <mergeCell ref="G21:G27"/>
    <mergeCell ref="G51:G53"/>
    <mergeCell ref="G49:G50"/>
    <mergeCell ref="G44:G48"/>
    <mergeCell ref="G39:G43"/>
    <mergeCell ref="G55:G56"/>
    <mergeCell ref="G19:H19"/>
    <mergeCell ref="I19:Q19"/>
    <mergeCell ref="G36:G38"/>
    <mergeCell ref="J13:K13"/>
    <mergeCell ref="M13:N13"/>
  </mergeCells>
  <conditionalFormatting sqref="I24:P27">
    <cfRule type="cellIs" dxfId="109" priority="7" operator="between">
      <formula>101</formula>
      <formula>101.5</formula>
    </cfRule>
  </conditionalFormatting>
  <conditionalFormatting sqref="I32:P35">
    <cfRule type="cellIs" dxfId="108" priority="3" operator="between">
      <formula>101</formula>
      <formula>101.5</formula>
    </cfRule>
  </conditionalFormatting>
  <conditionalFormatting sqref="I36:Q38">
    <cfRule type="cellIs" dxfId="107" priority="1" operator="between">
      <formula>101</formula>
      <formula>101.5</formula>
    </cfRule>
  </conditionalFormatting>
  <conditionalFormatting sqref="K21:M23 N21:P25 Q21:Q27 H22 I28:Q28 K29:M31 N29:P33 Q29:Q35 H30">
    <cfRule type="cellIs" dxfId="106" priority="9" operator="between">
      <formula>101</formula>
      <formula>101.5</formula>
    </cfRule>
  </conditionalFormatting>
  <conditionalFormatting sqref="M26:M27">
    <cfRule type="cellIs" dxfId="105" priority="6" operator="between">
      <formula>101</formula>
      <formula>101.5</formula>
    </cfRule>
  </conditionalFormatting>
  <conditionalFormatting sqref="M34:M35">
    <cfRule type="cellIs" dxfId="104" priority="2" operator="between">
      <formula>101</formula>
      <formula>101.5</formula>
    </cfRule>
  </conditionalFormatting>
  <conditionalFormatting sqref="Q50">
    <cfRule type="cellIs" dxfId="103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BB6FCE96-7F74-429C-B3FD-1D3CD227D094}">
          <x14:formula1>
            <xm:f>margins!$AL$139:$AL$144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margins!$AL$132:$AL$137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margins!$AL$151:$AL$153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margins!$AL$146:$AL$149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margins!$AL$160:$AL$162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margins!$AL$157:$AL$158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margins!$AL$171:$AL$178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margins!$AL$164:$AL$165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margins!$AL$167:$AL$168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margins!$N$179:$N$181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margins!$N$183:$N$185</xm:f>
          </x14:formula1>
          <xm:sqref>T26</xm:sqref>
        </x14:dataValidation>
        <x14:dataValidation type="list" allowBlank="1" showInputMessage="1" showErrorMessage="1" xr:uid="{1695FBAF-77C5-4BD6-8B75-33F122861DB3}">
          <x14:formula1>
            <xm:f>margins!$AL$183:$AL$184</xm:f>
          </x14:formula1>
          <xm:sqref>T27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73" customWidth="1"/>
    <col min="2" max="2" width="21.28515625" style="972" customWidth="1"/>
    <col min="3" max="3" width="26.42578125" style="972" customWidth="1"/>
    <col min="4" max="4" width="13.7109375" style="972" customWidth="1"/>
    <col min="5" max="5" width="13.85546875" style="972" customWidth="1"/>
    <col min="6" max="6" width="16.85546875" style="972" customWidth="1"/>
    <col min="7" max="7" width="16.42578125" style="972" customWidth="1"/>
    <col min="8" max="8" width="11.5703125" style="972" bestFit="1" customWidth="1"/>
    <col min="9" max="9" width="15.5703125" style="972" customWidth="1"/>
    <col min="10" max="10" width="16.5703125" style="972" customWidth="1"/>
    <col min="11" max="11" width="15.28515625" style="972" customWidth="1"/>
    <col min="12" max="12" width="13.7109375" style="972" customWidth="1"/>
    <col min="13" max="13" width="4.140625" style="972" customWidth="1"/>
    <col min="14" max="14" width="9.140625" style="971"/>
    <col min="15" max="15" width="19.85546875" style="971" customWidth="1"/>
    <col min="16" max="16" width="18.7109375" style="971" customWidth="1"/>
    <col min="17" max="17" width="16.5703125" style="971" customWidth="1"/>
    <col min="18" max="16384" width="9.140625" style="971"/>
  </cols>
  <sheetData>
    <row r="1" spans="1:17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1354"/>
    </row>
    <row r="2" spans="1:17" s="972" customFormat="1">
      <c r="A2" s="1118"/>
      <c r="B2" s="977"/>
      <c r="C2" s="977"/>
      <c r="D2" s="977"/>
      <c r="E2" s="977"/>
      <c r="F2" s="977"/>
      <c r="G2" s="977"/>
      <c r="H2" s="977"/>
      <c r="I2" s="977"/>
      <c r="J2" s="973" t="s">
        <v>333</v>
      </c>
      <c r="K2" s="1704">
        <f ca="1">NOW()</f>
        <v>46121.348748611112</v>
      </c>
      <c r="L2" s="1704"/>
      <c r="M2" s="1363"/>
    </row>
    <row r="3" spans="1:17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977"/>
      <c r="K3" s="1703" t="s">
        <v>609</v>
      </c>
      <c r="L3" s="1703"/>
      <c r="M3" s="1182"/>
    </row>
    <row r="4" spans="1:17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977"/>
      <c r="K4" s="1347"/>
      <c r="L4" s="1347"/>
      <c r="M4" s="1355"/>
    </row>
    <row r="5" spans="1:17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977"/>
      <c r="K5" s="1371"/>
      <c r="L5" s="1347" t="s">
        <v>171</v>
      </c>
      <c r="M5" s="976"/>
    </row>
    <row r="6" spans="1:17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1355"/>
    </row>
    <row r="7" spans="1:17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1355"/>
    </row>
    <row r="8" spans="1:17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1182"/>
    </row>
    <row r="9" spans="1:17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356"/>
    </row>
    <row r="10" spans="1:17" s="972" customFormat="1" ht="14.25" customHeight="1">
      <c r="A10" s="1705" t="s">
        <v>369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7"/>
      <c r="O10" s="1672" t="s">
        <v>365</v>
      </c>
      <c r="P10" s="1673"/>
      <c r="Q10" s="1673"/>
    </row>
    <row r="11" spans="1:17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10"/>
      <c r="O11" s="1"/>
      <c r="P11" s="1"/>
      <c r="Q11" s="1"/>
    </row>
    <row r="12" spans="1:17" s="972" customFormat="1" ht="15.75" thickBot="1">
      <c r="A12" s="1180"/>
      <c r="B12" s="1178"/>
      <c r="C12"/>
      <c r="D12"/>
      <c r="E12"/>
      <c r="F12" s="1179"/>
      <c r="G12" s="1178"/>
      <c r="H12" s="1178"/>
      <c r="I12" s="1178"/>
      <c r="J12" s="1178"/>
      <c r="K12" s="1178"/>
      <c r="L12" s="1178"/>
      <c r="M12" s="1201"/>
      <c r="O12" s="1148" t="s">
        <v>196</v>
      </c>
      <c r="P12" s="1148" t="s">
        <v>197</v>
      </c>
      <c r="Q12" s="1148" t="s">
        <v>198</v>
      </c>
    </row>
    <row r="13" spans="1:17" s="972" customFormat="1" ht="15.75" thickBot="1">
      <c r="A13" s="1165"/>
      <c r="B13" s="1321" t="s">
        <v>213</v>
      </c>
      <c r="C13" s="1346" t="s">
        <v>4</v>
      </c>
      <c r="D13" s="1321" t="s">
        <v>5</v>
      </c>
      <c r="E13"/>
      <c r="F13" s="1117" t="s">
        <v>2</v>
      </c>
      <c r="G13" s="1116"/>
      <c r="I13" s="1858" t="s">
        <v>307</v>
      </c>
      <c r="J13" s="1859"/>
      <c r="K13" s="1860"/>
      <c r="M13" s="976"/>
      <c r="O13" s="1"/>
      <c r="P13" s="1"/>
      <c r="Q13" s="1"/>
    </row>
    <row r="14" spans="1:17" s="972" customFormat="1" ht="15.75" thickBot="1">
      <c r="A14" s="1165"/>
      <c r="B14" s="1364">
        <f>margins!AP3</f>
        <v>7.5</v>
      </c>
      <c r="C14" s="1367">
        <v>99.14800000000001</v>
      </c>
      <c r="D14" s="1369" t="s">
        <v>14</v>
      </c>
      <c r="E14"/>
      <c r="F14" s="1148" t="s">
        <v>6</v>
      </c>
      <c r="G14" s="1211">
        <v>100</v>
      </c>
      <c r="I14" s="1861" t="s">
        <v>697</v>
      </c>
      <c r="J14" s="1862"/>
      <c r="K14" s="1863"/>
      <c r="M14" s="976"/>
      <c r="O14" s="1"/>
      <c r="P14" s="1"/>
      <c r="Q14" s="1"/>
    </row>
    <row r="15" spans="1:17" s="972" customFormat="1" ht="15.75" thickBot="1">
      <c r="A15" s="1165"/>
      <c r="B15" s="1364">
        <f>margins!AP4</f>
        <v>7.625</v>
      </c>
      <c r="C15" s="1367">
        <v>99.597000000000008</v>
      </c>
      <c r="D15" s="1369" t="s">
        <v>14</v>
      </c>
      <c r="E15"/>
      <c r="F15" s="1148" t="s">
        <v>8</v>
      </c>
      <c r="G15" s="1170">
        <v>0</v>
      </c>
      <c r="I15" s="1855" t="s">
        <v>698</v>
      </c>
      <c r="J15" s="1856"/>
      <c r="K15" s="1857"/>
      <c r="M15" s="976"/>
      <c r="O15" s="605" t="s">
        <v>5</v>
      </c>
      <c r="P15" s="431" t="s">
        <v>325</v>
      </c>
      <c r="Q15" s="656"/>
    </row>
    <row r="16" spans="1:17" s="972" customFormat="1" ht="15.75" thickBot="1">
      <c r="A16" s="1165"/>
      <c r="B16" s="1364">
        <f>margins!AP5</f>
        <v>7.75</v>
      </c>
      <c r="C16" s="1367">
        <v>100.05000000000001</v>
      </c>
      <c r="D16" s="1369" t="s">
        <v>14</v>
      </c>
      <c r="E16"/>
      <c r="F16" s="1137" t="s">
        <v>10</v>
      </c>
      <c r="G16" s="1377">
        <v>-0.375</v>
      </c>
      <c r="I16" s="1855"/>
      <c r="J16" s="1856"/>
      <c r="K16" s="1857"/>
      <c r="M16" s="976"/>
      <c r="O16" s="607" t="s">
        <v>200</v>
      </c>
      <c r="P16" s="432">
        <v>10</v>
      </c>
      <c r="Q16" s="436">
        <f>IF(P15="No",VLOOKUP(P16,$B$14:$D$60,2,FALSE),VLOOKUP(P16,$B$14:$D$60,3,FALSE))</f>
        <v>106.27900000000001</v>
      </c>
    </row>
    <row r="17" spans="1:17" s="972" customFormat="1">
      <c r="A17" s="1165"/>
      <c r="B17" s="1364">
        <f>margins!AP6</f>
        <v>7.875</v>
      </c>
      <c r="C17" s="1367">
        <v>100.49900000000001</v>
      </c>
      <c r="D17" s="1369">
        <v>99.14800000000001</v>
      </c>
      <c r="E17"/>
      <c r="F17"/>
      <c r="G17"/>
      <c r="I17" s="1864" t="s">
        <v>699</v>
      </c>
      <c r="J17" s="1865"/>
      <c r="K17" s="1866"/>
      <c r="L17" s="1116"/>
      <c r="M17" s="985"/>
      <c r="O17" s="607" t="s">
        <v>358</v>
      </c>
      <c r="P17" s="432" t="s">
        <v>21</v>
      </c>
      <c r="Q17" s="436"/>
    </row>
    <row r="18" spans="1:17" s="972" customFormat="1" ht="15" customHeight="1" thickBot="1">
      <c r="A18" s="1165"/>
      <c r="B18" s="1364">
        <f>margins!AP7</f>
        <v>8</v>
      </c>
      <c r="C18" s="1367">
        <v>100.95200000000001</v>
      </c>
      <c r="D18" s="1369">
        <v>99.597000000000008</v>
      </c>
      <c r="E18"/>
      <c r="F18"/>
      <c r="G18"/>
      <c r="I18" s="1380" t="s">
        <v>700</v>
      </c>
      <c r="J18" s="1381"/>
      <c r="K18" s="1382"/>
      <c r="L18" s="1254"/>
      <c r="M18" s="976"/>
      <c r="O18" s="607" t="s">
        <v>454</v>
      </c>
      <c r="P18" s="432" t="s">
        <v>296</v>
      </c>
      <c r="Q18" s="436">
        <f>IF(P18="Choose a Selection",0,(INDEX($D$65:$L$71,MATCH(P18,$C$65:$C$71,0),MATCH($P$17,$D$64:$L$64,0),1)))</f>
        <v>-1.75</v>
      </c>
    </row>
    <row r="19" spans="1:17" s="972" customFormat="1">
      <c r="A19" s="1165"/>
      <c r="B19" s="1364">
        <f>margins!AP8</f>
        <v>8.125</v>
      </c>
      <c r="C19" s="1367">
        <v>101.504</v>
      </c>
      <c r="D19" s="1369">
        <v>100.05000000000001</v>
      </c>
      <c r="E19"/>
      <c r="F19" s="1686" t="s">
        <v>30</v>
      </c>
      <c r="G19" s="1726"/>
      <c r="L19" s="1254"/>
      <c r="M19" s="976"/>
      <c r="O19" s="607" t="s">
        <v>455</v>
      </c>
      <c r="P19" s="432" t="s">
        <v>192</v>
      </c>
      <c r="Q19" s="436">
        <f>IF(P19="Choose a Selection",0,(INDEX($D$72:$L$72,1,MATCH($P$17,$D$64:$L$64,0),1)))</f>
        <v>0</v>
      </c>
    </row>
    <row r="20" spans="1:17" s="972" customFormat="1">
      <c r="A20" s="1165"/>
      <c r="B20" s="1364">
        <f>margins!AP9</f>
        <v>8.25</v>
      </c>
      <c r="C20" s="1367">
        <v>101.95</v>
      </c>
      <c r="D20" s="1369">
        <v>100.49900000000001</v>
      </c>
      <c r="E20"/>
      <c r="F20" s="1378" t="s">
        <v>83</v>
      </c>
      <c r="G20" s="1384">
        <v>-0.25</v>
      </c>
      <c r="L20" s="1254"/>
      <c r="M20" s="976"/>
      <c r="O20" s="607" t="s">
        <v>456</v>
      </c>
      <c r="P20" s="432" t="s">
        <v>192</v>
      </c>
      <c r="Q20" s="436">
        <f>IF(P20="Choose a Selection",0,(INDEX($I$29:$Q$35,MATCH(P20,$H$29:$H$35,0),MATCH($T$15,$I$20:$Q$20,0),1)))</f>
        <v>0</v>
      </c>
    </row>
    <row r="21" spans="1:17" s="972" customFormat="1">
      <c r="A21" s="1165"/>
      <c r="B21" s="1364">
        <f>margins!AP10</f>
        <v>8.375</v>
      </c>
      <c r="C21" s="1367">
        <v>102.396</v>
      </c>
      <c r="D21" s="1369">
        <v>100.95200000000001</v>
      </c>
      <c r="E21"/>
      <c r="F21" s="1378" t="s">
        <v>84</v>
      </c>
      <c r="G21" s="1384">
        <v>-0.32500000000000001</v>
      </c>
      <c r="H21" s="1120"/>
      <c r="L21" s="1254"/>
      <c r="M21" s="976"/>
      <c r="O21" s="607" t="s">
        <v>457</v>
      </c>
      <c r="P21" s="432" t="s">
        <v>192</v>
      </c>
      <c r="Q21" s="436">
        <f t="shared" ref="Q21:Q26" si="0">IF(P21="Choose a Selection",0,(INDEX($I$21:$Q$55,MATCH(P21,$H$21:$H$55,0),MATCH($T$15,$I$20:$Q$20,0),1)))</f>
        <v>0</v>
      </c>
    </row>
    <row r="22" spans="1:17" s="972" customFormat="1">
      <c r="A22" s="1165"/>
      <c r="B22" s="1364">
        <f>margins!AP11</f>
        <v>8.5</v>
      </c>
      <c r="C22" s="1367">
        <v>102.842</v>
      </c>
      <c r="D22" s="1369">
        <v>101.504</v>
      </c>
      <c r="E22"/>
      <c r="F22" s="1378" t="s">
        <v>85</v>
      </c>
      <c r="G22" s="1384">
        <v>-0.55000000000000004</v>
      </c>
      <c r="L22" s="1254"/>
      <c r="M22" s="976"/>
      <c r="O22" s="607" t="s">
        <v>199</v>
      </c>
      <c r="P22" s="432" t="s">
        <v>192</v>
      </c>
      <c r="Q22" s="436">
        <f t="shared" si="0"/>
        <v>0</v>
      </c>
    </row>
    <row r="23" spans="1:17" s="972" customFormat="1" ht="15.75" thickBot="1">
      <c r="A23" s="1118"/>
      <c r="B23" s="1364">
        <f>margins!AP12</f>
        <v>8.625</v>
      </c>
      <c r="C23" s="1367">
        <v>103.28700000000001</v>
      </c>
      <c r="D23" s="1369">
        <v>101.95</v>
      </c>
      <c r="E23"/>
      <c r="F23" s="1379" t="s">
        <v>86</v>
      </c>
      <c r="G23" s="1385">
        <v>-0.65</v>
      </c>
      <c r="H23"/>
      <c r="L23" s="1254"/>
      <c r="M23" s="1357"/>
      <c r="O23" s="607" t="s">
        <v>283</v>
      </c>
      <c r="P23" s="432" t="s">
        <v>192</v>
      </c>
      <c r="Q23" s="436">
        <f t="shared" si="0"/>
        <v>0</v>
      </c>
    </row>
    <row r="24" spans="1:17" s="972" customFormat="1" ht="14.25" customHeight="1">
      <c r="A24" s="1118"/>
      <c r="B24" s="1364">
        <f>margins!AP13</f>
        <v>8.75</v>
      </c>
      <c r="C24" s="1367">
        <v>103.66000000000001</v>
      </c>
      <c r="D24" s="1369">
        <v>102.396</v>
      </c>
      <c r="E24"/>
      <c r="F24" s="972" t="s">
        <v>303</v>
      </c>
      <c r="G24"/>
      <c r="H24"/>
      <c r="L24" s="1254"/>
      <c r="M24" s="1362"/>
      <c r="O24" s="607" t="s">
        <v>60</v>
      </c>
      <c r="P24" s="432" t="s">
        <v>192</v>
      </c>
      <c r="Q24" s="436">
        <f t="shared" si="0"/>
        <v>0</v>
      </c>
    </row>
    <row r="25" spans="1:17" s="972" customFormat="1">
      <c r="A25" s="1118"/>
      <c r="B25" s="1364">
        <f>margins!AP14</f>
        <v>8.875</v>
      </c>
      <c r="C25" s="1367">
        <v>104.033</v>
      </c>
      <c r="D25" s="1369">
        <v>102.842</v>
      </c>
      <c r="E25"/>
      <c r="H25"/>
      <c r="I25"/>
      <c r="J25" s="1254"/>
      <c r="K25" s="1254"/>
      <c r="L25" s="1254"/>
      <c r="M25" s="1362"/>
      <c r="O25" s="607" t="s">
        <v>45</v>
      </c>
      <c r="P25" s="432" t="s">
        <v>192</v>
      </c>
      <c r="Q25" s="436">
        <f t="shared" si="0"/>
        <v>0</v>
      </c>
    </row>
    <row r="26" spans="1:17" s="972" customFormat="1" ht="14.25" customHeight="1">
      <c r="A26" s="1118"/>
      <c r="B26" s="1364">
        <f>margins!AP15</f>
        <v>9</v>
      </c>
      <c r="C26" s="1367">
        <v>104.408</v>
      </c>
      <c r="D26" s="1369">
        <v>103.28700000000001</v>
      </c>
      <c r="E26"/>
      <c r="G26"/>
      <c r="H26"/>
      <c r="I26"/>
      <c r="J26"/>
      <c r="K26"/>
      <c r="L26"/>
      <c r="M26" s="1362"/>
      <c r="O26" s="607" t="s">
        <v>642</v>
      </c>
      <c r="P26" s="432" t="s">
        <v>192</v>
      </c>
      <c r="Q26" s="436">
        <f t="shared" si="0"/>
        <v>0</v>
      </c>
    </row>
    <row r="27" spans="1:17" s="972" customFormat="1">
      <c r="A27" s="1118"/>
      <c r="B27" s="1364">
        <f>margins!AP16</f>
        <v>9.125</v>
      </c>
      <c r="C27" s="1367">
        <v>104.783</v>
      </c>
      <c r="D27" s="1369">
        <v>103.66000000000001</v>
      </c>
      <c r="E27"/>
      <c r="G27"/>
      <c r="H27"/>
      <c r="I27"/>
      <c r="J27"/>
      <c r="K27"/>
      <c r="L27"/>
      <c r="M27" s="1362"/>
      <c r="O27" s="607" t="s">
        <v>62</v>
      </c>
      <c r="P27" s="432" t="s">
        <v>192</v>
      </c>
      <c r="Q27" s="436">
        <f>IF(P27="Choose a Selection",0,(INDEX($I$21:$Q$56,MATCH(P27,$H$21:$H$56,0),MATCH($T$15,$I$20:$Q$20,0),1)))</f>
        <v>0</v>
      </c>
    </row>
    <row r="28" spans="1:17" s="972" customFormat="1" ht="14.25" customHeight="1">
      <c r="A28" s="1118"/>
      <c r="B28" s="1364">
        <f>margins!AP17</f>
        <v>9.25</v>
      </c>
      <c r="C28" s="1367">
        <v>105.158</v>
      </c>
      <c r="D28" s="1369">
        <v>104.033</v>
      </c>
      <c r="E28"/>
      <c r="G28"/>
      <c r="H28"/>
      <c r="I28"/>
      <c r="J28"/>
      <c r="K28"/>
      <c r="L28"/>
      <c r="M28" s="1362"/>
      <c r="O28" s="607" t="s">
        <v>206</v>
      </c>
      <c r="P28" s="432" t="s">
        <v>192</v>
      </c>
      <c r="Q28" s="436">
        <f>IF(P28=15,0, IF(P28=30, D12, 0))</f>
        <v>0</v>
      </c>
    </row>
    <row r="29" spans="1:17" s="972" customFormat="1" ht="15.75" thickBot="1">
      <c r="A29" s="1118"/>
      <c r="B29" s="1364">
        <f>margins!AP18</f>
        <v>9.375</v>
      </c>
      <c r="C29" s="1367">
        <v>105.53200000000001</v>
      </c>
      <c r="D29" s="1369">
        <v>104.408</v>
      </c>
      <c r="E29"/>
      <c r="G29"/>
      <c r="H29"/>
      <c r="I29"/>
      <c r="J29"/>
      <c r="K29"/>
      <c r="L29"/>
      <c r="M29" s="1362"/>
      <c r="O29" s="609" t="s">
        <v>207</v>
      </c>
      <c r="P29" s="433"/>
      <c r="Q29" s="437">
        <f>SUM(Q18:Q28)</f>
        <v>-1.75</v>
      </c>
    </row>
    <row r="30" spans="1:17" s="972" customFormat="1" ht="15.75" thickBot="1">
      <c r="A30" s="1118"/>
      <c r="B30" s="1364">
        <f>margins!AP19</f>
        <v>9.5</v>
      </c>
      <c r="C30" s="1367">
        <v>105.90600000000001</v>
      </c>
      <c r="D30" s="1369">
        <v>104.783</v>
      </c>
      <c r="E30"/>
      <c r="G30"/>
      <c r="H30"/>
      <c r="J30"/>
      <c r="K30"/>
      <c r="L30"/>
      <c r="M30" s="1358"/>
      <c r="O30" s="420"/>
      <c r="P30" s="421"/>
      <c r="Q30" s="430"/>
    </row>
    <row r="31" spans="1:17" s="972" customFormat="1" ht="15.75" thickBot="1">
      <c r="A31" s="1118"/>
      <c r="B31" s="1364">
        <f>margins!AP20</f>
        <v>9.625</v>
      </c>
      <c r="C31" s="1367">
        <v>106.27900000000001</v>
      </c>
      <c r="D31" s="1369">
        <v>105.158</v>
      </c>
      <c r="E31"/>
      <c r="G31" s="1117"/>
      <c r="H31" s="1116"/>
      <c r="J31"/>
      <c r="K31"/>
      <c r="L31"/>
      <c r="M31" s="1358"/>
      <c r="O31" s="422" t="s">
        <v>208</v>
      </c>
      <c r="P31" s="423"/>
      <c r="Q31" s="610">
        <f>IF(ISNUMBER(MATCH("NA", Q18:Q28, 0)), "NA",MIN(G14,(Q16+Q29)))</f>
        <v>100</v>
      </c>
    </row>
    <row r="32" spans="1:17" s="972" customFormat="1" ht="15.75" thickBot="1">
      <c r="A32" s="1118"/>
      <c r="B32" s="1364">
        <f>margins!AP21</f>
        <v>9.75</v>
      </c>
      <c r="C32" s="1367">
        <v>106.64400000000001</v>
      </c>
      <c r="D32" s="1369">
        <v>105.53200000000001</v>
      </c>
      <c r="E32"/>
      <c r="M32" s="976"/>
      <c r="O32" s="417"/>
      <c r="P32" s="417"/>
      <c r="Q32" s="417"/>
    </row>
    <row r="33" spans="1:17" s="972" customFormat="1" ht="15.75" thickBot="1">
      <c r="A33" s="1118"/>
      <c r="B33" s="1364">
        <f>margins!AP22</f>
        <v>9.875</v>
      </c>
      <c r="C33" s="1367">
        <v>107.00800000000001</v>
      </c>
      <c r="D33" s="1369">
        <v>105.90600000000001</v>
      </c>
      <c r="E33"/>
      <c r="M33" s="976"/>
      <c r="O33" s="772" t="s">
        <v>452</v>
      </c>
      <c r="P33" s="773"/>
      <c r="Q33" s="774"/>
    </row>
    <row r="34" spans="1:17" s="972" customFormat="1">
      <c r="A34" s="1118"/>
      <c r="B34" s="1364">
        <f>margins!AP23</f>
        <v>10</v>
      </c>
      <c r="C34" s="1367">
        <v>107.36500000000001</v>
      </c>
      <c r="D34" s="1369">
        <v>106.27900000000001</v>
      </c>
      <c r="E34"/>
      <c r="M34" s="976"/>
    </row>
    <row r="35" spans="1:17" s="972" customFormat="1">
      <c r="A35" s="1118"/>
      <c r="B35" s="1364">
        <f>margins!AP24</f>
        <v>10.125</v>
      </c>
      <c r="C35" s="1367">
        <v>107.72200000000001</v>
      </c>
      <c r="D35" s="1369">
        <v>106.64400000000001</v>
      </c>
      <c r="E35"/>
      <c r="M35" s="976"/>
    </row>
    <row r="36" spans="1:17" s="972" customFormat="1">
      <c r="A36" s="1118"/>
      <c r="B36" s="1364">
        <f>margins!AP25</f>
        <v>10.25</v>
      </c>
      <c r="C36" s="1367">
        <v>107.97200000000001</v>
      </c>
      <c r="D36" s="1369">
        <v>107.00800000000001</v>
      </c>
      <c r="E36"/>
      <c r="M36" s="976"/>
    </row>
    <row r="37" spans="1:17" s="972" customFormat="1">
      <c r="A37" s="1118"/>
      <c r="B37" s="1364">
        <f>margins!AP26</f>
        <v>10.375</v>
      </c>
      <c r="C37" s="1367">
        <v>108.22200000000001</v>
      </c>
      <c r="D37" s="1369">
        <v>107.36500000000001</v>
      </c>
      <c r="E37"/>
      <c r="M37" s="976"/>
    </row>
    <row r="38" spans="1:17" s="972" customFormat="1">
      <c r="A38" s="1118"/>
      <c r="B38" s="1364">
        <f>margins!AP27</f>
        <v>10.5</v>
      </c>
      <c r="C38" s="1367">
        <v>108.47200000000001</v>
      </c>
      <c r="D38" s="1369">
        <v>107.72200000000001</v>
      </c>
      <c r="E38"/>
      <c r="M38" s="976"/>
    </row>
    <row r="39" spans="1:17" s="972" customFormat="1">
      <c r="A39" s="1118"/>
      <c r="B39" s="1364">
        <f>margins!AP28</f>
        <v>10.625</v>
      </c>
      <c r="C39" s="1367">
        <v>108.822</v>
      </c>
      <c r="D39" s="1369">
        <v>107.97200000000001</v>
      </c>
      <c r="E39"/>
      <c r="M39" s="976"/>
    </row>
    <row r="40" spans="1:17" s="972" customFormat="1">
      <c r="A40" s="1118"/>
      <c r="B40" s="1364">
        <f>margins!AP29</f>
        <v>10.75</v>
      </c>
      <c r="C40" s="1367">
        <v>109.072</v>
      </c>
      <c r="D40" s="1369">
        <v>108.22200000000001</v>
      </c>
      <c r="E40"/>
      <c r="M40" s="976"/>
    </row>
    <row r="41" spans="1:17" s="972" customFormat="1">
      <c r="A41" s="1118"/>
      <c r="B41" s="1364">
        <f>margins!AP30</f>
        <v>10.875</v>
      </c>
      <c r="C41" s="1367">
        <v>109.322</v>
      </c>
      <c r="D41" s="1369">
        <v>108.47200000000001</v>
      </c>
      <c r="E41"/>
      <c r="F41"/>
      <c r="G41"/>
      <c r="M41" s="976"/>
    </row>
    <row r="42" spans="1:17" s="972" customFormat="1">
      <c r="A42" s="1118"/>
      <c r="B42" s="1212">
        <f>margins!AP31</f>
        <v>11</v>
      </c>
      <c r="C42" s="1367">
        <v>109.572</v>
      </c>
      <c r="D42" s="1369">
        <v>108.822</v>
      </c>
      <c r="E42"/>
      <c r="F42"/>
      <c r="G42"/>
      <c r="M42" s="976"/>
    </row>
    <row r="43" spans="1:17" s="972" customFormat="1">
      <c r="A43" s="1118"/>
      <c r="B43" s="1212">
        <f>margins!AP32</f>
        <v>11.125</v>
      </c>
      <c r="C43" s="1367">
        <v>109.822</v>
      </c>
      <c r="D43" s="1369">
        <v>109.072</v>
      </c>
      <c r="F43"/>
      <c r="G43"/>
      <c r="M43" s="976"/>
    </row>
    <row r="44" spans="1:17" s="972" customFormat="1">
      <c r="A44" s="1118"/>
      <c r="B44" s="1364">
        <f>margins!AP33</f>
        <v>11.25</v>
      </c>
      <c r="C44" s="1367">
        <v>110.072</v>
      </c>
      <c r="D44" s="1369">
        <v>109.322</v>
      </c>
      <c r="F44"/>
      <c r="G44"/>
      <c r="H44" s="1116"/>
      <c r="M44" s="976"/>
    </row>
    <row r="45" spans="1:17" s="972" customFormat="1">
      <c r="A45" s="1118"/>
      <c r="B45" s="1364">
        <f>margins!AP34</f>
        <v>11.375</v>
      </c>
      <c r="C45" s="1367">
        <v>110.322</v>
      </c>
      <c r="D45" s="1369">
        <v>109.572</v>
      </c>
      <c r="F45"/>
      <c r="G45"/>
      <c r="M45" s="976"/>
    </row>
    <row r="46" spans="1:17" s="972" customFormat="1">
      <c r="A46" s="1118"/>
      <c r="B46" s="1364">
        <f>margins!AP35</f>
        <v>11.5</v>
      </c>
      <c r="C46" s="1367">
        <v>110.572</v>
      </c>
      <c r="D46" s="1369">
        <v>109.822</v>
      </c>
      <c r="F46"/>
      <c r="G46"/>
      <c r="M46" s="976"/>
    </row>
    <row r="47" spans="1:17" s="972" customFormat="1">
      <c r="A47" s="1118"/>
      <c r="B47" s="1364">
        <f>margins!AP36</f>
        <v>11.625</v>
      </c>
      <c r="C47" s="1367">
        <v>110.822</v>
      </c>
      <c r="D47" s="1369">
        <v>110.072</v>
      </c>
      <c r="M47" s="976"/>
    </row>
    <row r="48" spans="1:17" s="972" customFormat="1">
      <c r="A48" s="1118"/>
      <c r="B48" s="1364">
        <f>margins!AP37</f>
        <v>11.75</v>
      </c>
      <c r="C48" s="1367">
        <v>110.947</v>
      </c>
      <c r="D48" s="1369">
        <v>110.322</v>
      </c>
      <c r="M48" s="976"/>
    </row>
    <row r="49" spans="1:13" s="972" customFormat="1">
      <c r="A49" s="1118"/>
      <c r="B49" s="1364">
        <f>margins!AP38</f>
        <v>11.875</v>
      </c>
      <c r="C49" s="1367">
        <v>111.072</v>
      </c>
      <c r="D49" s="1369">
        <v>110.572</v>
      </c>
      <c r="M49" s="976"/>
    </row>
    <row r="50" spans="1:13" s="972" customFormat="1">
      <c r="A50" s="1118"/>
      <c r="B50" s="1364">
        <f>margins!AP39</f>
        <v>12</v>
      </c>
      <c r="C50" s="1367">
        <v>111.197</v>
      </c>
      <c r="D50" s="1369">
        <v>110.822</v>
      </c>
      <c r="M50" s="976"/>
    </row>
    <row r="51" spans="1:13" s="972" customFormat="1">
      <c r="A51" s="1118"/>
      <c r="B51" s="1364">
        <f>margins!AP40</f>
        <v>12.125</v>
      </c>
      <c r="C51" s="1367">
        <v>111.322</v>
      </c>
      <c r="D51" s="1369">
        <v>110.947</v>
      </c>
      <c r="K51" s="1247"/>
      <c r="L51" s="1247"/>
      <c r="M51" s="1359"/>
    </row>
    <row r="52" spans="1:13" s="972" customFormat="1">
      <c r="A52" s="1118"/>
      <c r="B52" s="1364">
        <f>margins!AP41</f>
        <v>12.25</v>
      </c>
      <c r="C52" s="1367">
        <v>111.447</v>
      </c>
      <c r="D52" s="1369">
        <v>111.072</v>
      </c>
      <c r="K52" s="1164"/>
      <c r="L52" s="1164"/>
      <c r="M52" s="1356"/>
    </row>
    <row r="53" spans="1:13" s="972" customFormat="1">
      <c r="A53" s="1118"/>
      <c r="B53" s="1364">
        <f>margins!AP42</f>
        <v>12.375</v>
      </c>
      <c r="C53" s="1367">
        <v>111.572</v>
      </c>
      <c r="D53" s="1369">
        <v>111.197</v>
      </c>
      <c r="M53" s="976"/>
    </row>
    <row r="54" spans="1:13" s="972" customFormat="1">
      <c r="A54" s="1118"/>
      <c r="B54" s="1364">
        <f>margins!AP43</f>
        <v>12.5</v>
      </c>
      <c r="C54" s="1367">
        <v>111.697</v>
      </c>
      <c r="D54" s="1369">
        <v>111.322</v>
      </c>
      <c r="M54" s="976"/>
    </row>
    <row r="55" spans="1:13" s="972" customFormat="1">
      <c r="A55" s="1118"/>
      <c r="B55" s="1364">
        <f>margins!AP44</f>
        <v>12.625</v>
      </c>
      <c r="C55" s="1367">
        <v>111.822</v>
      </c>
      <c r="D55" s="1369">
        <v>111.447</v>
      </c>
      <c r="M55" s="976"/>
    </row>
    <row r="56" spans="1:13" s="972" customFormat="1">
      <c r="A56" s="1118"/>
      <c r="B56" s="1364">
        <f>margins!AP45</f>
        <v>12.75</v>
      </c>
      <c r="C56" s="1367">
        <v>111.947</v>
      </c>
      <c r="D56" s="1369">
        <v>111.572</v>
      </c>
      <c r="M56" s="976"/>
    </row>
    <row r="57" spans="1:13" s="972" customFormat="1">
      <c r="A57" s="1118"/>
      <c r="B57" s="1364">
        <f>margins!AP46</f>
        <v>12.875</v>
      </c>
      <c r="C57" s="1367">
        <v>112.072</v>
      </c>
      <c r="D57" s="1369">
        <v>111.697</v>
      </c>
      <c r="M57" s="976"/>
    </row>
    <row r="58" spans="1:13" s="972" customFormat="1">
      <c r="A58" s="1118"/>
      <c r="B58" s="1364">
        <f>margins!AP47</f>
        <v>13</v>
      </c>
      <c r="C58" s="1367">
        <v>112.197</v>
      </c>
      <c r="D58" s="1369">
        <v>111.822</v>
      </c>
      <c r="M58" s="976"/>
    </row>
    <row r="59" spans="1:13" s="972" customFormat="1">
      <c r="A59" s="1118"/>
      <c r="B59" s="1364">
        <f>margins!AP48</f>
        <v>13.125</v>
      </c>
      <c r="C59" s="1367">
        <v>112.322</v>
      </c>
      <c r="D59" s="1369">
        <v>111.947</v>
      </c>
      <c r="M59" s="976"/>
    </row>
    <row r="60" spans="1:13" s="972" customFormat="1" ht="15.75" thickBot="1">
      <c r="A60" s="1118"/>
      <c r="B60" s="1374">
        <f>margins!AP49</f>
        <v>13.25</v>
      </c>
      <c r="C60" s="1375">
        <v>112.447</v>
      </c>
      <c r="D60" s="1376">
        <v>112.072</v>
      </c>
      <c r="M60" s="976"/>
    </row>
    <row r="61" spans="1:13" s="972" customFormat="1">
      <c r="A61" s="1118"/>
      <c r="B61"/>
      <c r="M61" s="976"/>
    </row>
    <row r="62" spans="1:13" s="972" customFormat="1" ht="15.75" thickBot="1">
      <c r="A62" s="1118"/>
      <c r="C62" s="1186"/>
      <c r="D62" s="1186"/>
      <c r="E62" s="1186"/>
      <c r="F62" s="1194"/>
      <c r="G62" s="1239"/>
      <c r="H62" s="1194"/>
      <c r="I62" s="1194"/>
      <c r="J62" s="1239"/>
      <c r="K62" s="1239"/>
      <c r="L62" s="1239"/>
      <c r="M62" s="1325"/>
    </row>
    <row r="63" spans="1:13" s="972" customFormat="1" ht="15" customHeight="1" thickBot="1">
      <c r="A63" s="1118"/>
      <c r="B63" s="1117" t="s">
        <v>218</v>
      </c>
      <c r="C63" s="1117"/>
      <c r="D63" s="1693" t="s">
        <v>302</v>
      </c>
      <c r="E63" s="1694"/>
      <c r="F63" s="1694"/>
      <c r="G63" s="1694"/>
      <c r="H63" s="1694"/>
      <c r="I63" s="1694"/>
      <c r="J63" s="1694"/>
      <c r="K63" s="1694"/>
      <c r="L63" s="1695"/>
      <c r="M63" s="1325"/>
    </row>
    <row r="64" spans="1:13" s="972" customFormat="1" ht="15.75" thickBot="1">
      <c r="A64" s="1118"/>
      <c r="B64" s="1332"/>
      <c r="C64" s="1340" t="s">
        <v>192</v>
      </c>
      <c r="D64" s="1136" t="s">
        <v>15</v>
      </c>
      <c r="E64" s="1136" t="s">
        <v>16</v>
      </c>
      <c r="F64" s="1136" t="s">
        <v>17</v>
      </c>
      <c r="G64" s="1233" t="s">
        <v>18</v>
      </c>
      <c r="H64" s="1401" t="s">
        <v>19</v>
      </c>
      <c r="I64" s="1136" t="s">
        <v>20</v>
      </c>
      <c r="J64" s="1136" t="s">
        <v>21</v>
      </c>
      <c r="K64" s="1136" t="s">
        <v>22</v>
      </c>
      <c r="L64" s="1135" t="s">
        <v>23</v>
      </c>
      <c r="M64" s="1325"/>
    </row>
    <row r="65" spans="1:13" s="972" customFormat="1">
      <c r="A65" s="1118"/>
      <c r="B65" s="1729" t="s">
        <v>191</v>
      </c>
      <c r="C65" s="1318" t="s">
        <v>382</v>
      </c>
      <c r="D65" s="1127">
        <v>3</v>
      </c>
      <c r="E65" s="1127">
        <v>2.875</v>
      </c>
      <c r="F65" s="1127">
        <v>2.875</v>
      </c>
      <c r="G65" s="1127">
        <v>2.75</v>
      </c>
      <c r="H65" s="1127">
        <v>2.5</v>
      </c>
      <c r="I65" s="1127">
        <v>2</v>
      </c>
      <c r="J65" s="1127">
        <v>0.875</v>
      </c>
      <c r="K65" s="1127">
        <v>-2</v>
      </c>
      <c r="L65" s="1126">
        <v>-3.5</v>
      </c>
      <c r="M65" s="1325"/>
    </row>
    <row r="66" spans="1:13" s="972" customFormat="1">
      <c r="A66" s="1118"/>
      <c r="B66" s="1717"/>
      <c r="C66" s="1319" t="s">
        <v>298</v>
      </c>
      <c r="D66" s="1130">
        <v>3</v>
      </c>
      <c r="E66" s="1130">
        <v>2.875</v>
      </c>
      <c r="F66" s="1130">
        <v>2.875</v>
      </c>
      <c r="G66" s="1130">
        <v>2.625</v>
      </c>
      <c r="H66" s="1130">
        <v>2.25</v>
      </c>
      <c r="I66" s="1130">
        <v>1.375</v>
      </c>
      <c r="J66" s="1130">
        <v>0.5</v>
      </c>
      <c r="K66" s="1130">
        <v>-2.875</v>
      </c>
      <c r="L66" s="1129">
        <v>-4.5</v>
      </c>
      <c r="M66" s="1325"/>
    </row>
    <row r="67" spans="1:13" s="972" customFormat="1">
      <c r="A67" s="1118"/>
      <c r="B67" s="1717"/>
      <c r="C67" s="1319" t="s">
        <v>297</v>
      </c>
      <c r="D67" s="1130">
        <v>2</v>
      </c>
      <c r="E67" s="1130">
        <v>1.875</v>
      </c>
      <c r="F67" s="1130">
        <v>1.875</v>
      </c>
      <c r="G67" s="1130">
        <v>1.375</v>
      </c>
      <c r="H67" s="1130">
        <v>1</v>
      </c>
      <c r="I67" s="1130">
        <v>0.75</v>
      </c>
      <c r="J67" s="1130">
        <v>-0.5</v>
      </c>
      <c r="K67" s="1130">
        <v>-4</v>
      </c>
      <c r="L67" s="1129">
        <v>-6.5</v>
      </c>
      <c r="M67" s="1325"/>
    </row>
    <row r="68" spans="1:13" s="972" customFormat="1">
      <c r="A68" s="1118"/>
      <c r="B68" s="1717"/>
      <c r="C68" s="1319" t="s">
        <v>296</v>
      </c>
      <c r="D68" s="1130">
        <v>1.25</v>
      </c>
      <c r="E68" s="1130">
        <v>1.25</v>
      </c>
      <c r="F68" s="1130">
        <v>1.25</v>
      </c>
      <c r="G68" s="1130">
        <v>1</v>
      </c>
      <c r="H68" s="1130">
        <v>0.625</v>
      </c>
      <c r="I68" s="1130">
        <v>0.25</v>
      </c>
      <c r="J68" s="1130">
        <v>-1.75</v>
      </c>
      <c r="K68" s="1130">
        <v>-5.5</v>
      </c>
      <c r="L68" s="1129">
        <v>-8.5</v>
      </c>
      <c r="M68" s="1325"/>
    </row>
    <row r="69" spans="1:13" s="972" customFormat="1">
      <c r="A69" s="1118"/>
      <c r="B69" s="1717"/>
      <c r="C69" s="1319" t="s">
        <v>295</v>
      </c>
      <c r="D69" s="1130">
        <v>0.875</v>
      </c>
      <c r="E69" s="1130">
        <v>0.875</v>
      </c>
      <c r="F69" s="1130">
        <v>0.875</v>
      </c>
      <c r="G69" s="1130">
        <v>0.5</v>
      </c>
      <c r="H69" s="1130">
        <v>0.125</v>
      </c>
      <c r="I69" s="1130">
        <v>-0.5</v>
      </c>
      <c r="J69" s="1130">
        <v>-2.75</v>
      </c>
      <c r="K69" s="1130">
        <v>-7</v>
      </c>
      <c r="L69" s="1129" t="s">
        <v>14</v>
      </c>
      <c r="M69" s="1325"/>
    </row>
    <row r="70" spans="1:13" s="972" customFormat="1">
      <c r="A70" s="1118"/>
      <c r="B70" s="1717"/>
      <c r="C70" s="1319" t="s">
        <v>294</v>
      </c>
      <c r="D70" s="1130">
        <v>0.375</v>
      </c>
      <c r="E70" s="1130">
        <v>0.375</v>
      </c>
      <c r="F70" s="1130">
        <v>0.375</v>
      </c>
      <c r="G70" s="1130">
        <v>-0.125</v>
      </c>
      <c r="H70" s="1130">
        <v>-1</v>
      </c>
      <c r="I70" s="1130">
        <v>-2</v>
      </c>
      <c r="J70" s="1130">
        <v>-5</v>
      </c>
      <c r="K70" s="1130">
        <v>-8</v>
      </c>
      <c r="L70" s="1129" t="s">
        <v>14</v>
      </c>
      <c r="M70" s="1325"/>
    </row>
    <row r="71" spans="1:13" s="972" customFormat="1" ht="15.75" thickBot="1">
      <c r="A71" s="1118"/>
      <c r="B71" s="1730"/>
      <c r="C71" s="1125" t="s">
        <v>293</v>
      </c>
      <c r="D71" s="1192">
        <v>-0.25</v>
      </c>
      <c r="E71" s="1192">
        <v>-0.5</v>
      </c>
      <c r="F71" s="1192">
        <v>-0.75</v>
      </c>
      <c r="G71" s="1192">
        <v>-1</v>
      </c>
      <c r="H71" s="1192">
        <v>-3</v>
      </c>
      <c r="I71" s="1192">
        <v>-4</v>
      </c>
      <c r="J71" s="1192" t="s">
        <v>14</v>
      </c>
      <c r="K71" s="1192" t="s">
        <v>14</v>
      </c>
      <c r="L71" s="1191" t="s">
        <v>14</v>
      </c>
      <c r="M71" s="1325"/>
    </row>
    <row r="72" spans="1:13" s="972" customFormat="1" ht="15.75" thickBot="1">
      <c r="A72" s="1118"/>
      <c r="B72" s="1718" t="s">
        <v>349</v>
      </c>
      <c r="C72" s="1720"/>
      <c r="D72" s="1133">
        <v>0</v>
      </c>
      <c r="E72" s="1133">
        <v>0</v>
      </c>
      <c r="F72" s="1133">
        <v>0</v>
      </c>
      <c r="G72" s="1133">
        <v>0</v>
      </c>
      <c r="H72" s="1133">
        <v>-0.125</v>
      </c>
      <c r="I72" s="1133">
        <v>-0.125</v>
      </c>
      <c r="J72" s="1133">
        <v>-0.125</v>
      </c>
      <c r="K72" s="1133">
        <v>-0.25</v>
      </c>
      <c r="L72" s="1132">
        <v>-0.375</v>
      </c>
      <c r="M72" s="1325"/>
    </row>
    <row r="73" spans="1:13" s="972" customFormat="1">
      <c r="A73" s="1118"/>
      <c r="B73" s="1249"/>
      <c r="C73" s="1318" t="s">
        <v>382</v>
      </c>
      <c r="D73" s="1127">
        <v>3</v>
      </c>
      <c r="E73" s="1127">
        <v>2.875</v>
      </c>
      <c r="F73" s="1127">
        <v>2.875</v>
      </c>
      <c r="G73" s="1127">
        <v>2.75</v>
      </c>
      <c r="H73" s="1127">
        <v>2.5</v>
      </c>
      <c r="I73" s="1127">
        <v>2</v>
      </c>
      <c r="J73" s="1127">
        <v>0.875</v>
      </c>
      <c r="K73" s="1127">
        <v>-2.25</v>
      </c>
      <c r="L73" s="1126" t="s">
        <v>14</v>
      </c>
      <c r="M73" s="1325"/>
    </row>
    <row r="74" spans="1:13" s="972" customFormat="1">
      <c r="A74" s="1118"/>
      <c r="B74" s="1319" t="s">
        <v>5</v>
      </c>
      <c r="C74" s="1319" t="s">
        <v>298</v>
      </c>
      <c r="D74" s="1130">
        <v>3</v>
      </c>
      <c r="E74" s="1130">
        <v>2.875</v>
      </c>
      <c r="F74" s="1130">
        <v>2.875</v>
      </c>
      <c r="G74" s="1130">
        <v>2.625</v>
      </c>
      <c r="H74" s="1130">
        <v>2.25</v>
      </c>
      <c r="I74" s="1130">
        <v>1.375</v>
      </c>
      <c r="J74" s="1130">
        <v>0.5</v>
      </c>
      <c r="K74" s="1130">
        <v>-3.125</v>
      </c>
      <c r="L74" s="1129" t="s">
        <v>14</v>
      </c>
      <c r="M74" s="1325"/>
    </row>
    <row r="75" spans="1:13" s="972" customFormat="1">
      <c r="A75" s="1118"/>
      <c r="B75" s="1715" t="s">
        <v>38</v>
      </c>
      <c r="C75" s="1319" t="s">
        <v>297</v>
      </c>
      <c r="D75" s="1130">
        <v>2</v>
      </c>
      <c r="E75" s="1130">
        <v>1.875</v>
      </c>
      <c r="F75" s="1130">
        <v>1.875</v>
      </c>
      <c r="G75" s="1130">
        <v>1.375</v>
      </c>
      <c r="H75" s="1130">
        <v>1</v>
      </c>
      <c r="I75" s="1130">
        <v>0.75</v>
      </c>
      <c r="J75" s="1130">
        <v>-0.5</v>
      </c>
      <c r="K75" s="1130">
        <v>-4.25</v>
      </c>
      <c r="L75" s="1129" t="s">
        <v>14</v>
      </c>
      <c r="M75" s="1325"/>
    </row>
    <row r="76" spans="1:13" s="972" customFormat="1">
      <c r="A76" s="1118"/>
      <c r="B76" s="1715"/>
      <c r="C76" s="1319" t="s">
        <v>296</v>
      </c>
      <c r="D76" s="1130">
        <v>1.25</v>
      </c>
      <c r="E76" s="1130">
        <v>1.25</v>
      </c>
      <c r="F76" s="1130">
        <v>1.25</v>
      </c>
      <c r="G76" s="1130">
        <v>1</v>
      </c>
      <c r="H76" s="1130">
        <v>0.625</v>
      </c>
      <c r="I76" s="1130">
        <v>0.25</v>
      </c>
      <c r="J76" s="1130">
        <v>-1.75</v>
      </c>
      <c r="K76" s="1130">
        <v>-6</v>
      </c>
      <c r="L76" s="1129" t="s">
        <v>14</v>
      </c>
      <c r="M76" s="1325"/>
    </row>
    <row r="77" spans="1:13" s="972" customFormat="1">
      <c r="A77" s="1118"/>
      <c r="B77" s="1319" t="s">
        <v>39</v>
      </c>
      <c r="C77" s="1319" t="s">
        <v>295</v>
      </c>
      <c r="D77" s="1130">
        <v>0.875</v>
      </c>
      <c r="E77" s="1130">
        <v>0.875</v>
      </c>
      <c r="F77" s="1130">
        <v>0.875</v>
      </c>
      <c r="G77" s="1130">
        <v>0.5</v>
      </c>
      <c r="H77" s="1130">
        <v>0.125</v>
      </c>
      <c r="I77" s="1130">
        <v>-0.5</v>
      </c>
      <c r="J77" s="1130">
        <v>-2.75</v>
      </c>
      <c r="K77" s="1130" t="s">
        <v>14</v>
      </c>
      <c r="L77" s="1129" t="s">
        <v>14</v>
      </c>
      <c r="M77" s="1325"/>
    </row>
    <row r="78" spans="1:13" s="972" customFormat="1">
      <c r="A78" s="1118"/>
      <c r="B78" s="1319" t="s">
        <v>88</v>
      </c>
      <c r="C78" s="1319" t="s">
        <v>294</v>
      </c>
      <c r="D78" s="1130">
        <v>0.125</v>
      </c>
      <c r="E78" s="1130">
        <v>0.125</v>
      </c>
      <c r="F78" s="1130">
        <v>0.125</v>
      </c>
      <c r="G78" s="1130">
        <v>-0.375</v>
      </c>
      <c r="H78" s="1130">
        <v>-1.25</v>
      </c>
      <c r="I78" s="1130">
        <v>-2.25</v>
      </c>
      <c r="J78" s="1130">
        <v>-5.5</v>
      </c>
      <c r="K78" s="1130" t="s">
        <v>14</v>
      </c>
      <c r="L78" s="1129" t="s">
        <v>14</v>
      </c>
      <c r="M78" s="1325"/>
    </row>
    <row r="79" spans="1:13" s="972" customFormat="1" ht="15.75" thickBot="1">
      <c r="A79" s="1118"/>
      <c r="B79" s="1327"/>
      <c r="C79" s="1125" t="s">
        <v>293</v>
      </c>
      <c r="D79" s="1192">
        <v>-0.5</v>
      </c>
      <c r="E79" s="1192">
        <v>-0.75</v>
      </c>
      <c r="F79" s="1192">
        <v>-1</v>
      </c>
      <c r="G79" s="1192">
        <v>-1.25</v>
      </c>
      <c r="H79" s="1192">
        <v>-3.25</v>
      </c>
      <c r="I79" s="1192">
        <v>-4.5</v>
      </c>
      <c r="J79" s="1192" t="s">
        <v>14</v>
      </c>
      <c r="K79" s="1192" t="s">
        <v>14</v>
      </c>
      <c r="L79" s="1191" t="s">
        <v>14</v>
      </c>
      <c r="M79" s="1325"/>
    </row>
    <row r="80" spans="1:13" s="972" customFormat="1">
      <c r="A80" s="1118"/>
      <c r="B80" s="1729" t="s">
        <v>453</v>
      </c>
      <c r="C80" s="1318" t="s">
        <v>43</v>
      </c>
      <c r="D80" s="1127">
        <v>0</v>
      </c>
      <c r="E80" s="1127">
        <v>0</v>
      </c>
      <c r="F80" s="1127">
        <v>0</v>
      </c>
      <c r="G80" s="1127">
        <v>0</v>
      </c>
      <c r="H80" s="1127">
        <v>-0.125</v>
      </c>
      <c r="I80" s="1127">
        <v>-0.125</v>
      </c>
      <c r="J80" s="1127">
        <v>-0.125</v>
      </c>
      <c r="K80" s="1127">
        <v>-0.25</v>
      </c>
      <c r="L80" s="1126" t="s">
        <v>14</v>
      </c>
      <c r="M80" s="1325"/>
    </row>
    <row r="81" spans="1:13" s="972" customFormat="1">
      <c r="A81" s="1118"/>
      <c r="B81" s="1717"/>
      <c r="C81" s="1319" t="s">
        <v>44</v>
      </c>
      <c r="D81" s="1130">
        <v>0</v>
      </c>
      <c r="E81" s="1130">
        <v>0</v>
      </c>
      <c r="F81" s="1130">
        <v>0</v>
      </c>
      <c r="G81" s="1130">
        <v>0</v>
      </c>
      <c r="H81" s="1130">
        <v>-0.125</v>
      </c>
      <c r="I81" s="1130">
        <v>-0.125</v>
      </c>
      <c r="J81" s="1130">
        <v>-0.125</v>
      </c>
      <c r="K81" s="1130">
        <v>-0.25</v>
      </c>
      <c r="L81" s="1129" t="s">
        <v>14</v>
      </c>
      <c r="M81" s="1325"/>
    </row>
    <row r="82" spans="1:13" s="972" customFormat="1" ht="15.75" thickBot="1">
      <c r="A82" s="1118"/>
      <c r="B82" s="1730"/>
      <c r="C82" s="1125" t="s">
        <v>88</v>
      </c>
      <c r="D82" s="1192">
        <v>-0.25</v>
      </c>
      <c r="E82" s="1192">
        <v>-0.25</v>
      </c>
      <c r="F82" s="1192">
        <v>-0.25</v>
      </c>
      <c r="G82" s="1192">
        <v>-0.25</v>
      </c>
      <c r="H82" s="1192">
        <v>-0.25</v>
      </c>
      <c r="I82" s="1192">
        <v>-0.375</v>
      </c>
      <c r="J82" s="1192">
        <v>-0.375</v>
      </c>
      <c r="K82" s="1192" t="s">
        <v>14</v>
      </c>
      <c r="L82" s="1191" t="s">
        <v>14</v>
      </c>
      <c r="M82" s="1325"/>
    </row>
    <row r="83" spans="1:13" s="972" customFormat="1">
      <c r="A83" s="1118"/>
      <c r="B83" s="1729" t="s">
        <v>199</v>
      </c>
      <c r="C83" s="1318" t="s">
        <v>287</v>
      </c>
      <c r="D83" s="1127">
        <v>0.10000000000002274</v>
      </c>
      <c r="E83" s="1127">
        <v>0.10000000000002274</v>
      </c>
      <c r="F83" s="1127">
        <v>0.10000000000002274</v>
      </c>
      <c r="G83" s="1127">
        <v>0.10000000000002274</v>
      </c>
      <c r="H83" s="1127">
        <v>0.10000000000002274</v>
      </c>
      <c r="I83" s="1127">
        <v>0.10000000000002274</v>
      </c>
      <c r="J83" s="1127">
        <v>0.10000000000002274</v>
      </c>
      <c r="K83" s="1127">
        <v>0.10000000000002274</v>
      </c>
      <c r="L83" s="1126">
        <v>0.10000000000002274</v>
      </c>
      <c r="M83" s="1325"/>
    </row>
    <row r="84" spans="1:13" s="972" customFormat="1">
      <c r="A84" s="1118"/>
      <c r="B84" s="1717"/>
      <c r="C84" s="1319" t="s">
        <v>286</v>
      </c>
      <c r="D84" s="1130">
        <v>0.10000000000002274</v>
      </c>
      <c r="E84" s="1130">
        <v>0.10000000000002274</v>
      </c>
      <c r="F84" s="1130">
        <v>0.10000000000002274</v>
      </c>
      <c r="G84" s="1130">
        <v>0.10000000000002274</v>
      </c>
      <c r="H84" s="1130">
        <v>0.10000000000002274</v>
      </c>
      <c r="I84" s="1130">
        <v>0.10000000000002274</v>
      </c>
      <c r="J84" s="1130">
        <v>0.10000000000002274</v>
      </c>
      <c r="K84" s="1130">
        <v>0.10000000000002274</v>
      </c>
      <c r="L84" s="1129">
        <v>0.10000000000002274</v>
      </c>
      <c r="M84" s="1325"/>
    </row>
    <row r="85" spans="1:13" s="972" customFormat="1">
      <c r="A85" s="1118"/>
      <c r="B85" s="1717"/>
      <c r="C85" s="1319" t="s">
        <v>285</v>
      </c>
      <c r="D85" s="1130">
        <v>0.10000000000002274</v>
      </c>
      <c r="E85" s="1130">
        <v>0.10000000000002274</v>
      </c>
      <c r="F85" s="1130">
        <v>0.10000000000002274</v>
      </c>
      <c r="G85" s="1130">
        <v>0.10000000000002274</v>
      </c>
      <c r="H85" s="1130">
        <v>0.10000000000002274</v>
      </c>
      <c r="I85" s="1130">
        <v>0.10000000000002274</v>
      </c>
      <c r="J85" s="1130">
        <v>0.10000000000002274</v>
      </c>
      <c r="K85" s="1130">
        <v>0.10000000000002274</v>
      </c>
      <c r="L85" s="1129">
        <v>0.10000000000002274</v>
      </c>
      <c r="M85" s="1325"/>
    </row>
    <row r="86" spans="1:13" s="972" customFormat="1">
      <c r="A86" s="1118"/>
      <c r="B86" s="1717"/>
      <c r="C86" s="1319" t="s">
        <v>368</v>
      </c>
      <c r="D86" s="1130">
        <v>0.10000000000002274</v>
      </c>
      <c r="E86" s="1130">
        <v>0.10000000000002274</v>
      </c>
      <c r="F86" s="1130">
        <v>0.10000000000002274</v>
      </c>
      <c r="G86" s="1130">
        <v>0.10000000000002274</v>
      </c>
      <c r="H86" s="1130">
        <v>0.10000000000002274</v>
      </c>
      <c r="I86" s="1130">
        <v>0.10000000000002274</v>
      </c>
      <c r="J86" s="1130">
        <v>0.10000000000002274</v>
      </c>
      <c r="K86" s="1130">
        <v>0.10000000000002274</v>
      </c>
      <c r="L86" s="1129">
        <v>0.10000000000002274</v>
      </c>
      <c r="M86" s="1325"/>
    </row>
    <row r="87" spans="1:13" s="972" customFormat="1" ht="15.75" thickBot="1">
      <c r="A87" s="1118"/>
      <c r="B87" s="1730"/>
      <c r="C87" s="1125" t="s">
        <v>284</v>
      </c>
      <c r="D87" s="1192">
        <v>0</v>
      </c>
      <c r="E87" s="1192">
        <v>0</v>
      </c>
      <c r="F87" s="1192">
        <v>0</v>
      </c>
      <c r="G87" s="1192">
        <v>0</v>
      </c>
      <c r="H87" s="1192">
        <v>0</v>
      </c>
      <c r="I87" s="1192">
        <v>0</v>
      </c>
      <c r="J87" s="1192">
        <v>0</v>
      </c>
      <c r="K87" s="1192">
        <v>0</v>
      </c>
      <c r="L87" s="1191">
        <v>0</v>
      </c>
      <c r="M87" s="1325"/>
    </row>
    <row r="88" spans="1:13" s="972" customFormat="1">
      <c r="A88" s="1118"/>
      <c r="B88" s="1729" t="s">
        <v>283</v>
      </c>
      <c r="C88" s="1319" t="s">
        <v>665</v>
      </c>
      <c r="D88" s="1189">
        <v>-0.25</v>
      </c>
      <c r="E88" s="1189">
        <v>-0.25</v>
      </c>
      <c r="F88" s="1189">
        <v>-0.25</v>
      </c>
      <c r="G88" s="1189">
        <v>-0.25</v>
      </c>
      <c r="H88" s="1189">
        <v>-0.25</v>
      </c>
      <c r="I88" s="1189">
        <v>-0.25</v>
      </c>
      <c r="J88" s="1189">
        <v>-0.25</v>
      </c>
      <c r="K88" s="1189">
        <v>-0.375</v>
      </c>
      <c r="L88" s="1188">
        <v>-0.375</v>
      </c>
      <c r="M88" s="1325"/>
    </row>
    <row r="89" spans="1:13" s="972" customFormat="1">
      <c r="A89" s="1118"/>
      <c r="B89" s="1717"/>
      <c r="C89" s="1319" t="s">
        <v>384</v>
      </c>
      <c r="D89" s="1130">
        <v>-0.125</v>
      </c>
      <c r="E89" s="1130">
        <v>-0.125</v>
      </c>
      <c r="F89" s="1130">
        <v>-0.125</v>
      </c>
      <c r="G89" s="1130">
        <v>-0.125</v>
      </c>
      <c r="H89" s="1130">
        <v>-0.125</v>
      </c>
      <c r="I89" s="1130">
        <v>-0.125</v>
      </c>
      <c r="J89" s="1130">
        <v>-0.125</v>
      </c>
      <c r="K89" s="1130">
        <v>-0.25</v>
      </c>
      <c r="L89" s="1129">
        <v>-0.25</v>
      </c>
      <c r="M89" s="1325"/>
    </row>
    <row r="90" spans="1:13" s="972" customFormat="1">
      <c r="A90" s="1118"/>
      <c r="B90" s="1717"/>
      <c r="C90" s="1319" t="s">
        <v>385</v>
      </c>
      <c r="D90" s="1130">
        <v>0</v>
      </c>
      <c r="E90" s="1130">
        <v>0</v>
      </c>
      <c r="F90" s="1130">
        <v>0</v>
      </c>
      <c r="G90" s="1130">
        <v>0</v>
      </c>
      <c r="H90" s="1130">
        <v>0</v>
      </c>
      <c r="I90" s="1130">
        <v>0</v>
      </c>
      <c r="J90" s="1130">
        <v>0</v>
      </c>
      <c r="K90" s="1130">
        <v>0</v>
      </c>
      <c r="L90" s="1129">
        <v>0</v>
      </c>
      <c r="M90" s="1325"/>
    </row>
    <row r="91" spans="1:13" s="972" customFormat="1">
      <c r="A91" s="1118"/>
      <c r="B91" s="1717"/>
      <c r="C91" s="1319" t="s">
        <v>386</v>
      </c>
      <c r="D91" s="1130">
        <v>0.25</v>
      </c>
      <c r="E91" s="1130">
        <v>0.25</v>
      </c>
      <c r="F91" s="1130">
        <v>0.25</v>
      </c>
      <c r="G91" s="1130">
        <v>0.25</v>
      </c>
      <c r="H91" s="1130">
        <v>0.25</v>
      </c>
      <c r="I91" s="1130">
        <v>0.25</v>
      </c>
      <c r="J91" s="1130">
        <v>0.25</v>
      </c>
      <c r="K91" s="1130">
        <v>0</v>
      </c>
      <c r="L91" s="1129">
        <v>0</v>
      </c>
      <c r="M91" s="1360"/>
    </row>
    <row r="92" spans="1:13" s="972" customFormat="1" ht="15.75" thickBot="1">
      <c r="A92" s="1118"/>
      <c r="B92" s="1717"/>
      <c r="C92" s="1319" t="s">
        <v>387</v>
      </c>
      <c r="D92" s="1208">
        <v>0.375</v>
      </c>
      <c r="E92" s="1208">
        <v>0.375</v>
      </c>
      <c r="F92" s="1208">
        <v>0.375</v>
      </c>
      <c r="G92" s="1208">
        <v>0.375</v>
      </c>
      <c r="H92" s="1208">
        <v>0.375</v>
      </c>
      <c r="I92" s="1208">
        <v>0.375</v>
      </c>
      <c r="J92" s="1208">
        <v>0.375</v>
      </c>
      <c r="K92" s="1208">
        <v>0</v>
      </c>
      <c r="L92" s="1207" t="s">
        <v>14</v>
      </c>
      <c r="M92" s="1361"/>
    </row>
    <row r="93" spans="1:13" s="972" customFormat="1">
      <c r="A93" s="1118"/>
      <c r="B93" s="1729" t="s">
        <v>60</v>
      </c>
      <c r="C93" s="1318" t="s">
        <v>29</v>
      </c>
      <c r="D93" s="1127">
        <v>-1</v>
      </c>
      <c r="E93" s="1127">
        <v>-1</v>
      </c>
      <c r="F93" s="1127">
        <v>-1</v>
      </c>
      <c r="G93" s="1127">
        <v>-1</v>
      </c>
      <c r="H93" s="1127">
        <v>-1</v>
      </c>
      <c r="I93" s="1127">
        <v>-1</v>
      </c>
      <c r="J93" s="1127">
        <v>-1</v>
      </c>
      <c r="K93" s="1127" t="s">
        <v>14</v>
      </c>
      <c r="L93" s="1126" t="s">
        <v>14</v>
      </c>
      <c r="M93" s="976"/>
    </row>
    <row r="94" spans="1:13" s="972" customFormat="1" ht="15.75" thickBot="1">
      <c r="A94" s="1118"/>
      <c r="B94" s="1730"/>
      <c r="C94" s="1125" t="s">
        <v>61</v>
      </c>
      <c r="D94" s="1192">
        <v>-1.875</v>
      </c>
      <c r="E94" s="1192">
        <v>-1.875</v>
      </c>
      <c r="F94" s="1192">
        <v>-2.375</v>
      </c>
      <c r="G94" s="1192">
        <v>-2.875</v>
      </c>
      <c r="H94" s="1192">
        <v>-3.375</v>
      </c>
      <c r="I94" s="1192">
        <v>-4</v>
      </c>
      <c r="J94" s="1192" t="s">
        <v>14</v>
      </c>
      <c r="K94" s="1192" t="s">
        <v>14</v>
      </c>
      <c r="L94" s="1191" t="s">
        <v>14</v>
      </c>
      <c r="M94" s="976"/>
    </row>
    <row r="95" spans="1:13" s="972" customFormat="1">
      <c r="A95" s="1118"/>
      <c r="B95" s="1729" t="s">
        <v>45</v>
      </c>
      <c r="C95" s="1318" t="s">
        <v>379</v>
      </c>
      <c r="D95" s="1127">
        <v>0</v>
      </c>
      <c r="E95" s="1127">
        <v>0</v>
      </c>
      <c r="F95" s="1127">
        <v>0</v>
      </c>
      <c r="G95" s="1127">
        <v>0</v>
      </c>
      <c r="H95" s="1127">
        <v>0</v>
      </c>
      <c r="I95" s="1127">
        <v>0</v>
      </c>
      <c r="J95" s="1127">
        <v>0</v>
      </c>
      <c r="K95" s="1127">
        <v>0</v>
      </c>
      <c r="L95" s="1126">
        <v>0</v>
      </c>
      <c r="M95" s="976"/>
    </row>
    <row r="96" spans="1:13" s="972" customFormat="1">
      <c r="A96" s="1118"/>
      <c r="B96" s="1717"/>
      <c r="C96" s="1319" t="s">
        <v>380</v>
      </c>
      <c r="D96" s="1130">
        <v>-0.375</v>
      </c>
      <c r="E96" s="1130">
        <v>-0.375</v>
      </c>
      <c r="F96" s="1130">
        <v>-0.375</v>
      </c>
      <c r="G96" s="1130">
        <v>-0.375</v>
      </c>
      <c r="H96" s="1130">
        <v>-0.375</v>
      </c>
      <c r="I96" s="1130">
        <v>-0.375</v>
      </c>
      <c r="J96" s="1130">
        <v>-0.5</v>
      </c>
      <c r="K96" s="1130">
        <v>-0.75</v>
      </c>
      <c r="L96" s="1129">
        <v>-1</v>
      </c>
      <c r="M96" s="976"/>
    </row>
    <row r="97" spans="1:13" s="972" customFormat="1" ht="15.75" thickBot="1">
      <c r="A97" s="1118"/>
      <c r="B97" s="1730"/>
      <c r="C97" s="1125" t="s">
        <v>381</v>
      </c>
      <c r="D97" s="1192">
        <v>-0.5</v>
      </c>
      <c r="E97" s="1192">
        <v>-0.5</v>
      </c>
      <c r="F97" s="1192">
        <v>-0.5</v>
      </c>
      <c r="G97" s="1192">
        <v>-0.5</v>
      </c>
      <c r="H97" s="1192">
        <v>-0.5</v>
      </c>
      <c r="I97" s="1192">
        <v>-0.5</v>
      </c>
      <c r="J97" s="1192">
        <v>-0.75</v>
      </c>
      <c r="K97" s="1192" t="s">
        <v>14</v>
      </c>
      <c r="L97" s="1191" t="s">
        <v>14</v>
      </c>
      <c r="M97" s="976"/>
    </row>
    <row r="98" spans="1:13" s="972" customFormat="1" ht="15.75" thickBot="1">
      <c r="A98" s="1118"/>
      <c r="B98" s="1228" t="s">
        <v>639</v>
      </c>
      <c r="C98" s="1228" t="s">
        <v>508</v>
      </c>
      <c r="D98" s="1133">
        <v>-1</v>
      </c>
      <c r="E98" s="1133">
        <v>-1</v>
      </c>
      <c r="F98" s="1133">
        <v>-1.25</v>
      </c>
      <c r="G98" s="1133">
        <v>-1.25</v>
      </c>
      <c r="H98" s="1133">
        <v>-1.5</v>
      </c>
      <c r="I98" s="1133">
        <v>-1.5</v>
      </c>
      <c r="J98" s="1133">
        <v>-2</v>
      </c>
      <c r="K98" s="1133" t="s">
        <v>14</v>
      </c>
      <c r="L98" s="1132" t="s">
        <v>14</v>
      </c>
      <c r="M98" s="976"/>
    </row>
    <row r="99" spans="1:13" s="972" customFormat="1">
      <c r="A99" s="1118"/>
      <c r="B99" s="1729" t="s">
        <v>62</v>
      </c>
      <c r="C99" s="1319" t="s">
        <v>264</v>
      </c>
      <c r="D99" s="1189">
        <v>-0.25</v>
      </c>
      <c r="E99" s="1189">
        <v>-0.25</v>
      </c>
      <c r="F99" s="1189">
        <v>-0.25</v>
      </c>
      <c r="G99" s="1189">
        <v>-0.25</v>
      </c>
      <c r="H99" s="1189">
        <v>-0.375</v>
      </c>
      <c r="I99" s="1189">
        <v>-0.375</v>
      </c>
      <c r="J99" s="1189">
        <v>-0.5</v>
      </c>
      <c r="K99" s="1189" t="s">
        <v>14</v>
      </c>
      <c r="L99" s="1188" t="s">
        <v>14</v>
      </c>
      <c r="M99" s="976"/>
    </row>
    <row r="100" spans="1:13" s="972" customFormat="1" ht="15" customHeight="1" thickBot="1">
      <c r="A100" s="1118"/>
      <c r="B100" s="1730"/>
      <c r="C100" s="1125" t="s">
        <v>353</v>
      </c>
      <c r="D100" s="1192">
        <v>-0.5</v>
      </c>
      <c r="E100" s="1192">
        <v>-0.5</v>
      </c>
      <c r="F100" s="1192">
        <v>-0.5</v>
      </c>
      <c r="G100" s="1192">
        <v>-0.5</v>
      </c>
      <c r="H100" s="1192">
        <v>-0.5</v>
      </c>
      <c r="I100" s="1192">
        <v>-0.5</v>
      </c>
      <c r="J100" s="1192" t="s">
        <v>14</v>
      </c>
      <c r="K100" s="1192" t="s">
        <v>14</v>
      </c>
      <c r="L100" s="1191" t="s">
        <v>14</v>
      </c>
      <c r="M100" s="976"/>
    </row>
    <row r="101" spans="1:13" s="972" customFormat="1" ht="15" customHeight="1">
      <c r="A101" s="1118"/>
      <c r="B101"/>
      <c r="C101"/>
      <c r="D101"/>
      <c r="E101"/>
      <c r="F101"/>
      <c r="G101"/>
      <c r="H101"/>
      <c r="I101"/>
      <c r="M101" s="976"/>
    </row>
    <row r="102" spans="1:13" s="972" customFormat="1" ht="15" customHeight="1">
      <c r="A102" s="1118"/>
      <c r="B102"/>
      <c r="C102"/>
      <c r="D102"/>
      <c r="E102"/>
      <c r="F102"/>
      <c r="G102"/>
      <c r="H102"/>
      <c r="I102"/>
      <c r="M102" s="976"/>
    </row>
    <row r="103" spans="1:13" s="972" customFormat="1" ht="15" customHeight="1">
      <c r="A103" s="1118"/>
      <c r="B103"/>
      <c r="C103"/>
      <c r="D103"/>
      <c r="E103"/>
      <c r="F103"/>
      <c r="G103"/>
      <c r="H103"/>
      <c r="I103"/>
      <c r="M103" s="976"/>
    </row>
    <row r="104" spans="1:13" s="972" customFormat="1" ht="15" customHeight="1">
      <c r="A104" s="1118"/>
      <c r="B104"/>
      <c r="C104"/>
      <c r="D104"/>
      <c r="E104"/>
      <c r="F104"/>
      <c r="G104"/>
      <c r="H104"/>
      <c r="I104"/>
      <c r="M104" s="976"/>
    </row>
    <row r="105" spans="1:13" s="972" customFormat="1" ht="15" customHeight="1">
      <c r="A105" s="1118"/>
      <c r="B105"/>
      <c r="C105"/>
      <c r="D105"/>
      <c r="E105"/>
      <c r="F105"/>
      <c r="G105"/>
      <c r="H105"/>
      <c r="I105"/>
      <c r="M105" s="976"/>
    </row>
    <row r="106" spans="1:13" s="972" customFormat="1" ht="15" customHeight="1">
      <c r="A106" s="1118"/>
      <c r="B106"/>
      <c r="C106"/>
      <c r="D106"/>
      <c r="E106"/>
      <c r="F106"/>
      <c r="G106"/>
      <c r="H106"/>
      <c r="I106"/>
      <c r="M106" s="976"/>
    </row>
    <row r="107" spans="1:13" s="972" customFormat="1">
      <c r="A107" s="1118"/>
      <c r="B107"/>
      <c r="C107"/>
      <c r="D107"/>
      <c r="E107"/>
      <c r="F107"/>
      <c r="G107"/>
      <c r="H107"/>
      <c r="I107"/>
      <c r="M107" s="976"/>
    </row>
    <row r="108" spans="1:13" s="972" customFormat="1">
      <c r="A108" s="1118"/>
      <c r="B108"/>
      <c r="C108"/>
      <c r="D108"/>
      <c r="E108"/>
      <c r="F108"/>
      <c r="G108"/>
      <c r="H108"/>
      <c r="I108"/>
      <c r="M108" s="976"/>
    </row>
    <row r="109" spans="1:13" s="972" customFormat="1">
      <c r="A109" s="1118"/>
      <c r="B109"/>
      <c r="C109"/>
      <c r="D109"/>
      <c r="E109"/>
      <c r="F109"/>
      <c r="G109"/>
      <c r="H109"/>
      <c r="I109"/>
      <c r="M109" s="976"/>
    </row>
    <row r="110" spans="1:13" s="972" customFormat="1">
      <c r="A110" s="1118"/>
      <c r="B110"/>
      <c r="C110"/>
      <c r="D110"/>
      <c r="E110"/>
      <c r="F110"/>
      <c r="G110"/>
      <c r="H110"/>
      <c r="I110"/>
      <c r="M110" s="976"/>
    </row>
    <row r="111" spans="1:13" s="972" customFormat="1">
      <c r="A111" s="1118"/>
      <c r="M111" s="976"/>
    </row>
    <row r="112" spans="1:13" s="972" customFormat="1">
      <c r="A112" s="1118"/>
      <c r="M112" s="976"/>
    </row>
    <row r="113" spans="1:13" s="972" customFormat="1">
      <c r="A113" s="1118"/>
      <c r="M113" s="976"/>
    </row>
    <row r="114" spans="1:13" s="972" customFormat="1">
      <c r="A114" s="1118"/>
      <c r="M114" s="976"/>
    </row>
    <row r="115" spans="1:13" s="972" customFormat="1">
      <c r="A115" s="1118"/>
      <c r="M115" s="976"/>
    </row>
    <row r="116" spans="1:13" s="972" customFormat="1">
      <c r="A116" s="1118"/>
      <c r="M116" s="976"/>
    </row>
    <row r="117" spans="1:13" s="972" customFormat="1">
      <c r="A117" s="1118"/>
      <c r="M117" s="976"/>
    </row>
    <row r="118" spans="1:13" s="972" customFormat="1">
      <c r="A118" s="1118"/>
      <c r="M118" s="976"/>
    </row>
    <row r="119" spans="1:13" s="972" customFormat="1">
      <c r="A119" s="1118"/>
      <c r="M119" s="976"/>
    </row>
    <row r="120" spans="1:13" s="972" customFormat="1">
      <c r="A120" s="1118"/>
      <c r="M120" s="976"/>
    </row>
    <row r="121" spans="1:13" s="972" customFormat="1">
      <c r="A121" s="1118"/>
      <c r="M121" s="976"/>
    </row>
    <row r="122" spans="1:13" s="972" customFormat="1">
      <c r="A122" s="1118"/>
      <c r="M122" s="976"/>
    </row>
    <row r="123" spans="1:13" s="972" customFormat="1">
      <c r="A123" s="1118"/>
      <c r="M123" s="976"/>
    </row>
    <row r="124" spans="1:13" s="972" customFormat="1">
      <c r="A124" s="1118"/>
      <c r="M124" s="976"/>
    </row>
    <row r="125" spans="1:13" s="972" customFormat="1">
      <c r="A125" s="1118"/>
      <c r="G125" s="1117"/>
      <c r="H125" s="1116"/>
      <c r="M125" s="976"/>
    </row>
    <row r="126" spans="1:13" s="972" customFormat="1">
      <c r="A126" s="1118"/>
      <c r="G126" s="1117"/>
      <c r="H126" s="1116"/>
      <c r="M126" s="976"/>
    </row>
    <row r="127" spans="1:13" s="972" customFormat="1">
      <c r="A127" s="1118"/>
      <c r="G127" s="1117"/>
      <c r="H127" s="1116"/>
      <c r="M127" s="976"/>
    </row>
    <row r="128" spans="1:13" s="972" customFormat="1">
      <c r="A128" s="1118"/>
      <c r="G128" s="1117"/>
      <c r="H128" s="1116"/>
      <c r="M128" s="976"/>
    </row>
    <row r="129" spans="1:13" s="972" customFormat="1">
      <c r="A129" s="1118"/>
      <c r="G129" s="1117"/>
      <c r="H129" s="1116"/>
      <c r="M129" s="976"/>
    </row>
    <row r="130" spans="1:13" s="972" customFormat="1">
      <c r="A130" s="1118"/>
      <c r="M130" s="976"/>
    </row>
    <row r="131" spans="1:13" s="972" customFormat="1">
      <c r="A131" s="1118"/>
      <c r="M131" s="976"/>
    </row>
    <row r="132" spans="1:13" s="972" customFormat="1">
      <c r="A132" s="1118"/>
      <c r="M132" s="976"/>
    </row>
    <row r="133" spans="1:13" s="972" customFormat="1" ht="15.75" thickBot="1">
      <c r="A133" s="1118"/>
      <c r="M133" s="976"/>
    </row>
    <row r="134" spans="1:13" s="972" customFormat="1" ht="15" customHeight="1">
      <c r="A134" s="981"/>
      <c r="B134" s="1756" t="s">
        <v>181</v>
      </c>
      <c r="C134" s="1756"/>
      <c r="D134" s="1756"/>
      <c r="E134" s="1756"/>
      <c r="F134" s="1756"/>
      <c r="G134" s="1756"/>
      <c r="H134" s="1756"/>
      <c r="I134" s="1756"/>
      <c r="J134" s="1756"/>
      <c r="K134" s="1756"/>
      <c r="L134" s="1756"/>
      <c r="M134" s="1777"/>
    </row>
    <row r="135" spans="1:13" s="972" customFormat="1">
      <c r="A135" s="978"/>
      <c r="B135" s="1757"/>
      <c r="C135" s="1757"/>
      <c r="D135" s="1757"/>
      <c r="E135" s="1757"/>
      <c r="F135" s="1757"/>
      <c r="G135" s="1757"/>
      <c r="H135" s="1757"/>
      <c r="I135" s="1757"/>
      <c r="J135" s="1757"/>
      <c r="K135" s="1757"/>
      <c r="L135" s="1757"/>
      <c r="M135" s="1778"/>
    </row>
    <row r="136" spans="1:13" s="972" customFormat="1">
      <c r="A136" s="978"/>
      <c r="B136" s="1757"/>
      <c r="C136" s="1757"/>
      <c r="D136" s="1757"/>
      <c r="E136" s="1757"/>
      <c r="F136" s="1757"/>
      <c r="G136" s="1757"/>
      <c r="H136" s="1757"/>
      <c r="I136" s="1757"/>
      <c r="J136" s="1757"/>
      <c r="K136" s="1757"/>
      <c r="L136" s="1757"/>
      <c r="M136" s="1778"/>
    </row>
    <row r="137" spans="1:13" s="972" customFormat="1" ht="15.75" thickBot="1">
      <c r="A137" s="975"/>
      <c r="B137" s="1758"/>
      <c r="C137" s="1758"/>
      <c r="D137" s="1758"/>
      <c r="E137" s="1758"/>
      <c r="F137" s="1758"/>
      <c r="G137" s="1758"/>
      <c r="H137" s="1758"/>
      <c r="I137" s="1758"/>
      <c r="J137" s="1758"/>
      <c r="K137" s="1758"/>
      <c r="L137" s="1758"/>
      <c r="M137" s="1779"/>
    </row>
  </sheetData>
  <mergeCells count="20"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  <mergeCell ref="B83:B87"/>
    <mergeCell ref="B88:B92"/>
    <mergeCell ref="B93:B94"/>
    <mergeCell ref="O10:Q10"/>
    <mergeCell ref="B134:M137"/>
    <mergeCell ref="D63:L63"/>
    <mergeCell ref="B65:B71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margins!$N$183:$N$185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margins!$N$179:$N$181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margins!$AL$167:$AL$168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margins!$AL$164:$AL$165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margins!$AL$171:$AL$178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margins!$AL$157:$AL$158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margins!$AL$160:$AL$162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margins!$AL$146:$AL$149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margins!$AL$151:$AL$153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margins!$AL$132:$AL$137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margins!$AL$139:$AL$144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6"/>
  <sheetViews>
    <sheetView showGridLines="0" topLeftCell="B3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644</v>
      </c>
      <c r="N4" s="1"/>
      <c r="O4" s="1"/>
    </row>
    <row r="5" spans="3:20" ht="19.5">
      <c r="C5" s="9"/>
      <c r="F5" s="34"/>
      <c r="G5" s="34"/>
      <c r="H5" s="34"/>
      <c r="I5" s="34"/>
      <c r="J5" s="34"/>
      <c r="K5" s="30" t="s">
        <v>1</v>
      </c>
      <c r="N5" s="1"/>
      <c r="O5" s="1"/>
    </row>
    <row r="6" spans="3:20" ht="15.75">
      <c r="C6" s="1848" t="s">
        <v>309</v>
      </c>
      <c r="D6" s="1848"/>
      <c r="L6" s="1"/>
      <c r="N6" s="1"/>
      <c r="O6" s="1"/>
    </row>
    <row r="7" spans="3:20" ht="15.75" thickBot="1">
      <c r="C7" s="10" t="s">
        <v>3</v>
      </c>
      <c r="D7" s="11" t="s">
        <v>308</v>
      </c>
      <c r="F7" s="527" t="s">
        <v>2</v>
      </c>
      <c r="G7" s="27"/>
      <c r="H7"/>
      <c r="I7" s="35" t="s">
        <v>307</v>
      </c>
      <c r="J7"/>
      <c r="K7"/>
      <c r="N7" s="1"/>
      <c r="O7" s="1"/>
    </row>
    <row r="8" spans="3:20" ht="15.75" thickBot="1">
      <c r="C8" s="113">
        <f>margins!AH3</f>
        <v>12.375</v>
      </c>
      <c r="D8" s="114">
        <v>110.05</v>
      </c>
      <c r="E8" s="15"/>
      <c r="F8" s="12" t="s">
        <v>6</v>
      </c>
      <c r="G8" s="13">
        <v>100</v>
      </c>
      <c r="H8"/>
      <c r="I8" s="526" t="s">
        <v>346</v>
      </c>
      <c r="J8" s="525"/>
      <c r="K8" s="525"/>
      <c r="L8" s="525"/>
      <c r="M8" s="524"/>
      <c r="R8" s="424" t="s">
        <v>352</v>
      </c>
      <c r="S8" s="425"/>
      <c r="T8" s="1460">
        <v>46121.348749999997</v>
      </c>
    </row>
    <row r="9" spans="3:20" ht="15.75" thickBot="1">
      <c r="C9" s="113">
        <f>margins!AH4</f>
        <v>12.25</v>
      </c>
      <c r="D9" s="114">
        <v>109.925</v>
      </c>
      <c r="E9" s="18"/>
      <c r="F9" s="16" t="s">
        <v>8</v>
      </c>
      <c r="G9" s="523">
        <v>0</v>
      </c>
      <c r="H9"/>
      <c r="I9" s="82" t="s">
        <v>347</v>
      </c>
      <c r="J9"/>
      <c r="K9"/>
      <c r="M9" s="522"/>
    </row>
    <row r="10" spans="3:20" ht="15.75" thickBot="1">
      <c r="C10" s="113">
        <f>margins!AH5</f>
        <v>12.125</v>
      </c>
      <c r="D10" s="114">
        <v>109.8</v>
      </c>
      <c r="E10" s="18"/>
      <c r="F10" s="16" t="s">
        <v>10</v>
      </c>
      <c r="G10" s="665">
        <v>-0.375</v>
      </c>
      <c r="H10"/>
      <c r="I10" s="82" t="s">
        <v>306</v>
      </c>
      <c r="J10"/>
      <c r="K10"/>
      <c r="M10" s="522"/>
      <c r="O10" s="1"/>
      <c r="R10" s="441" t="s">
        <v>196</v>
      </c>
      <c r="S10" s="442" t="s">
        <v>197</v>
      </c>
      <c r="T10" s="442" t="s">
        <v>198</v>
      </c>
    </row>
    <row r="11" spans="3:20">
      <c r="C11" s="113">
        <f>margins!AH6</f>
        <v>12</v>
      </c>
      <c r="D11" s="114">
        <v>109.675</v>
      </c>
      <c r="E11" s="18"/>
      <c r="F11" s="668"/>
      <c r="G11" s="669"/>
      <c r="H11"/>
      <c r="I11" s="521" t="s">
        <v>305</v>
      </c>
      <c r="J11" s="520"/>
      <c r="K11" s="520"/>
      <c r="L11" s="520"/>
      <c r="M11" s="519"/>
      <c r="O11" s="1"/>
    </row>
    <row r="12" spans="3:20" ht="15.75" thickBot="1">
      <c r="C12" s="113">
        <f>margins!AH7</f>
        <v>11.875</v>
      </c>
      <c r="D12" s="114">
        <v>109.55</v>
      </c>
      <c r="E12" s="18"/>
      <c r="F12" s="666" t="s">
        <v>304</v>
      </c>
      <c r="G12" s="667"/>
      <c r="H12"/>
      <c r="I12" s="1587"/>
      <c r="J12" s="1587"/>
      <c r="K12" s="1587"/>
      <c r="L12" s="1587"/>
      <c r="M12" s="1587"/>
      <c r="O12" s="1"/>
    </row>
    <row r="13" spans="3:20">
      <c r="C13" s="113">
        <f>margins!AH8</f>
        <v>11.75</v>
      </c>
      <c r="D13" s="114">
        <v>109.425</v>
      </c>
      <c r="E13" s="18"/>
      <c r="F13" s="31" t="s">
        <v>83</v>
      </c>
      <c r="G13" s="33">
        <v>-0.25</v>
      </c>
      <c r="H13"/>
      <c r="I13" s="1844" t="s">
        <v>754</v>
      </c>
      <c r="J13" s="1845"/>
      <c r="K13" s="1581"/>
      <c r="L13" s="1846">
        <v>0.5</v>
      </c>
      <c r="M13" s="1847"/>
      <c r="O13" s="1"/>
      <c r="R13" s="605" t="s">
        <v>200</v>
      </c>
      <c r="S13" s="431">
        <v>9.5</v>
      </c>
      <c r="T13" s="656">
        <f>VLOOKUP(S13,$C$8:$D$48,2,FALSE)</f>
        <v>105.05</v>
      </c>
    </row>
    <row r="14" spans="3:20">
      <c r="C14" s="113">
        <f>margins!AH9</f>
        <v>11.625</v>
      </c>
      <c r="D14" s="114">
        <v>109.3</v>
      </c>
      <c r="E14" s="18"/>
      <c r="F14" s="31" t="s">
        <v>84</v>
      </c>
      <c r="G14" s="33">
        <v>-0.32500000000000001</v>
      </c>
      <c r="H14"/>
      <c r="I14" s="1584" t="s">
        <v>755</v>
      </c>
      <c r="J14" s="520"/>
      <c r="K14" s="520"/>
      <c r="L14" s="520"/>
      <c r="M14" s="519"/>
      <c r="O14" s="1"/>
      <c r="R14" s="607" t="s">
        <v>358</v>
      </c>
      <c r="S14" s="432" t="s">
        <v>19</v>
      </c>
      <c r="T14" s="436"/>
    </row>
    <row r="15" spans="3:20" ht="15" customHeight="1">
      <c r="C15" s="113">
        <f>margins!AH10</f>
        <v>11.5</v>
      </c>
      <c r="D15" s="114">
        <v>109.175</v>
      </c>
      <c r="E15" s="18"/>
      <c r="F15" s="31" t="s">
        <v>85</v>
      </c>
      <c r="G15" s="33">
        <v>-0.55000000000000004</v>
      </c>
      <c r="H15"/>
      <c r="I15" s="1586"/>
      <c r="J15"/>
      <c r="K15"/>
      <c r="R15" s="607" t="s">
        <v>201</v>
      </c>
      <c r="S15" s="432" t="s">
        <v>293</v>
      </c>
      <c r="T15" s="436"/>
    </row>
    <row r="16" spans="3:20" ht="15" customHeight="1">
      <c r="C16" s="113">
        <f>margins!AH11</f>
        <v>11.375</v>
      </c>
      <c r="D16" s="114">
        <v>109.05</v>
      </c>
      <c r="E16" s="18"/>
      <c r="F16" s="31" t="s">
        <v>86</v>
      </c>
      <c r="G16" s="33">
        <v>-0.65</v>
      </c>
      <c r="I16" s="1585"/>
      <c r="J16"/>
      <c r="K16"/>
      <c r="R16" s="607" t="s">
        <v>199</v>
      </c>
      <c r="S16" s="432" t="s">
        <v>284</v>
      </c>
      <c r="T16" s="436">
        <f>IF(S16="Choose a Selection",0,(INDEX($H$21:$P$75,MATCH(S16,$G$21:$G$75,0),MATCH($S$14,$H$20:$P$20,0),1)))</f>
        <v>0</v>
      </c>
    </row>
    <row r="17" spans="3:20" ht="15" customHeight="1">
      <c r="C17" s="113">
        <f>margins!AH12</f>
        <v>11.25</v>
      </c>
      <c r="D17" s="114">
        <v>108.925</v>
      </c>
      <c r="E17" s="18"/>
      <c r="F17" s="516" t="s">
        <v>303</v>
      </c>
      <c r="G17" s="32"/>
      <c r="I17" s="1586"/>
      <c r="J17"/>
      <c r="K17"/>
      <c r="R17" s="607" t="s">
        <v>4</v>
      </c>
      <c r="S17" s="432" t="s">
        <v>192</v>
      </c>
      <c r="T17" s="436">
        <f>IF(S17="Full Doc",INDEX($H$21:$P$28,MATCH(S15,G21:G28,0),MATCH(S14,$H$20:$P$20,0),1),0)</f>
        <v>0</v>
      </c>
    </row>
    <row r="18" spans="3:20" ht="15" customHeight="1">
      <c r="C18" s="113">
        <f>margins!AH13</f>
        <v>11.125</v>
      </c>
      <c r="D18" s="114">
        <v>108.8</v>
      </c>
      <c r="E18" s="18"/>
      <c r="I18" s="1588"/>
      <c r="J18" s="520"/>
      <c r="K18" s="520"/>
      <c r="L18" s="520"/>
      <c r="M18" s="520"/>
      <c r="R18" s="607" t="s">
        <v>523</v>
      </c>
      <c r="S18" s="432" t="s">
        <v>192</v>
      </c>
      <c r="T18" s="436">
        <f>IF(S18="Choose a Selection",0,(INDEX($H$29:$P$36,MATCH($S$15,G29:G36,0),MATCH($S$14,$H$20:$P$20,0),1)))</f>
        <v>0</v>
      </c>
    </row>
    <row r="19" spans="3:20" ht="15" customHeight="1">
      <c r="C19" s="113">
        <f>margins!AH14</f>
        <v>11</v>
      </c>
      <c r="D19" s="114">
        <v>108.675</v>
      </c>
      <c r="E19" s="18"/>
      <c r="F19" s="1836" t="s">
        <v>218</v>
      </c>
      <c r="G19" s="1837"/>
      <c r="H19" s="1839" t="s">
        <v>302</v>
      </c>
      <c r="I19" s="1867"/>
      <c r="J19" s="1867"/>
      <c r="K19" s="1867"/>
      <c r="L19" s="1867"/>
      <c r="M19" s="1867"/>
      <c r="N19" s="1839"/>
      <c r="O19" s="1839"/>
      <c r="P19" s="1840"/>
      <c r="R19" s="607" t="s">
        <v>524</v>
      </c>
      <c r="S19" s="432" t="s">
        <v>192</v>
      </c>
      <c r="T19" s="436">
        <f>IF(S19="Choose a Selection",0,(INDEX($H$45:$P$47,MATCH(S19,G45:G47,0),MATCH($S$14,$H$20:$P$20,0),1)))</f>
        <v>0</v>
      </c>
    </row>
    <row r="20" spans="3:20" ht="15" customHeight="1">
      <c r="C20" s="113">
        <f>margins!AH15</f>
        <v>10.875</v>
      </c>
      <c r="D20" s="114">
        <v>108.425</v>
      </c>
      <c r="E20" s="18"/>
      <c r="F20" s="92"/>
      <c r="G20" s="93"/>
      <c r="H20" s="93" t="s">
        <v>15</v>
      </c>
      <c r="I20" s="93" t="s">
        <v>16</v>
      </c>
      <c r="J20" s="93" t="s">
        <v>17</v>
      </c>
      <c r="K20" s="93" t="s">
        <v>18</v>
      </c>
      <c r="L20" s="93" t="s">
        <v>19</v>
      </c>
      <c r="M20" s="93" t="s">
        <v>20</v>
      </c>
      <c r="N20" s="28" t="s">
        <v>21</v>
      </c>
      <c r="O20" s="93" t="s">
        <v>22</v>
      </c>
      <c r="P20" s="28" t="s">
        <v>23</v>
      </c>
      <c r="R20" s="607" t="s">
        <v>525</v>
      </c>
      <c r="S20" s="432" t="s">
        <v>192</v>
      </c>
      <c r="T20" s="436">
        <f>IF(S20="Choose a Selection",0,(INDEX($H$37:$P$44,MATCH($S$15,G37:G44,0),MATCH($S$14,$H$20:$P$20,0),1)))</f>
        <v>0</v>
      </c>
    </row>
    <row r="21" spans="3:20" ht="15" customHeight="1">
      <c r="C21" s="113">
        <f>margins!AH16</f>
        <v>10.75</v>
      </c>
      <c r="D21" s="114">
        <v>108.175</v>
      </c>
      <c r="E21" s="18"/>
      <c r="F21" s="514" t="s">
        <v>4</v>
      </c>
      <c r="G21" s="509" t="s">
        <v>299</v>
      </c>
      <c r="H21" s="490">
        <v>1.875</v>
      </c>
      <c r="I21" s="480">
        <v>1.875</v>
      </c>
      <c r="J21" s="508">
        <v>1.625</v>
      </c>
      <c r="K21" s="508">
        <v>1.375</v>
      </c>
      <c r="L21" s="508">
        <v>1.125</v>
      </c>
      <c r="M21" s="508">
        <v>0.25</v>
      </c>
      <c r="N21" s="508">
        <v>-0.625</v>
      </c>
      <c r="O21" s="508">
        <v>-4.5</v>
      </c>
      <c r="P21" s="507">
        <v>-6.125</v>
      </c>
      <c r="R21" s="607" t="s">
        <v>283</v>
      </c>
      <c r="S21" s="432" t="s">
        <v>192</v>
      </c>
      <c r="T21" s="436">
        <f>IF(S21="Choose a Selection",0,(INDEX($H$21:$P$76,MATCH(S21,$G$21:$G$76,0),MATCH($S$14,$H$20:$P$20,0),1)))</f>
        <v>0</v>
      </c>
    </row>
    <row r="22" spans="3:20" ht="15" customHeight="1">
      <c r="C22" s="113">
        <f>margins!AH17</f>
        <v>10.625</v>
      </c>
      <c r="D22" s="114">
        <v>107.925</v>
      </c>
      <c r="E22" s="18"/>
      <c r="F22" s="513" t="s">
        <v>301</v>
      </c>
      <c r="G22" s="506" t="s">
        <v>298</v>
      </c>
      <c r="H22" s="488">
        <v>1.875</v>
      </c>
      <c r="I22" s="487">
        <v>1.875</v>
      </c>
      <c r="J22" s="501">
        <v>1.625</v>
      </c>
      <c r="K22" s="501">
        <v>1.375</v>
      </c>
      <c r="L22" s="501">
        <v>1.125</v>
      </c>
      <c r="M22" s="501">
        <v>0.125</v>
      </c>
      <c r="N22" s="501">
        <v>-0.75</v>
      </c>
      <c r="O22" s="501">
        <v>-4.75</v>
      </c>
      <c r="P22" s="505">
        <v>-6.375</v>
      </c>
      <c r="R22" s="607" t="s">
        <v>45</v>
      </c>
      <c r="S22" s="432" t="s">
        <v>192</v>
      </c>
      <c r="T22" s="436">
        <f>IF(S22="Choose a Selection",0,(INDEX($H$21:$P$76,MATCH(S22,$G$21:$G$76,0),MATCH($S$14,$H$20:$P$20,0),1)))</f>
        <v>0</v>
      </c>
    </row>
    <row r="23" spans="3:20" ht="15" customHeight="1">
      <c r="C23" s="113">
        <f>margins!AH18</f>
        <v>10.5</v>
      </c>
      <c r="D23" s="114">
        <v>107.675</v>
      </c>
      <c r="E23" s="18"/>
      <c r="F23" s="515"/>
      <c r="G23" s="503" t="s">
        <v>297</v>
      </c>
      <c r="H23" s="502">
        <v>1.375</v>
      </c>
      <c r="I23" s="501">
        <v>1.375</v>
      </c>
      <c r="J23" s="501">
        <v>1.125</v>
      </c>
      <c r="K23" s="501">
        <v>0.875</v>
      </c>
      <c r="L23" s="501">
        <v>0.625</v>
      </c>
      <c r="M23" s="501">
        <v>-0.5</v>
      </c>
      <c r="N23" s="501">
        <v>-1.5</v>
      </c>
      <c r="O23" s="501">
        <v>-5.375</v>
      </c>
      <c r="P23" s="505">
        <v>-7.375</v>
      </c>
      <c r="R23" s="607" t="s">
        <v>56</v>
      </c>
      <c r="S23" s="432" t="s">
        <v>192</v>
      </c>
      <c r="T23" s="436">
        <f>IF(S23="Choose a Selection",0,(INDEX($H$21:$P$76,MATCH(S23,$G$21:$G$76,0),MATCH($S$14,$H$20:$P$20,0),1)))</f>
        <v>0</v>
      </c>
    </row>
    <row r="24" spans="3:20" ht="15" customHeight="1">
      <c r="C24" s="113">
        <f>margins!AH19</f>
        <v>10.375</v>
      </c>
      <c r="D24" s="114">
        <v>107.425</v>
      </c>
      <c r="E24" s="18"/>
      <c r="F24" s="514"/>
      <c r="G24" s="503" t="s">
        <v>296</v>
      </c>
      <c r="H24" s="502">
        <v>1</v>
      </c>
      <c r="I24" s="501">
        <v>1</v>
      </c>
      <c r="J24" s="501">
        <v>0.625</v>
      </c>
      <c r="K24" s="501">
        <v>0.375</v>
      </c>
      <c r="L24" s="501">
        <v>0.125</v>
      </c>
      <c r="M24" s="501">
        <v>-1.125</v>
      </c>
      <c r="N24" s="501">
        <v>-2.75</v>
      </c>
      <c r="O24" s="501">
        <v>-6.75</v>
      </c>
      <c r="P24" s="505">
        <v>-9</v>
      </c>
      <c r="R24" s="607" t="s">
        <v>60</v>
      </c>
      <c r="S24" s="432" t="s">
        <v>272</v>
      </c>
      <c r="T24" s="436">
        <f>IF(S24="Choose a Selection",0,(INDEX($H$21:$P$76,MATCH(S24,$G$21:$G$76,0),MATCH($S$14,$H$20:$P$20,0),1)))</f>
        <v>0</v>
      </c>
    </row>
    <row r="25" spans="3:20" ht="15" customHeight="1">
      <c r="C25" s="113">
        <f>margins!AH20</f>
        <v>10.25</v>
      </c>
      <c r="D25" s="114">
        <v>107.175</v>
      </c>
      <c r="E25" s="18"/>
      <c r="F25" s="513"/>
      <c r="G25" s="503" t="s">
        <v>295</v>
      </c>
      <c r="H25" s="502">
        <v>0.125</v>
      </c>
      <c r="I25" s="501">
        <v>0.125</v>
      </c>
      <c r="J25" s="501">
        <v>-0.375</v>
      </c>
      <c r="K25" s="501">
        <v>-0.75</v>
      </c>
      <c r="L25" s="501">
        <v>-1</v>
      </c>
      <c r="M25" s="501">
        <v>-2</v>
      </c>
      <c r="N25" s="501">
        <v>-4</v>
      </c>
      <c r="O25" s="501">
        <v>-8.125</v>
      </c>
      <c r="P25" s="505">
        <v>-10</v>
      </c>
      <c r="R25" s="607" t="s">
        <v>62</v>
      </c>
      <c r="S25" s="432" t="s">
        <v>270</v>
      </c>
      <c r="T25" s="436">
        <f>IF(S25="Choose a Selection",0,(INDEX($H$21:$P$76,MATCH(S25,$G$21:$G$76,0),MATCH($S$14,$H$20:$P$20,0),1)))</f>
        <v>0</v>
      </c>
    </row>
    <row r="26" spans="3:20" ht="15" customHeight="1">
      <c r="C26" s="113">
        <f>margins!AH21</f>
        <v>10.125</v>
      </c>
      <c r="D26" s="114">
        <v>106.925</v>
      </c>
      <c r="E26" s="18"/>
      <c r="F26" s="512"/>
      <c r="G26" s="503" t="s">
        <v>294</v>
      </c>
      <c r="H26" s="502">
        <v>-0.75</v>
      </c>
      <c r="I26" s="501">
        <v>-0.75</v>
      </c>
      <c r="J26" s="501">
        <v>-1.375</v>
      </c>
      <c r="K26" s="501">
        <v>-1.875</v>
      </c>
      <c r="L26" s="501">
        <v>-2.375</v>
      </c>
      <c r="M26" s="501">
        <v>-3.125</v>
      </c>
      <c r="N26" s="501">
        <v>-5.5</v>
      </c>
      <c r="O26" s="501">
        <v>-9.375</v>
      </c>
      <c r="P26" s="505">
        <v>-11.5</v>
      </c>
      <c r="R26" s="607" t="s">
        <v>206</v>
      </c>
      <c r="S26" s="432" t="s">
        <v>192</v>
      </c>
      <c r="T26" s="436">
        <f>IF(S26&lt;&gt;30,0,G10)</f>
        <v>0</v>
      </c>
    </row>
    <row r="27" spans="3:20" ht="15" customHeight="1">
      <c r="C27" s="113">
        <f>margins!AH22</f>
        <v>10</v>
      </c>
      <c r="D27" s="114">
        <v>106.55</v>
      </c>
      <c r="E27" s="18"/>
      <c r="F27" s="512"/>
      <c r="G27" s="503" t="s">
        <v>293</v>
      </c>
      <c r="H27" s="502">
        <v>-3</v>
      </c>
      <c r="I27" s="501">
        <v>-3</v>
      </c>
      <c r="J27" s="501">
        <v>-3.75</v>
      </c>
      <c r="K27" s="501">
        <v>-4.125</v>
      </c>
      <c r="L27" s="501">
        <v>-4.75</v>
      </c>
      <c r="M27" s="501">
        <v>-5.75</v>
      </c>
      <c r="N27" s="501">
        <v>-8.375</v>
      </c>
      <c r="O27" s="501">
        <v>-11.125</v>
      </c>
      <c r="P27" s="505" t="s">
        <v>14</v>
      </c>
      <c r="R27" s="1590" t="s">
        <v>677</v>
      </c>
      <c r="S27" s="432" t="s">
        <v>192</v>
      </c>
      <c r="T27" s="1591">
        <f>IF(S27="Loan Amount &gt;=100,000", 0.5, 0)</f>
        <v>0</v>
      </c>
    </row>
    <row r="28" spans="3:20" ht="15" customHeight="1" thickBot="1">
      <c r="C28" s="113">
        <f>margins!AH23</f>
        <v>9.875</v>
      </c>
      <c r="D28" s="114">
        <v>106.175</v>
      </c>
      <c r="E28" s="18"/>
      <c r="F28" s="512"/>
      <c r="G28" s="499" t="s">
        <v>292</v>
      </c>
      <c r="H28" s="498">
        <v>-4.25</v>
      </c>
      <c r="I28" s="497">
        <v>-4.375</v>
      </c>
      <c r="J28" s="497">
        <v>-4.875</v>
      </c>
      <c r="K28" s="497">
        <v>-5.5</v>
      </c>
      <c r="L28" s="497">
        <v>-6</v>
      </c>
      <c r="M28" s="497">
        <v>-7.25</v>
      </c>
      <c r="N28" s="497">
        <v>-10.25</v>
      </c>
      <c r="O28" s="497" t="s">
        <v>14</v>
      </c>
      <c r="P28" s="511" t="s">
        <v>14</v>
      </c>
      <c r="R28" s="609" t="s">
        <v>207</v>
      </c>
      <c r="S28" s="433"/>
      <c r="T28" s="437">
        <f>SUM(T15:T27)</f>
        <v>0</v>
      </c>
    </row>
    <row r="29" spans="3:20" ht="15" customHeight="1" thickBot="1">
      <c r="C29" s="113">
        <f>margins!AH24</f>
        <v>9.75</v>
      </c>
      <c r="D29" s="114">
        <v>105.8</v>
      </c>
      <c r="E29" s="18"/>
      <c r="F29" s="510" t="s">
        <v>300</v>
      </c>
      <c r="G29" s="509" t="s">
        <v>299</v>
      </c>
      <c r="H29" s="490">
        <v>0.875</v>
      </c>
      <c r="I29" s="480">
        <v>0.875</v>
      </c>
      <c r="J29" s="508">
        <v>0.625</v>
      </c>
      <c r="K29" s="508">
        <v>0.25</v>
      </c>
      <c r="L29" s="508">
        <v>0</v>
      </c>
      <c r="M29" s="508">
        <v>-1</v>
      </c>
      <c r="N29" s="508">
        <v>-1.875</v>
      </c>
      <c r="O29" s="508">
        <v>-5.875</v>
      </c>
      <c r="P29" s="507">
        <v>-7.625</v>
      </c>
      <c r="R29" s="420"/>
      <c r="S29" s="421"/>
      <c r="T29" s="430"/>
    </row>
    <row r="30" spans="3:20" ht="15" customHeight="1" thickBot="1">
      <c r="C30" s="113">
        <f>margins!AH25</f>
        <v>9.625</v>
      </c>
      <c r="D30" s="114">
        <v>105.425</v>
      </c>
      <c r="E30" s="18"/>
      <c r="F30" s="601">
        <v>1099</v>
      </c>
      <c r="G30" s="506" t="s">
        <v>298</v>
      </c>
      <c r="H30" s="488">
        <v>0.875</v>
      </c>
      <c r="I30" s="487">
        <v>0.875</v>
      </c>
      <c r="J30" s="501">
        <v>0.625</v>
      </c>
      <c r="K30" s="501">
        <v>0.25</v>
      </c>
      <c r="L30" s="501">
        <v>0</v>
      </c>
      <c r="M30" s="501">
        <v>-1.125</v>
      </c>
      <c r="N30" s="501">
        <v>-2</v>
      </c>
      <c r="O30" s="501">
        <v>-6.125</v>
      </c>
      <c r="P30" s="505">
        <v>-7.875</v>
      </c>
      <c r="R30" s="422" t="s">
        <v>208</v>
      </c>
      <c r="S30" s="423"/>
      <c r="T30" s="610">
        <f>IF(ISNUMBER(MATCH("NA", T16:T27, 0)), "NA", MIN(G8,(T13+T28)))</f>
        <v>100</v>
      </c>
    </row>
    <row r="31" spans="3:20" ht="15" customHeight="1" thickBot="1">
      <c r="C31" s="113">
        <f>margins!AH26</f>
        <v>9.5</v>
      </c>
      <c r="D31" s="114">
        <v>105.05</v>
      </c>
      <c r="E31" s="18"/>
      <c r="F31" s="504"/>
      <c r="G31" s="503" t="s">
        <v>297</v>
      </c>
      <c r="H31" s="502">
        <v>0.375</v>
      </c>
      <c r="I31" s="501">
        <v>0.375</v>
      </c>
      <c r="J31" s="501">
        <v>0.125</v>
      </c>
      <c r="K31" s="501">
        <v>-0.25</v>
      </c>
      <c r="L31" s="501">
        <v>-0.5</v>
      </c>
      <c r="M31" s="501">
        <v>-1.75</v>
      </c>
      <c r="N31" s="501">
        <v>-2.75</v>
      </c>
      <c r="O31" s="501">
        <v>-6.75</v>
      </c>
      <c r="P31" s="505">
        <v>-8.875</v>
      </c>
      <c r="R31" s="417"/>
      <c r="S31" s="417"/>
      <c r="T31" s="417"/>
    </row>
    <row r="32" spans="3:20" ht="15" customHeight="1" thickBot="1">
      <c r="C32" s="113">
        <f>margins!AH27</f>
        <v>9.375</v>
      </c>
      <c r="D32" s="114">
        <v>104.675</v>
      </c>
      <c r="E32" s="18"/>
      <c r="F32" s="504"/>
      <c r="G32" s="503" t="s">
        <v>296</v>
      </c>
      <c r="H32" s="502">
        <v>0</v>
      </c>
      <c r="I32" s="501">
        <v>0</v>
      </c>
      <c r="J32" s="501">
        <v>-0.375</v>
      </c>
      <c r="K32" s="501">
        <v>-0.75</v>
      </c>
      <c r="L32" s="501">
        <v>-1</v>
      </c>
      <c r="M32" s="501">
        <v>-2.375</v>
      </c>
      <c r="N32" s="501">
        <v>-4</v>
      </c>
      <c r="O32" s="501">
        <v>-8.25</v>
      </c>
      <c r="P32" s="505">
        <v>-10.75</v>
      </c>
      <c r="R32" s="772" t="s">
        <v>452</v>
      </c>
      <c r="S32" s="773"/>
      <c r="T32" s="774"/>
    </row>
    <row r="33" spans="2:16" ht="15" customHeight="1">
      <c r="C33" s="113">
        <f>margins!AH28</f>
        <v>9.25</v>
      </c>
      <c r="D33" s="114">
        <v>104.3</v>
      </c>
      <c r="E33" s="18"/>
      <c r="F33" s="504"/>
      <c r="G33" s="503" t="s">
        <v>295</v>
      </c>
      <c r="H33" s="502">
        <v>-0.625</v>
      </c>
      <c r="I33" s="501">
        <v>-0.625</v>
      </c>
      <c r="J33" s="501">
        <v>-1.125</v>
      </c>
      <c r="K33" s="501">
        <v>-1.625</v>
      </c>
      <c r="L33" s="501">
        <v>-1.875</v>
      </c>
      <c r="M33" s="501">
        <v>-3</v>
      </c>
      <c r="N33" s="501">
        <v>-5.125</v>
      </c>
      <c r="O33" s="501">
        <v>-9.625</v>
      </c>
      <c r="P33" s="505">
        <v>-11.75</v>
      </c>
    </row>
    <row r="34" spans="2:16">
      <c r="C34" s="113">
        <f>margins!AH29</f>
        <v>9.125</v>
      </c>
      <c r="D34" s="114">
        <v>103.925</v>
      </c>
      <c r="E34" s="18"/>
      <c r="F34" s="504"/>
      <c r="G34" s="503" t="s">
        <v>294</v>
      </c>
      <c r="H34" s="502">
        <v>-1.625</v>
      </c>
      <c r="I34" s="501">
        <v>-1.625</v>
      </c>
      <c r="J34" s="501">
        <v>-2.25</v>
      </c>
      <c r="K34" s="501">
        <v>-2.875</v>
      </c>
      <c r="L34" s="501">
        <v>-3.375</v>
      </c>
      <c r="M34" s="501">
        <v>-4.25</v>
      </c>
      <c r="N34" s="501">
        <v>-6.75</v>
      </c>
      <c r="O34" s="501">
        <v>-11.25</v>
      </c>
      <c r="P34" s="505" t="s">
        <v>14</v>
      </c>
    </row>
    <row r="35" spans="2:16">
      <c r="C35" s="113">
        <f>margins!AH30</f>
        <v>9</v>
      </c>
      <c r="D35" s="114">
        <v>103.55</v>
      </c>
      <c r="E35" s="18"/>
      <c r="F35" s="504"/>
      <c r="G35" s="503" t="s">
        <v>293</v>
      </c>
      <c r="H35" s="502">
        <v>-4</v>
      </c>
      <c r="I35" s="501">
        <v>-4</v>
      </c>
      <c r="J35" s="501">
        <v>-4.75</v>
      </c>
      <c r="K35" s="501">
        <v>-5.25</v>
      </c>
      <c r="L35" s="501">
        <v>-5.875</v>
      </c>
      <c r="M35" s="501">
        <v>-7</v>
      </c>
      <c r="N35" s="501">
        <v>-9.75</v>
      </c>
      <c r="O35" s="501" t="s">
        <v>14</v>
      </c>
      <c r="P35" s="505" t="s">
        <v>14</v>
      </c>
    </row>
    <row r="36" spans="2:16">
      <c r="C36" s="113">
        <f>margins!AH31</f>
        <v>8.875</v>
      </c>
      <c r="D36" s="114">
        <v>103.175</v>
      </c>
      <c r="E36" s="18"/>
      <c r="F36" s="500"/>
      <c r="G36" s="499" t="s">
        <v>292</v>
      </c>
      <c r="H36" s="498">
        <v>-5.75</v>
      </c>
      <c r="I36" s="497">
        <v>-5.875</v>
      </c>
      <c r="J36" s="497">
        <v>-6.375</v>
      </c>
      <c r="K36" s="497">
        <v>-7.125</v>
      </c>
      <c r="L36" s="497">
        <v>-7.625</v>
      </c>
      <c r="M36" s="497">
        <v>-9</v>
      </c>
      <c r="N36" s="497" t="s">
        <v>14</v>
      </c>
      <c r="O36" s="497" t="s">
        <v>14</v>
      </c>
      <c r="P36" s="511" t="s">
        <v>14</v>
      </c>
    </row>
    <row r="37" spans="2:16">
      <c r="C37" s="113">
        <f>margins!AH32</f>
        <v>8.75</v>
      </c>
      <c r="D37" s="114">
        <v>102.8</v>
      </c>
      <c r="F37" s="510" t="s">
        <v>519</v>
      </c>
      <c r="G37" s="509" t="s">
        <v>299</v>
      </c>
      <c r="H37" s="490">
        <v>-0.5</v>
      </c>
      <c r="I37" s="480">
        <v>-0.5</v>
      </c>
      <c r="J37" s="508">
        <v>-0.75</v>
      </c>
      <c r="K37" s="508">
        <v>-1.375</v>
      </c>
      <c r="L37" s="508">
        <v>-1.625</v>
      </c>
      <c r="M37" s="508">
        <v>-2.75</v>
      </c>
      <c r="N37" s="508">
        <v>-3.75</v>
      </c>
      <c r="O37" s="508">
        <v>-7.875</v>
      </c>
      <c r="P37" s="507" t="s">
        <v>14</v>
      </c>
    </row>
    <row r="38" spans="2:16">
      <c r="C38" s="113">
        <f>margins!AH33</f>
        <v>8.625</v>
      </c>
      <c r="D38" s="114">
        <v>102.3</v>
      </c>
      <c r="F38" s="601" t="s">
        <v>88</v>
      </c>
      <c r="G38" s="506" t="s">
        <v>298</v>
      </c>
      <c r="H38" s="488">
        <v>-0.5</v>
      </c>
      <c r="I38" s="487">
        <v>-0.5</v>
      </c>
      <c r="J38" s="501">
        <v>-0.75</v>
      </c>
      <c r="K38" s="501">
        <v>-1.375</v>
      </c>
      <c r="L38" s="501">
        <v>-1.625</v>
      </c>
      <c r="M38" s="501">
        <v>-2.875</v>
      </c>
      <c r="N38" s="501">
        <v>-4</v>
      </c>
      <c r="O38" s="501">
        <v>-8.125</v>
      </c>
      <c r="P38" s="505" t="s">
        <v>14</v>
      </c>
    </row>
    <row r="39" spans="2:16">
      <c r="C39" s="113">
        <f>margins!AH34</f>
        <v>8.5</v>
      </c>
      <c r="D39" s="114">
        <v>101.8</v>
      </c>
      <c r="F39" s="504"/>
      <c r="G39" s="503" t="s">
        <v>297</v>
      </c>
      <c r="H39" s="502">
        <v>-1</v>
      </c>
      <c r="I39" s="501">
        <v>-1</v>
      </c>
      <c r="J39" s="501">
        <v>-1.25</v>
      </c>
      <c r="K39" s="501">
        <v>-1.875</v>
      </c>
      <c r="L39" s="501">
        <v>-2.125</v>
      </c>
      <c r="M39" s="501">
        <v>-3.5</v>
      </c>
      <c r="N39" s="501">
        <v>-4.75</v>
      </c>
      <c r="O39" s="501">
        <v>-8.75</v>
      </c>
      <c r="P39" s="505" t="s">
        <v>14</v>
      </c>
    </row>
    <row r="40" spans="2:16">
      <c r="C40" s="113">
        <f>margins!AH35</f>
        <v>8.375</v>
      </c>
      <c r="D40" s="114">
        <v>101.3</v>
      </c>
      <c r="F40" s="504"/>
      <c r="G40" s="503" t="s">
        <v>296</v>
      </c>
      <c r="H40" s="502">
        <v>-1.375</v>
      </c>
      <c r="I40" s="501">
        <v>-1.375</v>
      </c>
      <c r="J40" s="501">
        <v>-1.75</v>
      </c>
      <c r="K40" s="501">
        <v>-2.375</v>
      </c>
      <c r="L40" s="501">
        <v>-2.625</v>
      </c>
      <c r="M40" s="501">
        <v>-4.125</v>
      </c>
      <c r="N40" s="501">
        <v>-6</v>
      </c>
      <c r="O40" s="501">
        <v>-10.25</v>
      </c>
      <c r="P40" s="505" t="s">
        <v>14</v>
      </c>
    </row>
    <row r="41" spans="2:16" ht="15" customHeight="1">
      <c r="C41" s="113">
        <f>margins!AH36</f>
        <v>8.25</v>
      </c>
      <c r="D41" s="114">
        <v>100.675</v>
      </c>
      <c r="F41" s="504"/>
      <c r="G41" s="503" t="s">
        <v>295</v>
      </c>
      <c r="H41" s="502">
        <v>-2.125</v>
      </c>
      <c r="I41" s="501">
        <v>-2.125</v>
      </c>
      <c r="J41" s="501">
        <v>-2.625</v>
      </c>
      <c r="K41" s="501">
        <v>-3.375</v>
      </c>
      <c r="L41" s="501">
        <v>-3.625</v>
      </c>
      <c r="M41" s="501">
        <v>-4.875</v>
      </c>
      <c r="N41" s="501">
        <v>-7.25</v>
      </c>
      <c r="O41" s="501">
        <v>-11.875</v>
      </c>
      <c r="P41" s="505" t="s">
        <v>14</v>
      </c>
    </row>
    <row r="42" spans="2:16">
      <c r="C42" s="113">
        <f>margins!AH37</f>
        <v>8.125</v>
      </c>
      <c r="D42" s="114">
        <v>100.05</v>
      </c>
      <c r="F42" s="504"/>
      <c r="G42" s="503" t="s">
        <v>294</v>
      </c>
      <c r="H42" s="502">
        <v>-3.375</v>
      </c>
      <c r="I42" s="501">
        <v>-3.375</v>
      </c>
      <c r="J42" s="501">
        <v>-4</v>
      </c>
      <c r="K42" s="501">
        <v>-4.75</v>
      </c>
      <c r="L42" s="501">
        <v>-5.25</v>
      </c>
      <c r="M42" s="501">
        <v>-6.25</v>
      </c>
      <c r="N42" s="501">
        <v>-9</v>
      </c>
      <c r="O42" s="501" t="s">
        <v>14</v>
      </c>
      <c r="P42" s="505" t="s">
        <v>14</v>
      </c>
    </row>
    <row r="43" spans="2:16">
      <c r="C43" s="113">
        <f>margins!AH38</f>
        <v>8</v>
      </c>
      <c r="D43" s="114">
        <v>99.424999999999997</v>
      </c>
      <c r="F43" s="504"/>
      <c r="G43" s="503" t="s">
        <v>293</v>
      </c>
      <c r="H43" s="502">
        <v>-5.75</v>
      </c>
      <c r="I43" s="501">
        <v>-5.75</v>
      </c>
      <c r="J43" s="501">
        <v>-6.5</v>
      </c>
      <c r="K43" s="501">
        <v>-7.125</v>
      </c>
      <c r="L43" s="501">
        <v>-7.75</v>
      </c>
      <c r="M43" s="501">
        <v>-9</v>
      </c>
      <c r="N43" s="501" t="s">
        <v>14</v>
      </c>
      <c r="O43" s="501" t="s">
        <v>14</v>
      </c>
      <c r="P43" s="505" t="s">
        <v>14</v>
      </c>
    </row>
    <row r="44" spans="2:16" ht="15" customHeight="1">
      <c r="C44" s="113">
        <f>margins!AH39</f>
        <v>7.875</v>
      </c>
      <c r="D44" s="114">
        <v>98.8</v>
      </c>
      <c r="F44" s="500"/>
      <c r="G44" s="499" t="s">
        <v>292</v>
      </c>
      <c r="H44" s="498">
        <v>-7.75</v>
      </c>
      <c r="I44" s="497">
        <v>-7.875</v>
      </c>
      <c r="J44" s="497">
        <v>-8.375</v>
      </c>
      <c r="K44" s="497">
        <v>-9.375</v>
      </c>
      <c r="L44" s="497">
        <v>-9.875</v>
      </c>
      <c r="M44" s="497" t="s">
        <v>14</v>
      </c>
      <c r="N44" s="497" t="s">
        <v>14</v>
      </c>
      <c r="O44" s="497" t="s">
        <v>14</v>
      </c>
      <c r="P44" s="511" t="s">
        <v>14</v>
      </c>
    </row>
    <row r="45" spans="2:16">
      <c r="B45" s="22"/>
      <c r="C45" s="113">
        <f>margins!AH40</f>
        <v>7.75</v>
      </c>
      <c r="D45" s="114">
        <v>98.05</v>
      </c>
      <c r="F45" s="496" t="s">
        <v>291</v>
      </c>
      <c r="G45" s="486" t="s">
        <v>290</v>
      </c>
      <c r="H45" s="495">
        <v>0</v>
      </c>
      <c r="I45" s="494">
        <v>0</v>
      </c>
      <c r="J45" s="494">
        <v>0</v>
      </c>
      <c r="K45" s="494">
        <v>0</v>
      </c>
      <c r="L45" s="494">
        <v>0</v>
      </c>
      <c r="M45" s="494">
        <v>0</v>
      </c>
      <c r="N45" s="494">
        <v>0</v>
      </c>
      <c r="O45" s="494">
        <v>0</v>
      </c>
      <c r="P45" s="645">
        <v>0</v>
      </c>
    </row>
    <row r="46" spans="2:16" ht="15" customHeight="1">
      <c r="C46" s="113">
        <f>margins!AH41</f>
        <v>7.625</v>
      </c>
      <c r="D46" s="114">
        <v>97.3</v>
      </c>
      <c r="F46" s="491"/>
      <c r="G46" s="489" t="s">
        <v>289</v>
      </c>
      <c r="H46" s="493">
        <v>0</v>
      </c>
      <c r="I46" s="492">
        <v>0</v>
      </c>
      <c r="J46" s="492">
        <v>0</v>
      </c>
      <c r="K46" s="492">
        <v>0</v>
      </c>
      <c r="L46" s="492">
        <v>0</v>
      </c>
      <c r="M46" s="492">
        <v>0</v>
      </c>
      <c r="N46" s="492">
        <v>0</v>
      </c>
      <c r="O46" s="492">
        <v>0</v>
      </c>
      <c r="P46" s="646">
        <v>0</v>
      </c>
    </row>
    <row r="47" spans="2:16">
      <c r="C47" s="113">
        <f>margins!AH42</f>
        <v>7.5</v>
      </c>
      <c r="D47" s="114">
        <v>96.55</v>
      </c>
      <c r="F47" s="491"/>
      <c r="G47" s="641" t="s">
        <v>288</v>
      </c>
      <c r="H47" s="642">
        <v>0</v>
      </c>
      <c r="I47" s="643">
        <v>0</v>
      </c>
      <c r="J47" s="643">
        <v>0</v>
      </c>
      <c r="K47" s="643">
        <v>0</v>
      </c>
      <c r="L47" s="643">
        <v>0</v>
      </c>
      <c r="M47" s="643">
        <v>0</v>
      </c>
      <c r="N47" s="643">
        <v>0</v>
      </c>
      <c r="O47" s="643">
        <v>0</v>
      </c>
      <c r="P47" s="647">
        <v>0</v>
      </c>
    </row>
    <row r="48" spans="2:16">
      <c r="C48" s="113">
        <f>margins!AH43</f>
        <v>7.375</v>
      </c>
      <c r="D48" s="114">
        <v>95.8</v>
      </c>
      <c r="F48" s="468" t="s">
        <v>199</v>
      </c>
      <c r="G48" s="567" t="s">
        <v>287</v>
      </c>
      <c r="H48" s="490">
        <v>0.5</v>
      </c>
      <c r="I48" s="480">
        <v>0.5</v>
      </c>
      <c r="J48" s="480">
        <v>0.5</v>
      </c>
      <c r="K48" s="480">
        <v>0.5</v>
      </c>
      <c r="L48" s="480">
        <v>0.5</v>
      </c>
      <c r="M48" s="480">
        <v>0.5</v>
      </c>
      <c r="N48" s="480">
        <v>0.5</v>
      </c>
      <c r="O48" s="480">
        <v>0.5</v>
      </c>
      <c r="P48" s="648">
        <v>0.5</v>
      </c>
    </row>
    <row r="49" spans="3:16">
      <c r="C49" s="36"/>
      <c r="D49" s="36"/>
      <c r="F49" s="463"/>
      <c r="G49" s="489" t="s">
        <v>286</v>
      </c>
      <c r="H49" s="488">
        <v>0.5</v>
      </c>
      <c r="I49" s="487">
        <v>0.5</v>
      </c>
      <c r="J49" s="487">
        <v>0.5</v>
      </c>
      <c r="K49" s="487">
        <v>0.5</v>
      </c>
      <c r="L49" s="487">
        <v>0.5</v>
      </c>
      <c r="M49" s="487">
        <v>0.5</v>
      </c>
      <c r="N49" s="487">
        <v>0.5</v>
      </c>
      <c r="O49" s="487">
        <v>0.5</v>
      </c>
      <c r="P49" s="649">
        <v>0.5</v>
      </c>
    </row>
    <row r="50" spans="3:16">
      <c r="C50" s="36"/>
      <c r="D50" s="36"/>
      <c r="F50" s="463"/>
      <c r="G50" s="489" t="s">
        <v>285</v>
      </c>
      <c r="H50" s="488">
        <v>0.5</v>
      </c>
      <c r="I50" s="487">
        <v>0.5</v>
      </c>
      <c r="J50" s="487">
        <v>0.5</v>
      </c>
      <c r="K50" s="487">
        <v>0.5</v>
      </c>
      <c r="L50" s="487">
        <v>0.5</v>
      </c>
      <c r="M50" s="487">
        <v>0.5</v>
      </c>
      <c r="N50" s="487">
        <v>0.5</v>
      </c>
      <c r="O50" s="487">
        <v>0.5</v>
      </c>
      <c r="P50" s="649">
        <v>0.5</v>
      </c>
    </row>
    <row r="51" spans="3:16">
      <c r="C51" s="36"/>
      <c r="D51" s="36"/>
      <c r="F51" s="463"/>
      <c r="G51" s="549" t="s">
        <v>284</v>
      </c>
      <c r="H51" s="644">
        <v>0</v>
      </c>
      <c r="I51" s="469">
        <v>0</v>
      </c>
      <c r="J51" s="469">
        <v>0</v>
      </c>
      <c r="K51" s="469">
        <v>0</v>
      </c>
      <c r="L51" s="469">
        <v>0</v>
      </c>
      <c r="M51" s="469">
        <v>0</v>
      </c>
      <c r="N51" s="469">
        <v>0</v>
      </c>
      <c r="O51" s="469">
        <v>0</v>
      </c>
      <c r="P51" s="650">
        <v>0</v>
      </c>
    </row>
    <row r="52" spans="3:16">
      <c r="C52" s="36"/>
      <c r="D52" s="36"/>
      <c r="F52" s="468" t="s">
        <v>283</v>
      </c>
      <c r="G52" s="486" t="s">
        <v>431</v>
      </c>
      <c r="H52" s="466">
        <v>-0.25</v>
      </c>
      <c r="I52" s="465">
        <v>-0.25</v>
      </c>
      <c r="J52" s="465">
        <v>-0.25</v>
      </c>
      <c r="K52" s="465">
        <v>-0.25</v>
      </c>
      <c r="L52" s="465">
        <v>-0.25</v>
      </c>
      <c r="M52" s="465">
        <v>-0.25</v>
      </c>
      <c r="N52" s="465">
        <v>-0.25</v>
      </c>
      <c r="O52" s="465">
        <v>-0.25</v>
      </c>
      <c r="P52" s="651">
        <v>-0.25</v>
      </c>
    </row>
    <row r="53" spans="3:16">
      <c r="C53" s="36"/>
      <c r="D53" s="36"/>
      <c r="F53" s="463"/>
      <c r="G53" s="486" t="s">
        <v>282</v>
      </c>
      <c r="H53" s="461">
        <v>0</v>
      </c>
      <c r="I53" s="460">
        <v>0</v>
      </c>
      <c r="J53" s="460">
        <v>0</v>
      </c>
      <c r="K53" s="460">
        <v>0</v>
      </c>
      <c r="L53" s="460">
        <v>0</v>
      </c>
      <c r="M53" s="460">
        <v>0</v>
      </c>
      <c r="N53" s="460">
        <v>0</v>
      </c>
      <c r="O53" s="460">
        <v>0</v>
      </c>
      <c r="P53" s="459">
        <v>0</v>
      </c>
    </row>
    <row r="54" spans="3:16">
      <c r="C54" s="36"/>
      <c r="D54" s="36"/>
      <c r="F54" s="463"/>
      <c r="G54" s="486" t="s">
        <v>281</v>
      </c>
      <c r="H54" s="461">
        <v>0</v>
      </c>
      <c r="I54" s="460">
        <v>0</v>
      </c>
      <c r="J54" s="460">
        <v>0</v>
      </c>
      <c r="K54" s="460">
        <v>0</v>
      </c>
      <c r="L54" s="460">
        <v>0</v>
      </c>
      <c r="M54" s="460">
        <v>0</v>
      </c>
      <c r="N54" s="460">
        <v>0</v>
      </c>
      <c r="O54" s="460">
        <v>0</v>
      </c>
      <c r="P54" s="459">
        <v>0</v>
      </c>
    </row>
    <row r="55" spans="3:16">
      <c r="F55" s="463"/>
      <c r="G55" s="485" t="s">
        <v>280</v>
      </c>
      <c r="H55" s="461">
        <v>0</v>
      </c>
      <c r="I55" s="460">
        <v>0</v>
      </c>
      <c r="J55" s="460">
        <v>0</v>
      </c>
      <c r="K55" s="460">
        <v>0</v>
      </c>
      <c r="L55" s="460">
        <v>0</v>
      </c>
      <c r="M55" s="460">
        <v>0</v>
      </c>
      <c r="N55" s="460">
        <v>0</v>
      </c>
      <c r="O55" s="460">
        <v>0</v>
      </c>
      <c r="P55" s="459">
        <v>0</v>
      </c>
    </row>
    <row r="56" spans="3:16">
      <c r="F56" s="463"/>
      <c r="G56" s="485" t="s">
        <v>279</v>
      </c>
      <c r="H56" s="461">
        <v>0</v>
      </c>
      <c r="I56" s="460">
        <v>0</v>
      </c>
      <c r="J56" s="460">
        <v>0</v>
      </c>
      <c r="K56" s="460">
        <v>0</v>
      </c>
      <c r="L56" s="460">
        <v>0</v>
      </c>
      <c r="M56" s="460">
        <v>0</v>
      </c>
      <c r="N56" s="460">
        <v>0</v>
      </c>
      <c r="O56" s="460">
        <v>0</v>
      </c>
      <c r="P56" s="459">
        <v>0</v>
      </c>
    </row>
    <row r="57" spans="3:16">
      <c r="F57" s="463"/>
      <c r="G57" s="484" t="s">
        <v>278</v>
      </c>
      <c r="H57" s="461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60">
        <v>0</v>
      </c>
      <c r="O57" s="460">
        <v>0</v>
      </c>
      <c r="P57" s="459">
        <v>0</v>
      </c>
    </row>
    <row r="58" spans="3:16">
      <c r="F58" s="463"/>
      <c r="G58" s="484" t="s">
        <v>277</v>
      </c>
      <c r="H58" s="461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60">
        <v>0</v>
      </c>
      <c r="O58" s="460">
        <v>0</v>
      </c>
      <c r="P58" s="459">
        <v>0</v>
      </c>
    </row>
    <row r="59" spans="3:16">
      <c r="F59" s="463"/>
      <c r="G59" s="484" t="s">
        <v>520</v>
      </c>
      <c r="H59" s="461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60">
        <v>0</v>
      </c>
      <c r="O59" s="460">
        <v>0</v>
      </c>
      <c r="P59" s="459">
        <v>0</v>
      </c>
    </row>
    <row r="60" spans="3:16">
      <c r="F60" s="463"/>
      <c r="G60" s="484" t="s">
        <v>676</v>
      </c>
      <c r="H60" s="483">
        <v>0</v>
      </c>
      <c r="I60" s="482">
        <v>0</v>
      </c>
      <c r="J60" s="482">
        <v>0</v>
      </c>
      <c r="K60" s="482">
        <v>0</v>
      </c>
      <c r="L60" s="482">
        <v>0</v>
      </c>
      <c r="M60" s="482">
        <v>0</v>
      </c>
      <c r="N60" s="460">
        <v>0</v>
      </c>
      <c r="O60" s="482">
        <v>0</v>
      </c>
      <c r="P60" s="551">
        <v>0</v>
      </c>
    </row>
    <row r="61" spans="3:16">
      <c r="F61" s="475" t="s">
        <v>45</v>
      </c>
      <c r="G61" s="481" t="s">
        <v>276</v>
      </c>
      <c r="H61" s="473">
        <v>-0.25</v>
      </c>
      <c r="I61" s="472">
        <v>-0.25</v>
      </c>
      <c r="J61" s="472">
        <v>-0.25</v>
      </c>
      <c r="K61" s="472">
        <v>-0.375</v>
      </c>
      <c r="L61" s="480">
        <v>-0.375</v>
      </c>
      <c r="M61" s="480">
        <v>-0.375</v>
      </c>
      <c r="N61" s="480">
        <v>-0.5</v>
      </c>
      <c r="O61" s="480">
        <v>-0.75</v>
      </c>
      <c r="P61" s="648">
        <v>-0.75</v>
      </c>
    </row>
    <row r="62" spans="3:16">
      <c r="F62" s="471"/>
      <c r="G62" s="479" t="s">
        <v>275</v>
      </c>
      <c r="H62" s="457">
        <v>-0.75</v>
      </c>
      <c r="I62" s="456">
        <v>-0.75</v>
      </c>
      <c r="J62" s="456">
        <v>-0.75</v>
      </c>
      <c r="K62" s="456">
        <v>-0.75</v>
      </c>
      <c r="L62" s="469">
        <v>-0.75</v>
      </c>
      <c r="M62" s="469">
        <v>-0.75</v>
      </c>
      <c r="N62" s="469">
        <v>-1</v>
      </c>
      <c r="O62" s="469">
        <v>-1.25</v>
      </c>
      <c r="P62" s="650">
        <v>-1.25</v>
      </c>
    </row>
    <row r="63" spans="3:16">
      <c r="F63" s="475" t="s">
        <v>56</v>
      </c>
      <c r="G63" s="478" t="s">
        <v>57</v>
      </c>
      <c r="H63" s="473">
        <v>0</v>
      </c>
      <c r="I63" s="472">
        <v>0</v>
      </c>
      <c r="J63" s="472">
        <v>0</v>
      </c>
      <c r="K63" s="472">
        <v>0</v>
      </c>
      <c r="L63" s="472">
        <v>0</v>
      </c>
      <c r="M63" s="472">
        <v>0</v>
      </c>
      <c r="N63" s="472">
        <v>0</v>
      </c>
      <c r="O63" s="472">
        <v>0</v>
      </c>
      <c r="P63" s="652">
        <v>0</v>
      </c>
    </row>
    <row r="64" spans="3:16">
      <c r="F64" s="477"/>
      <c r="G64" s="464" t="s">
        <v>274</v>
      </c>
      <c r="H64" s="461">
        <v>0</v>
      </c>
      <c r="I64" s="460">
        <v>0</v>
      </c>
      <c r="J64" s="460">
        <v>0</v>
      </c>
      <c r="K64" s="460">
        <v>0</v>
      </c>
      <c r="L64" s="460">
        <v>0</v>
      </c>
      <c r="M64" s="460">
        <v>0</v>
      </c>
      <c r="N64" s="460">
        <v>0</v>
      </c>
      <c r="O64" s="460">
        <v>0</v>
      </c>
      <c r="P64" s="459">
        <v>0</v>
      </c>
    </row>
    <row r="65" spans="6:16">
      <c r="F65" s="471"/>
      <c r="G65" s="476" t="s">
        <v>273</v>
      </c>
      <c r="H65" s="457">
        <v>0</v>
      </c>
      <c r="I65" s="456">
        <v>0</v>
      </c>
      <c r="J65" s="456">
        <v>0</v>
      </c>
      <c r="K65" s="456">
        <v>0</v>
      </c>
      <c r="L65" s="456">
        <v>0</v>
      </c>
      <c r="M65" s="456">
        <v>0</v>
      </c>
      <c r="N65" s="456">
        <v>0</v>
      </c>
      <c r="O65" s="456">
        <v>0</v>
      </c>
      <c r="P65" s="455">
        <v>0</v>
      </c>
    </row>
    <row r="66" spans="6:16">
      <c r="F66" s="475" t="s">
        <v>60</v>
      </c>
      <c r="G66" s="474" t="s">
        <v>272</v>
      </c>
      <c r="H66" s="473">
        <v>0</v>
      </c>
      <c r="I66" s="472">
        <v>0</v>
      </c>
      <c r="J66" s="472">
        <v>0</v>
      </c>
      <c r="K66" s="472">
        <v>0</v>
      </c>
      <c r="L66" s="472">
        <v>0</v>
      </c>
      <c r="M66" s="472">
        <v>0</v>
      </c>
      <c r="N66" s="472">
        <v>0</v>
      </c>
      <c r="O66" s="472">
        <v>0</v>
      </c>
      <c r="P66" s="652">
        <v>0</v>
      </c>
    </row>
    <row r="67" spans="6:16">
      <c r="F67" s="471"/>
      <c r="G67" s="470" t="s">
        <v>271</v>
      </c>
      <c r="H67" s="457">
        <v>-0.5</v>
      </c>
      <c r="I67" s="456">
        <v>-0.5</v>
      </c>
      <c r="J67" s="456">
        <v>-0.5</v>
      </c>
      <c r="K67" s="456">
        <v>-0.5</v>
      </c>
      <c r="L67" s="469">
        <v>-0.625</v>
      </c>
      <c r="M67" s="469">
        <v>-0.75</v>
      </c>
      <c r="N67" s="456">
        <v>-0.75</v>
      </c>
      <c r="O67" s="456" t="s">
        <v>14</v>
      </c>
      <c r="P67" s="455" t="s">
        <v>14</v>
      </c>
    </row>
    <row r="68" spans="6:16">
      <c r="F68" s="468" t="s">
        <v>62</v>
      </c>
      <c r="G68" s="467" t="s">
        <v>270</v>
      </c>
      <c r="H68" s="466">
        <v>0</v>
      </c>
      <c r="I68" s="465">
        <v>0</v>
      </c>
      <c r="J68" s="465">
        <v>0</v>
      </c>
      <c r="K68" s="465">
        <v>0</v>
      </c>
      <c r="L68" s="465">
        <v>0</v>
      </c>
      <c r="M68" s="465">
        <v>0</v>
      </c>
      <c r="N68" s="465">
        <v>0</v>
      </c>
      <c r="O68" s="465">
        <v>0</v>
      </c>
      <c r="P68" s="651">
        <v>0</v>
      </c>
    </row>
    <row r="69" spans="6:16">
      <c r="F69" s="463"/>
      <c r="G69" s="462" t="s">
        <v>269</v>
      </c>
      <c r="H69" s="461">
        <v>0</v>
      </c>
      <c r="I69" s="460">
        <v>0</v>
      </c>
      <c r="J69" s="460">
        <v>0</v>
      </c>
      <c r="K69" s="460">
        <v>0</v>
      </c>
      <c r="L69" s="460">
        <v>0</v>
      </c>
      <c r="M69" s="460">
        <v>0</v>
      </c>
      <c r="N69" s="460">
        <v>0</v>
      </c>
      <c r="O69" s="460">
        <v>0</v>
      </c>
      <c r="P69" s="459">
        <v>0</v>
      </c>
    </row>
    <row r="70" spans="6:16">
      <c r="F70" s="463"/>
      <c r="G70" s="464" t="s">
        <v>268</v>
      </c>
      <c r="H70" s="461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59">
        <v>0</v>
      </c>
    </row>
    <row r="71" spans="6:16">
      <c r="F71" s="463"/>
      <c r="G71" s="462" t="s">
        <v>267</v>
      </c>
      <c r="H71" s="461">
        <v>0</v>
      </c>
      <c r="I71" s="460">
        <v>0</v>
      </c>
      <c r="J71" s="460">
        <v>0</v>
      </c>
      <c r="K71" s="460">
        <v>0</v>
      </c>
      <c r="L71" s="460">
        <v>0</v>
      </c>
      <c r="M71" s="460">
        <v>0</v>
      </c>
      <c r="N71" s="460">
        <v>0</v>
      </c>
      <c r="O71" s="460">
        <v>0</v>
      </c>
      <c r="P71" s="459">
        <v>0</v>
      </c>
    </row>
    <row r="72" spans="6:16">
      <c r="F72" s="463"/>
      <c r="G72" s="462" t="s">
        <v>266</v>
      </c>
      <c r="H72" s="461">
        <v>0</v>
      </c>
      <c r="I72" s="460">
        <v>0</v>
      </c>
      <c r="J72" s="460">
        <v>0</v>
      </c>
      <c r="K72" s="460">
        <v>0</v>
      </c>
      <c r="L72" s="460">
        <v>0</v>
      </c>
      <c r="M72" s="460">
        <v>0</v>
      </c>
      <c r="N72" s="460">
        <v>0</v>
      </c>
      <c r="O72" s="460">
        <v>0</v>
      </c>
      <c r="P72" s="459">
        <v>0</v>
      </c>
    </row>
    <row r="73" spans="6:16">
      <c r="F73" s="463"/>
      <c r="G73" s="464" t="s">
        <v>265</v>
      </c>
      <c r="H73" s="461">
        <v>0</v>
      </c>
      <c r="I73" s="460">
        <v>0</v>
      </c>
      <c r="J73" s="460">
        <v>0</v>
      </c>
      <c r="K73" s="460">
        <v>0</v>
      </c>
      <c r="L73" s="460">
        <v>0</v>
      </c>
      <c r="M73" s="460">
        <v>0</v>
      </c>
      <c r="N73" s="460">
        <v>0</v>
      </c>
      <c r="O73" s="460">
        <v>0</v>
      </c>
      <c r="P73" s="459">
        <v>0</v>
      </c>
    </row>
    <row r="74" spans="6:16">
      <c r="F74" s="463"/>
      <c r="G74" s="462" t="s">
        <v>264</v>
      </c>
      <c r="H74" s="461">
        <v>-0.25</v>
      </c>
      <c r="I74" s="460">
        <v>-0.25</v>
      </c>
      <c r="J74" s="460">
        <v>-0.25</v>
      </c>
      <c r="K74" s="460">
        <v>-0.375</v>
      </c>
      <c r="L74" s="460">
        <v>-0.375</v>
      </c>
      <c r="M74" s="460">
        <v>-0.5</v>
      </c>
      <c r="N74" s="460" t="s">
        <v>14</v>
      </c>
      <c r="O74" s="460" t="s">
        <v>14</v>
      </c>
      <c r="P74" s="459" t="s">
        <v>14</v>
      </c>
    </row>
    <row r="75" spans="6:16">
      <c r="F75" s="463"/>
      <c r="G75" s="462" t="s">
        <v>263</v>
      </c>
      <c r="H75" s="461">
        <v>-2</v>
      </c>
      <c r="I75" s="460">
        <v>-2</v>
      </c>
      <c r="J75" s="460">
        <v>-2</v>
      </c>
      <c r="K75" s="460">
        <v>-2</v>
      </c>
      <c r="L75" s="460">
        <v>-2</v>
      </c>
      <c r="M75" s="460">
        <v>-2</v>
      </c>
      <c r="N75" s="460">
        <v>-2</v>
      </c>
      <c r="O75" s="460">
        <v>-2</v>
      </c>
      <c r="P75" s="459">
        <v>-2</v>
      </c>
    </row>
    <row r="76" spans="6:16">
      <c r="F76" s="458"/>
      <c r="G76" s="657" t="s">
        <v>353</v>
      </c>
      <c r="H76" s="457">
        <v>-0.5</v>
      </c>
      <c r="I76" s="456">
        <v>-0.5</v>
      </c>
      <c r="J76" s="456">
        <v>-0.5</v>
      </c>
      <c r="K76" s="456">
        <v>-0.5</v>
      </c>
      <c r="L76" s="456">
        <v>-0.5</v>
      </c>
      <c r="M76" s="456">
        <v>-0.5</v>
      </c>
      <c r="N76" s="456" t="s">
        <v>14</v>
      </c>
      <c r="O76" s="456" t="s">
        <v>14</v>
      </c>
      <c r="P76" s="455" t="s">
        <v>14</v>
      </c>
    </row>
  </sheetData>
  <mergeCells count="5">
    <mergeCell ref="C6:D6"/>
    <mergeCell ref="F19:G19"/>
    <mergeCell ref="H19:P19"/>
    <mergeCell ref="I13:J13"/>
    <mergeCell ref="L13:M13"/>
  </mergeCells>
  <conditionalFormatting sqref="G21">
    <cfRule type="cellIs" dxfId="102" priority="183" operator="between">
      <formula>101</formula>
      <formula>101.5</formula>
    </cfRule>
  </conditionalFormatting>
  <conditionalFormatting sqref="G29">
    <cfRule type="cellIs" dxfId="101" priority="182" operator="between">
      <formula>101</formula>
      <formula>101.5</formula>
    </cfRule>
  </conditionalFormatting>
  <conditionalFormatting sqref="G37">
    <cfRule type="cellIs" dxfId="100" priority="120" operator="between">
      <formula>101</formula>
      <formula>101.5</formula>
    </cfRule>
  </conditionalFormatting>
  <conditionalFormatting sqref="H23:H28">
    <cfRule type="cellIs" dxfId="99" priority="49" operator="between">
      <formula>101</formula>
      <formula>101.5</formula>
    </cfRule>
  </conditionalFormatting>
  <conditionalFormatting sqref="H31:H36">
    <cfRule type="cellIs" dxfId="98" priority="60" operator="between">
      <formula>101</formula>
      <formula>101.5</formula>
    </cfRule>
  </conditionalFormatting>
  <conditionalFormatting sqref="H39:H44">
    <cfRule type="cellIs" dxfId="97" priority="42" operator="between">
      <formula>101</formula>
      <formula>101.5</formula>
    </cfRule>
  </conditionalFormatting>
  <conditionalFormatting sqref="H26:N28">
    <cfRule type="cellIs" dxfId="96" priority="51" operator="between">
      <formula>101</formula>
      <formula>101.5</formula>
    </cfRule>
  </conditionalFormatting>
  <conditionalFormatting sqref="H34:N36">
    <cfRule type="cellIs" dxfId="95" priority="7" operator="between">
      <formula>101</formula>
      <formula>101.5</formula>
    </cfRule>
  </conditionalFormatting>
  <conditionalFormatting sqref="H42:N44">
    <cfRule type="cellIs" dxfId="94" priority="1" operator="between">
      <formula>101</formula>
      <formula>101.5</formula>
    </cfRule>
  </conditionalFormatting>
  <conditionalFormatting sqref="J21:L22 M21:N25 H23:L25">
    <cfRule type="cellIs" dxfId="93" priority="52" operator="between">
      <formula>101</formula>
      <formula>101.5</formula>
    </cfRule>
  </conditionalFormatting>
  <conditionalFormatting sqref="J29:L30 M29:N33 H31:L33">
    <cfRule type="cellIs" dxfId="92" priority="63" operator="between">
      <formula>101</formula>
      <formula>101.5</formula>
    </cfRule>
  </conditionalFormatting>
  <conditionalFormatting sqref="J37:L38 M37:N41 H39:L41">
    <cfRule type="cellIs" dxfId="91" priority="45" operator="between">
      <formula>101</formula>
      <formula>101.5</formula>
    </cfRule>
  </conditionalFormatting>
  <conditionalFormatting sqref="L25">
    <cfRule type="cellIs" dxfId="90" priority="48" operator="between">
      <formula>101</formula>
      <formula>101.5</formula>
    </cfRule>
  </conditionalFormatting>
  <conditionalFormatting sqref="L33">
    <cfRule type="cellIs" dxfId="89" priority="59" operator="between">
      <formula>101</formula>
      <formula>101.5</formula>
    </cfRule>
  </conditionalFormatting>
  <conditionalFormatting sqref="L41">
    <cfRule type="cellIs" dxfId="88" priority="41" operator="between">
      <formula>101</formula>
      <formula>101.5</formula>
    </cfRule>
  </conditionalFormatting>
  <conditionalFormatting sqref="N25">
    <cfRule type="cellIs" dxfId="87" priority="6" operator="between">
      <formula>101</formula>
      <formula>101.5</formula>
    </cfRule>
  </conditionalFormatting>
  <conditionalFormatting sqref="N33">
    <cfRule type="cellIs" dxfId="86" priority="11" operator="between">
      <formula>101</formula>
      <formula>101.5</formula>
    </cfRule>
  </conditionalFormatting>
  <conditionalFormatting sqref="N41">
    <cfRule type="cellIs" dxfId="85" priority="5" operator="between">
      <formula>101</formula>
      <formula>101.5</formula>
    </cfRule>
  </conditionalFormatting>
  <conditionalFormatting sqref="O21:O24">
    <cfRule type="cellIs" dxfId="84" priority="28" operator="between">
      <formula>101</formula>
      <formula>101.5</formula>
    </cfRule>
  </conditionalFormatting>
  <conditionalFormatting sqref="O28:O44">
    <cfRule type="cellIs" dxfId="83" priority="16" operator="between">
      <formula>101</formula>
      <formula>101.5</formula>
    </cfRule>
  </conditionalFormatting>
  <conditionalFormatting sqref="O21:P27">
    <cfRule type="cellIs" dxfId="82" priority="29" operator="between">
      <formula>101</formula>
      <formula>101.5</formula>
    </cfRule>
  </conditionalFormatting>
  <conditionalFormatting sqref="P21:P44">
    <cfRule type="cellIs" dxfId="81" priority="12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9C50CFD3-E8A4-43AE-A82A-44B040AEEF3A}">
          <x14:formula1>
            <xm:f>margins!$AC$128:$AC$129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margins!$AC$131:$AC$133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margins!$AC$134:$AC$137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margins!$AC$140:$AC$149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margins!$N$183:$N$185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margins!$AC$151:$AC$153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margins!$AC$155:$AC$158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margins!$AC$160:$AC$162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margins!$AC$164:$AC$173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margins!$AC$178:$AC$180</xm:f>
          </x14:formula1>
          <xm:sqref>S20</xm:sqref>
        </x14:dataValidation>
        <x14:dataValidation type="list" allowBlank="1" showInputMessage="1" showErrorMessage="1" xr:uid="{2505DFC8-7C59-4D1C-8599-65A936DB02CE}">
          <x14:formula1>
            <xm:f>margins!$AC$182:$AC$183</xm:f>
          </x14:formula1>
          <xm:sqref>S27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73" customWidth="1"/>
    <col min="2" max="2" width="19.85546875" style="972" customWidth="1"/>
    <col min="3" max="3" width="20.5703125" style="972" customWidth="1"/>
    <col min="4" max="4" width="13.7109375" style="972" customWidth="1"/>
    <col min="5" max="5" width="17.140625" style="972" customWidth="1"/>
    <col min="6" max="6" width="16.85546875" style="972" customWidth="1"/>
    <col min="7" max="7" width="16.42578125" style="972" customWidth="1"/>
    <col min="8" max="8" width="14.7109375" style="972" customWidth="1"/>
    <col min="9" max="9" width="10.7109375" style="972" bestFit="1" customWidth="1"/>
    <col min="10" max="10" width="17.7109375" style="972" customWidth="1"/>
    <col min="11" max="11" width="15.28515625" style="972" customWidth="1"/>
    <col min="12" max="12" width="13.7109375" style="972" customWidth="1"/>
    <col min="13" max="13" width="4.140625" style="972" customWidth="1"/>
    <col min="14" max="14" width="9.140625" style="971"/>
    <col min="15" max="15" width="19.85546875" style="971" customWidth="1"/>
    <col min="16" max="16" width="18.7109375" style="971" customWidth="1"/>
    <col min="17" max="17" width="16.5703125" style="971" customWidth="1"/>
    <col min="18" max="16384" width="9.140625" style="971"/>
  </cols>
  <sheetData>
    <row r="1" spans="1:17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1354"/>
    </row>
    <row r="2" spans="1:17" s="972" customFormat="1">
      <c r="A2" s="1118"/>
      <c r="B2" s="977"/>
      <c r="C2" s="977"/>
      <c r="D2" s="977"/>
      <c r="E2" s="977"/>
      <c r="F2" s="977"/>
      <c r="G2" s="977"/>
      <c r="H2" s="977"/>
      <c r="I2" s="977"/>
      <c r="J2" s="973" t="s">
        <v>333</v>
      </c>
      <c r="K2" s="1704">
        <f ca="1">NOW()</f>
        <v>46121.348748611112</v>
      </c>
      <c r="L2" s="1704"/>
      <c r="M2" s="1363"/>
    </row>
    <row r="3" spans="1:17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977"/>
      <c r="K3" s="1703" t="s">
        <v>609</v>
      </c>
      <c r="L3" s="1703"/>
      <c r="M3" s="1182"/>
    </row>
    <row r="4" spans="1:17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977"/>
      <c r="K4" s="1347"/>
      <c r="L4" s="1347"/>
      <c r="M4" s="1355"/>
    </row>
    <row r="5" spans="1:17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977"/>
      <c r="K5" s="1371"/>
      <c r="L5" s="1347" t="s">
        <v>172</v>
      </c>
      <c r="M5" s="976"/>
    </row>
    <row r="6" spans="1:17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1355"/>
    </row>
    <row r="7" spans="1:17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1355"/>
    </row>
    <row r="8" spans="1:17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1182"/>
    </row>
    <row r="9" spans="1:17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356"/>
    </row>
    <row r="10" spans="1:17" s="972" customFormat="1" ht="14.25" customHeight="1">
      <c r="A10" s="1705" t="s">
        <v>369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7"/>
      <c r="O10" s="1672" t="s">
        <v>352</v>
      </c>
      <c r="P10" s="1673"/>
      <c r="Q10" s="1673"/>
    </row>
    <row r="11" spans="1:17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10"/>
      <c r="O11" s="1"/>
      <c r="P11" s="1"/>
      <c r="Q11" s="1"/>
    </row>
    <row r="12" spans="1:17" s="972" customFormat="1" ht="15.75" thickBot="1">
      <c r="A12" s="1180"/>
      <c r="B12" s="1178"/>
      <c r="C12"/>
      <c r="D12"/>
      <c r="E12"/>
      <c r="F12" s="1179"/>
      <c r="G12" s="1178"/>
      <c r="H12" s="1178"/>
      <c r="I12" s="1178"/>
      <c r="J12" s="1178"/>
      <c r="K12" s="1178"/>
      <c r="L12" s="1178"/>
      <c r="M12" s="1201"/>
      <c r="O12" s="1148" t="s">
        <v>196</v>
      </c>
      <c r="P12" s="1148" t="s">
        <v>197</v>
      </c>
      <c r="Q12" s="1148" t="s">
        <v>198</v>
      </c>
    </row>
    <row r="13" spans="1:17" s="972" customFormat="1" ht="15.75" thickBot="1">
      <c r="A13" s="1165"/>
      <c r="B13" s="1321" t="s">
        <v>213</v>
      </c>
      <c r="C13" s="1321" t="s">
        <v>308</v>
      </c>
      <c r="D13"/>
      <c r="E13" s="1117" t="s">
        <v>2</v>
      </c>
      <c r="F13" s="1116"/>
      <c r="H13" s="1858" t="s">
        <v>307</v>
      </c>
      <c r="I13" s="1859"/>
      <c r="J13" s="1860"/>
      <c r="M13" s="976"/>
      <c r="O13" s="1"/>
      <c r="P13" s="1"/>
      <c r="Q13" s="1"/>
    </row>
    <row r="14" spans="1:17" s="972" customFormat="1" ht="15.75" thickBot="1">
      <c r="A14" s="1165"/>
      <c r="B14" s="1386">
        <f>margins!AH3</f>
        <v>12.375</v>
      </c>
      <c r="C14" s="1387">
        <v>110.05</v>
      </c>
      <c r="D14"/>
      <c r="E14" s="1148" t="s">
        <v>6</v>
      </c>
      <c r="F14" s="1211">
        <v>100</v>
      </c>
      <c r="H14" s="1868" t="s">
        <v>697</v>
      </c>
      <c r="I14" s="1869"/>
      <c r="J14" s="1870"/>
      <c r="M14" s="976"/>
      <c r="O14" s="1"/>
      <c r="P14" s="1"/>
      <c r="Q14" s="1"/>
    </row>
    <row r="15" spans="1:17" s="972" customFormat="1" ht="15.75" thickBot="1">
      <c r="A15" s="1165"/>
      <c r="B15" s="1364">
        <f>margins!AH4</f>
        <v>12.25</v>
      </c>
      <c r="C15" s="1387">
        <v>109.925</v>
      </c>
      <c r="D15"/>
      <c r="E15" s="1148" t="s">
        <v>8</v>
      </c>
      <c r="F15" s="1170">
        <v>0</v>
      </c>
      <c r="H15" s="1855" t="s">
        <v>698</v>
      </c>
      <c r="I15" s="1856"/>
      <c r="J15" s="1857"/>
      <c r="M15" s="976"/>
      <c r="O15" s="605" t="s">
        <v>200</v>
      </c>
      <c r="P15" s="431">
        <v>10</v>
      </c>
      <c r="Q15" s="656">
        <f>VLOOKUP(P15,$B$14:$C$54,2,FALSE)</f>
        <v>106.55</v>
      </c>
    </row>
    <row r="16" spans="1:17" s="972" customFormat="1" ht="15.75" thickBot="1">
      <c r="A16" s="1165"/>
      <c r="B16" s="1364">
        <f>margins!AH5</f>
        <v>12.125</v>
      </c>
      <c r="C16" s="1387">
        <v>109.8</v>
      </c>
      <c r="D16"/>
      <c r="E16" s="1137" t="s">
        <v>10</v>
      </c>
      <c r="F16" s="1377">
        <v>-0.375</v>
      </c>
      <c r="H16" s="1855"/>
      <c r="I16" s="1856"/>
      <c r="J16" s="1857"/>
      <c r="M16" s="976"/>
      <c r="O16" s="607" t="s">
        <v>358</v>
      </c>
      <c r="P16" s="432" t="s">
        <v>20</v>
      </c>
      <c r="Q16" s="436"/>
    </row>
    <row r="17" spans="1:17" s="972" customFormat="1">
      <c r="A17" s="1165"/>
      <c r="B17" s="1364">
        <f>margins!AH6</f>
        <v>12</v>
      </c>
      <c r="C17" s="1387">
        <v>109.675</v>
      </c>
      <c r="D17"/>
      <c r="E17"/>
      <c r="F17"/>
      <c r="H17" s="1864" t="s">
        <v>699</v>
      </c>
      <c r="I17" s="1865"/>
      <c r="J17" s="1866"/>
      <c r="L17" s="1116"/>
      <c r="M17" s="985"/>
      <c r="O17" s="607" t="s">
        <v>201</v>
      </c>
      <c r="P17" s="432" t="s">
        <v>294</v>
      </c>
      <c r="Q17" s="436"/>
    </row>
    <row r="18" spans="1:17" s="972" customFormat="1" ht="15" customHeight="1" thickBot="1">
      <c r="A18" s="1165"/>
      <c r="B18" s="1364">
        <f>margins!AH7</f>
        <v>11.875</v>
      </c>
      <c r="C18" s="1387">
        <v>109.55</v>
      </c>
      <c r="D18"/>
      <c r="E18"/>
      <c r="F18"/>
      <c r="H18" s="1871" t="s">
        <v>700</v>
      </c>
      <c r="I18" s="1872"/>
      <c r="J18" s="1873"/>
      <c r="L18" s="1254"/>
      <c r="M18" s="976"/>
      <c r="O18" s="607" t="s">
        <v>199</v>
      </c>
      <c r="P18" s="432" t="s">
        <v>284</v>
      </c>
      <c r="Q18" s="436">
        <f>IF(P18="Choose a Selection",0,(INDEX($D$59:$L$114,MATCH(P18,$C$59:$C$114,0),MATCH($P$16,$D$58:$L$58,0),1)))</f>
        <v>0</v>
      </c>
    </row>
    <row r="19" spans="1:17" s="972" customFormat="1">
      <c r="A19" s="1165"/>
      <c r="B19" s="1364">
        <f>margins!AH8</f>
        <v>11.75</v>
      </c>
      <c r="C19" s="1387">
        <v>109.425</v>
      </c>
      <c r="D19"/>
      <c r="E19" s="1686" t="s">
        <v>30</v>
      </c>
      <c r="F19" s="1726"/>
      <c r="L19" s="1254"/>
      <c r="M19" s="976"/>
      <c r="O19" s="607" t="s">
        <v>4</v>
      </c>
      <c r="P19" s="432" t="s">
        <v>192</v>
      </c>
      <c r="Q19" s="436">
        <f>IF(P19="Full Doc",INDEX($D$59:$L$66,MATCH(P17,C59:C66,0),MATCH(P16,$D$58:$L$58,0),1),0)</f>
        <v>0</v>
      </c>
    </row>
    <row r="20" spans="1:17" s="972" customFormat="1">
      <c r="A20" s="1165"/>
      <c r="B20" s="1364">
        <f>margins!AH9</f>
        <v>11.625</v>
      </c>
      <c r="C20" s="1387">
        <v>109.3</v>
      </c>
      <c r="D20"/>
      <c r="E20" s="1378" t="s">
        <v>83</v>
      </c>
      <c r="F20" s="1167">
        <v>-0.25</v>
      </c>
      <c r="L20" s="1254"/>
      <c r="M20" s="976"/>
      <c r="O20" s="607" t="s">
        <v>523</v>
      </c>
      <c r="P20" s="432" t="s">
        <v>192</v>
      </c>
      <c r="Q20" s="436">
        <f>IF(P20="Choose a Selection",0,(INDEX($D$67:$L$74,MATCH($P$17,C67:C74,0),MATCH($P$16,$D$58:$L$58,0),1)))</f>
        <v>0</v>
      </c>
    </row>
    <row r="21" spans="1:17" s="972" customFormat="1" ht="15" customHeight="1">
      <c r="A21" s="1165"/>
      <c r="B21" s="1364">
        <f>margins!AH10</f>
        <v>11.5</v>
      </c>
      <c r="C21" s="1387">
        <v>109.175</v>
      </c>
      <c r="D21"/>
      <c r="E21" s="1378" t="s">
        <v>84</v>
      </c>
      <c r="F21" s="1167">
        <v>-0.32500000000000001</v>
      </c>
      <c r="G21" s="1120"/>
      <c r="L21" s="1254"/>
      <c r="M21" s="976"/>
      <c r="O21" s="607" t="s">
        <v>524</v>
      </c>
      <c r="P21" s="432" t="s">
        <v>192</v>
      </c>
      <c r="Q21" s="436">
        <f>IF(P21="Choose a Selection",0,(INDEX($D$83:$L$85,MATCH($P$17,C83:C85,0),MATCH($P$16,$D$58:$L$58,0),1)))</f>
        <v>0</v>
      </c>
    </row>
    <row r="22" spans="1:17" s="972" customFormat="1">
      <c r="A22" s="1165"/>
      <c r="B22" s="1364">
        <f>margins!AH11</f>
        <v>11.375</v>
      </c>
      <c r="C22" s="1387">
        <v>109.05</v>
      </c>
      <c r="D22"/>
      <c r="E22" s="1378" t="s">
        <v>85</v>
      </c>
      <c r="F22" s="1384">
        <v>-0.55000000000000004</v>
      </c>
      <c r="L22" s="1254"/>
      <c r="M22" s="976"/>
      <c r="O22" s="607" t="s">
        <v>525</v>
      </c>
      <c r="P22" s="432" t="s">
        <v>192</v>
      </c>
      <c r="Q22" s="436">
        <f>IF(P22="Choose a Selection",0,(INDEX($D$75:$L$82,MATCH($P$17,C75:C82,0),MATCH($P$16,$D$58:$L$58,0),1)))</f>
        <v>0</v>
      </c>
    </row>
    <row r="23" spans="1:17" s="972" customFormat="1" ht="15.75" thickBot="1">
      <c r="A23" s="1118"/>
      <c r="B23" s="1364">
        <f>margins!AH12</f>
        <v>11.25</v>
      </c>
      <c r="C23" s="1387">
        <v>108.925</v>
      </c>
      <c r="D23"/>
      <c r="E23" s="1379" t="s">
        <v>86</v>
      </c>
      <c r="F23" s="1173">
        <v>-0.65</v>
      </c>
      <c r="G23"/>
      <c r="L23" s="1254"/>
      <c r="M23" s="1357"/>
      <c r="O23" s="607" t="s">
        <v>283</v>
      </c>
      <c r="P23" s="432" t="s">
        <v>192</v>
      </c>
      <c r="Q23" s="436">
        <f>IF(P23="Choose a Selection",0,(INDEX($D$59:$L$114,MATCH(P23,$C$59:$C$114,0),MATCH($P$16,$D$58:$L$58,0),1)))</f>
        <v>0</v>
      </c>
    </row>
    <row r="24" spans="1:17" s="972" customFormat="1" ht="14.25" customHeight="1">
      <c r="A24" s="1118"/>
      <c r="B24" s="1364">
        <f>margins!AH13</f>
        <v>11.125</v>
      </c>
      <c r="C24" s="1387">
        <v>108.8</v>
      </c>
      <c r="D24"/>
      <c r="E24" s="972" t="s">
        <v>303</v>
      </c>
      <c r="F24"/>
      <c r="G24"/>
      <c r="L24" s="1254"/>
      <c r="M24" s="1362"/>
      <c r="O24" s="607" t="s">
        <v>45</v>
      </c>
      <c r="P24" s="432" t="s">
        <v>192</v>
      </c>
      <c r="Q24" s="436">
        <f>IF(P24="Choose a Selection",0,(INDEX($D$59:$L$114,MATCH(P24,$C$59:$C$114,0),MATCH($P$16,$D$58:$L$58,0),1)))</f>
        <v>0</v>
      </c>
    </row>
    <row r="25" spans="1:17" s="972" customFormat="1">
      <c r="A25" s="1118"/>
      <c r="B25" s="1364">
        <f>margins!AH14</f>
        <v>11</v>
      </c>
      <c r="C25" s="1387">
        <v>108.675</v>
      </c>
      <c r="D25"/>
      <c r="E25"/>
      <c r="H25"/>
      <c r="I25"/>
      <c r="J25" s="1254"/>
      <c r="K25" s="1254"/>
      <c r="L25" s="1254"/>
      <c r="M25" s="1362"/>
      <c r="O25" s="607" t="s">
        <v>56</v>
      </c>
      <c r="P25" s="432" t="s">
        <v>192</v>
      </c>
      <c r="Q25" s="436">
        <f>IF(P25="Choose a Selection",0,(INDEX($D$59:$L$114,MATCH(P25,$C$59:$C$114,0),MATCH($P$16,$D$58:$L$58,0),1)))</f>
        <v>0</v>
      </c>
    </row>
    <row r="26" spans="1:17" s="972" customFormat="1" ht="14.25" customHeight="1">
      <c r="A26" s="1118"/>
      <c r="B26" s="1364">
        <f>margins!AH15</f>
        <v>10.875</v>
      </c>
      <c r="C26" s="1387">
        <v>108.425</v>
      </c>
      <c r="D26"/>
      <c r="E26"/>
      <c r="G26"/>
      <c r="H26"/>
      <c r="I26"/>
      <c r="J26"/>
      <c r="K26"/>
      <c r="L26"/>
      <c r="M26" s="1362"/>
      <c r="O26" s="607" t="s">
        <v>60</v>
      </c>
      <c r="P26" s="432" t="s">
        <v>192</v>
      </c>
      <c r="Q26" s="436">
        <f>IF(P26="Choose a Selection",0,(INDEX($D$59:$L$114,MATCH(P26,$C$59:$C$114,0),MATCH($P$16,$D$58:$L$58,0),1)))</f>
        <v>0</v>
      </c>
    </row>
    <row r="27" spans="1:17" s="972" customFormat="1">
      <c r="A27" s="1118"/>
      <c r="B27" s="1364">
        <f>margins!AH16</f>
        <v>10.75</v>
      </c>
      <c r="C27" s="1387">
        <v>108.175</v>
      </c>
      <c r="D27"/>
      <c r="E27"/>
      <c r="G27"/>
      <c r="H27"/>
      <c r="I27"/>
      <c r="J27"/>
      <c r="K27"/>
      <c r="L27"/>
      <c r="M27" s="1362"/>
      <c r="O27" s="607" t="s">
        <v>62</v>
      </c>
      <c r="P27" s="432" t="s">
        <v>192</v>
      </c>
      <c r="Q27" s="436">
        <f>IF(P27="Choose a Selection",0,(INDEX($D$59:$L$114,MATCH(P27,$C$59:$C$114,0),MATCH($P$16,$D$58:$L$58,0),1)))</f>
        <v>0</v>
      </c>
    </row>
    <row r="28" spans="1:17" s="972" customFormat="1" ht="14.25" customHeight="1">
      <c r="A28" s="1118"/>
      <c r="B28" s="1364">
        <f>margins!AH17</f>
        <v>10.625</v>
      </c>
      <c r="C28" s="1387">
        <v>107.925</v>
      </c>
      <c r="D28"/>
      <c r="E28"/>
      <c r="G28"/>
      <c r="H28"/>
      <c r="I28"/>
      <c r="J28"/>
      <c r="K28"/>
      <c r="L28"/>
      <c r="M28" s="1362"/>
      <c r="O28" s="607" t="s">
        <v>206</v>
      </c>
      <c r="P28" s="432" t="s">
        <v>192</v>
      </c>
      <c r="Q28" s="436">
        <f>IF(P28=15,0, IF(P28=30, F16, 0))</f>
        <v>0</v>
      </c>
    </row>
    <row r="29" spans="1:17" s="972" customFormat="1" ht="15.75" thickBot="1">
      <c r="A29" s="1118"/>
      <c r="B29" s="1364">
        <f>margins!AH18</f>
        <v>10.5</v>
      </c>
      <c r="C29" s="1387">
        <v>107.675</v>
      </c>
      <c r="D29"/>
      <c r="E29"/>
      <c r="G29"/>
      <c r="H29"/>
      <c r="I29"/>
      <c r="J29"/>
      <c r="K29"/>
      <c r="L29"/>
      <c r="M29" s="1362"/>
      <c r="O29" s="609" t="s">
        <v>207</v>
      </c>
      <c r="P29" s="433"/>
      <c r="Q29" s="437">
        <f>SUM(Q18:Q28)</f>
        <v>0</v>
      </c>
    </row>
    <row r="30" spans="1:17" s="972" customFormat="1" ht="15.75" thickBot="1">
      <c r="A30" s="1118"/>
      <c r="B30" s="1364">
        <f>margins!AH19</f>
        <v>10.375</v>
      </c>
      <c r="C30" s="1387">
        <v>107.425</v>
      </c>
      <c r="D30"/>
      <c r="E30"/>
      <c r="G30"/>
      <c r="H30"/>
      <c r="J30"/>
      <c r="K30"/>
      <c r="L30"/>
      <c r="M30" s="1358"/>
      <c r="O30" s="420"/>
      <c r="P30" s="421"/>
      <c r="Q30" s="430"/>
    </row>
    <row r="31" spans="1:17" s="972" customFormat="1" ht="15.75" thickBot="1">
      <c r="A31" s="1118"/>
      <c r="B31" s="1364">
        <f>margins!AH20</f>
        <v>10.25</v>
      </c>
      <c r="C31" s="1387">
        <v>107.175</v>
      </c>
      <c r="D31"/>
      <c r="E31"/>
      <c r="G31" s="1117"/>
      <c r="H31" s="1116"/>
      <c r="J31"/>
      <c r="K31"/>
      <c r="L31"/>
      <c r="M31" s="1358"/>
      <c r="O31" s="422" t="s">
        <v>208</v>
      </c>
      <c r="P31" s="423"/>
      <c r="Q31" s="610">
        <f>IF(ISNUMBER(MATCH("NA", Q18:Q28, 0)), "NA", MIN(F14,(Q15+Q29)))</f>
        <v>100</v>
      </c>
    </row>
    <row r="32" spans="1:17" s="972" customFormat="1" ht="15.75" thickBot="1">
      <c r="A32" s="1118"/>
      <c r="B32" s="1364">
        <f>margins!AH21</f>
        <v>10.125</v>
      </c>
      <c r="C32" s="1387">
        <v>106.925</v>
      </c>
      <c r="D32"/>
      <c r="E32"/>
      <c r="M32" s="976"/>
      <c r="O32" s="417"/>
      <c r="P32" s="417"/>
      <c r="Q32" s="417"/>
    </row>
    <row r="33" spans="1:17" s="972" customFormat="1" ht="15.75" thickBot="1">
      <c r="A33" s="1118"/>
      <c r="B33" s="1364">
        <f>margins!AH22</f>
        <v>10</v>
      </c>
      <c r="C33" s="1387">
        <v>106.55</v>
      </c>
      <c r="D33"/>
      <c r="E33"/>
      <c r="M33" s="976"/>
      <c r="O33" s="772" t="s">
        <v>452</v>
      </c>
      <c r="P33" s="773"/>
      <c r="Q33" s="774"/>
    </row>
    <row r="34" spans="1:17" s="972" customFormat="1">
      <c r="A34" s="1118"/>
      <c r="B34" s="1364">
        <f>margins!AH23</f>
        <v>9.875</v>
      </c>
      <c r="C34" s="1387">
        <v>106.175</v>
      </c>
      <c r="D34"/>
      <c r="E34"/>
      <c r="M34" s="976"/>
    </row>
    <row r="35" spans="1:17" s="972" customFormat="1">
      <c r="A35" s="1118"/>
      <c r="B35" s="1364">
        <f>margins!AH24</f>
        <v>9.75</v>
      </c>
      <c r="C35" s="1387">
        <v>105.8</v>
      </c>
      <c r="D35"/>
      <c r="E35"/>
      <c r="M35" s="976"/>
    </row>
    <row r="36" spans="1:17" s="972" customFormat="1">
      <c r="A36" s="1118"/>
      <c r="B36" s="1364">
        <f>margins!AH25</f>
        <v>9.625</v>
      </c>
      <c r="C36" s="1387">
        <v>105.425</v>
      </c>
      <c r="D36"/>
      <c r="E36"/>
      <c r="M36" s="976"/>
    </row>
    <row r="37" spans="1:17" s="972" customFormat="1">
      <c r="A37" s="1118"/>
      <c r="B37" s="1364">
        <f>margins!AH26</f>
        <v>9.5</v>
      </c>
      <c r="C37" s="1387">
        <v>105.05</v>
      </c>
      <c r="D37"/>
      <c r="E37"/>
      <c r="M37" s="976"/>
    </row>
    <row r="38" spans="1:17" s="972" customFormat="1">
      <c r="A38" s="1118"/>
      <c r="B38" s="1364">
        <f>margins!AH27</f>
        <v>9.375</v>
      </c>
      <c r="C38" s="1387">
        <v>104.675</v>
      </c>
      <c r="D38"/>
      <c r="E38"/>
      <c r="M38" s="976"/>
    </row>
    <row r="39" spans="1:17" s="972" customFormat="1">
      <c r="A39" s="1118"/>
      <c r="B39" s="1364">
        <f>margins!AH28</f>
        <v>9.25</v>
      </c>
      <c r="C39" s="1387">
        <v>104.3</v>
      </c>
      <c r="D39"/>
      <c r="E39"/>
      <c r="M39" s="976"/>
    </row>
    <row r="40" spans="1:17" s="972" customFormat="1">
      <c r="A40" s="1118"/>
      <c r="B40" s="1364">
        <f>margins!AH29</f>
        <v>9.125</v>
      </c>
      <c r="C40" s="1387">
        <v>103.925</v>
      </c>
      <c r="D40"/>
      <c r="E40"/>
      <c r="M40" s="976"/>
    </row>
    <row r="41" spans="1:17" s="972" customFormat="1">
      <c r="A41" s="1118"/>
      <c r="B41" s="1364">
        <f>margins!AH30</f>
        <v>9</v>
      </c>
      <c r="C41" s="1387">
        <v>103.55</v>
      </c>
      <c r="D41"/>
      <c r="E41"/>
      <c r="F41"/>
      <c r="G41"/>
      <c r="M41" s="976"/>
    </row>
    <row r="42" spans="1:17" s="972" customFormat="1">
      <c r="A42" s="1118"/>
      <c r="B42" s="1364">
        <f>margins!AH31</f>
        <v>8.875</v>
      </c>
      <c r="C42" s="1387">
        <v>103.175</v>
      </c>
      <c r="D42"/>
      <c r="E42"/>
      <c r="F42"/>
      <c r="G42"/>
      <c r="M42" s="976"/>
    </row>
    <row r="43" spans="1:17" s="972" customFormat="1">
      <c r="A43" s="1118"/>
      <c r="B43" s="1364">
        <f>margins!AH32</f>
        <v>8.75</v>
      </c>
      <c r="C43" s="1387">
        <v>102.8</v>
      </c>
      <c r="D43"/>
      <c r="F43"/>
      <c r="G43"/>
      <c r="M43" s="976"/>
    </row>
    <row r="44" spans="1:17" s="972" customFormat="1">
      <c r="A44" s="1118"/>
      <c r="B44" s="1364">
        <f>margins!AH33</f>
        <v>8.625</v>
      </c>
      <c r="C44" s="1387">
        <v>102.3</v>
      </c>
      <c r="D44"/>
      <c r="F44"/>
      <c r="G44"/>
      <c r="H44" s="1116"/>
      <c r="M44" s="976"/>
    </row>
    <row r="45" spans="1:17" s="972" customFormat="1">
      <c r="A45" s="1118"/>
      <c r="B45" s="1364">
        <f>margins!AH34</f>
        <v>8.5</v>
      </c>
      <c r="C45" s="1387">
        <v>101.8</v>
      </c>
      <c r="D45"/>
      <c r="F45"/>
      <c r="G45"/>
      <c r="M45" s="976"/>
    </row>
    <row r="46" spans="1:17" s="972" customFormat="1">
      <c r="A46" s="1118"/>
      <c r="B46" s="1364">
        <f>margins!AH35</f>
        <v>8.375</v>
      </c>
      <c r="C46" s="1387">
        <v>101.3</v>
      </c>
      <c r="D46"/>
      <c r="F46"/>
      <c r="G46"/>
      <c r="M46" s="976"/>
    </row>
    <row r="47" spans="1:17" s="972" customFormat="1">
      <c r="A47" s="1118"/>
      <c r="B47" s="1364">
        <f>margins!AH36</f>
        <v>8.25</v>
      </c>
      <c r="C47" s="1387">
        <v>100.675</v>
      </c>
      <c r="D47"/>
      <c r="M47" s="976"/>
    </row>
    <row r="48" spans="1:17" s="972" customFormat="1">
      <c r="A48" s="1118"/>
      <c r="B48" s="1364">
        <f>margins!AH37</f>
        <v>8.125</v>
      </c>
      <c r="C48" s="1387">
        <v>100.05</v>
      </c>
      <c r="D48"/>
      <c r="M48" s="976"/>
    </row>
    <row r="49" spans="1:13" s="972" customFormat="1">
      <c r="A49" s="1118"/>
      <c r="B49" s="1364">
        <f>margins!AH38</f>
        <v>8</v>
      </c>
      <c r="C49" s="1387">
        <v>99.424999999999997</v>
      </c>
      <c r="D49"/>
      <c r="M49" s="976"/>
    </row>
    <row r="50" spans="1:13" s="972" customFormat="1">
      <c r="A50" s="1118"/>
      <c r="B50" s="1364">
        <f>margins!AH39</f>
        <v>7.875</v>
      </c>
      <c r="C50" s="1387">
        <v>98.8</v>
      </c>
      <c r="D50"/>
      <c r="M50" s="976"/>
    </row>
    <row r="51" spans="1:13" s="972" customFormat="1">
      <c r="A51" s="1118"/>
      <c r="B51" s="1364">
        <f>margins!AH40</f>
        <v>7.75</v>
      </c>
      <c r="C51" s="1387">
        <v>98.05</v>
      </c>
      <c r="D51"/>
      <c r="K51" s="1247"/>
      <c r="L51" s="1247"/>
      <c r="M51" s="1359"/>
    </row>
    <row r="52" spans="1:13" s="972" customFormat="1">
      <c r="A52" s="1118"/>
      <c r="B52" s="1364">
        <f>margins!AH41</f>
        <v>7.625</v>
      </c>
      <c r="C52" s="1387">
        <v>97.3</v>
      </c>
      <c r="D52"/>
      <c r="K52" s="1164"/>
      <c r="L52" s="1164"/>
      <c r="M52" s="1356"/>
    </row>
    <row r="53" spans="1:13" s="972" customFormat="1">
      <c r="A53" s="1118"/>
      <c r="B53" s="1364">
        <f>margins!AH42</f>
        <v>7.5</v>
      </c>
      <c r="C53" s="1387">
        <v>96.55</v>
      </c>
      <c r="D53"/>
      <c r="M53" s="976"/>
    </row>
    <row r="54" spans="1:13" s="972" customFormat="1" ht="15.75" thickBot="1">
      <c r="A54" s="1118"/>
      <c r="B54" s="1374">
        <f>margins!AH43</f>
        <v>7.375</v>
      </c>
      <c r="C54" s="1388">
        <v>95.8</v>
      </c>
      <c r="D54"/>
      <c r="M54" s="976"/>
    </row>
    <row r="55" spans="1:13" s="972" customFormat="1">
      <c r="A55" s="1118"/>
      <c r="B55"/>
      <c r="M55" s="976"/>
    </row>
    <row r="56" spans="1:13" s="972" customFormat="1" ht="15.75" thickBot="1">
      <c r="A56" s="1118"/>
      <c r="C56" s="1186"/>
      <c r="D56" s="1186"/>
      <c r="E56" s="1186"/>
      <c r="F56" s="1194"/>
      <c r="G56" s="1239"/>
      <c r="H56" s="1194"/>
      <c r="I56" s="1194"/>
      <c r="J56" s="1239"/>
      <c r="K56" s="1239"/>
      <c r="L56" s="1239"/>
      <c r="M56" s="1325"/>
    </row>
    <row r="57" spans="1:13" s="972" customFormat="1" ht="15" customHeight="1" thickBot="1">
      <c r="A57" s="1118"/>
      <c r="B57" s="1117" t="s">
        <v>218</v>
      </c>
      <c r="C57" s="1117"/>
      <c r="D57" s="1693" t="s">
        <v>302</v>
      </c>
      <c r="E57" s="1694"/>
      <c r="F57" s="1694"/>
      <c r="G57" s="1694"/>
      <c r="H57" s="1694"/>
      <c r="I57" s="1694"/>
      <c r="J57" s="1694"/>
      <c r="K57" s="1694"/>
      <c r="L57" s="1695"/>
      <c r="M57" s="1325"/>
    </row>
    <row r="58" spans="1:13" s="972" customFormat="1" ht="15.75" thickBot="1">
      <c r="A58" s="1118"/>
      <c r="B58" s="1332"/>
      <c r="C58" s="1340" t="s">
        <v>192</v>
      </c>
      <c r="D58" s="1136" t="s">
        <v>15</v>
      </c>
      <c r="E58" s="1136" t="s">
        <v>16</v>
      </c>
      <c r="F58" s="1136" t="s">
        <v>17</v>
      </c>
      <c r="G58" s="1233" t="s">
        <v>18</v>
      </c>
      <c r="H58" s="1401" t="s">
        <v>19</v>
      </c>
      <c r="I58" s="1136" t="s">
        <v>20</v>
      </c>
      <c r="J58" s="1136" t="s">
        <v>21</v>
      </c>
      <c r="K58" s="1136" t="s">
        <v>22</v>
      </c>
      <c r="L58" s="1135" t="s">
        <v>23</v>
      </c>
      <c r="M58" s="1325"/>
    </row>
    <row r="59" spans="1:13" s="972" customFormat="1">
      <c r="A59" s="1118"/>
      <c r="B59" s="1249"/>
      <c r="C59" s="1318" t="s">
        <v>382</v>
      </c>
      <c r="D59" s="1127">
        <v>1.875</v>
      </c>
      <c r="E59" s="1127">
        <v>1.875</v>
      </c>
      <c r="F59" s="1127">
        <v>1.625</v>
      </c>
      <c r="G59" s="1127">
        <v>1.375</v>
      </c>
      <c r="H59" s="1127">
        <v>1.125</v>
      </c>
      <c r="I59" s="1127">
        <v>0.25</v>
      </c>
      <c r="J59" s="1127">
        <v>-0.625</v>
      </c>
      <c r="K59" s="1127">
        <v>-4.5</v>
      </c>
      <c r="L59" s="1126">
        <v>-6.125</v>
      </c>
      <c r="M59" s="1325"/>
    </row>
    <row r="60" spans="1:13" s="972" customFormat="1">
      <c r="A60" s="1118"/>
      <c r="B60" s="1389"/>
      <c r="C60" s="1319" t="s">
        <v>298</v>
      </c>
      <c r="D60" s="1130">
        <v>1.875</v>
      </c>
      <c r="E60" s="1130">
        <v>1.875</v>
      </c>
      <c r="F60" s="1130">
        <v>1.625</v>
      </c>
      <c r="G60" s="1130">
        <v>1.375</v>
      </c>
      <c r="H60" s="1130">
        <v>1.125</v>
      </c>
      <c r="I60" s="1130">
        <v>0.125</v>
      </c>
      <c r="J60" s="1130">
        <v>-0.75</v>
      </c>
      <c r="K60" s="1130">
        <v>-4.75</v>
      </c>
      <c r="L60" s="1129">
        <v>-6.375</v>
      </c>
      <c r="M60" s="1325"/>
    </row>
    <row r="61" spans="1:13" s="972" customFormat="1">
      <c r="A61" s="1118"/>
      <c r="B61" s="1326"/>
      <c r="C61" s="1319" t="s">
        <v>297</v>
      </c>
      <c r="D61" s="1130">
        <v>1.375</v>
      </c>
      <c r="E61" s="1130">
        <v>1.375</v>
      </c>
      <c r="F61" s="1130">
        <v>1.125</v>
      </c>
      <c r="G61" s="1130">
        <v>0.875</v>
      </c>
      <c r="H61" s="1130">
        <v>0.625</v>
      </c>
      <c r="I61" s="1130">
        <v>-0.5</v>
      </c>
      <c r="J61" s="1130">
        <v>-1.5</v>
      </c>
      <c r="K61" s="1130">
        <v>-5.375</v>
      </c>
      <c r="L61" s="1129">
        <v>-7.375</v>
      </c>
      <c r="M61" s="1325"/>
    </row>
    <row r="62" spans="1:13" s="972" customFormat="1">
      <c r="A62" s="1118"/>
      <c r="B62" s="1319" t="s">
        <v>191</v>
      </c>
      <c r="C62" s="1319" t="s">
        <v>296</v>
      </c>
      <c r="D62" s="1130">
        <v>1</v>
      </c>
      <c r="E62" s="1130">
        <v>1</v>
      </c>
      <c r="F62" s="1130">
        <v>0.625</v>
      </c>
      <c r="G62" s="1130">
        <v>0.375</v>
      </c>
      <c r="H62" s="1130">
        <v>0.125</v>
      </c>
      <c r="I62" s="1130">
        <v>-1.125</v>
      </c>
      <c r="J62" s="1130">
        <v>-2.75</v>
      </c>
      <c r="K62" s="1130">
        <v>-6.75</v>
      </c>
      <c r="L62" s="1129">
        <v>-9</v>
      </c>
      <c r="M62" s="1325"/>
    </row>
    <row r="63" spans="1:13" s="972" customFormat="1">
      <c r="A63" s="1118"/>
      <c r="B63" s="1390" t="s">
        <v>301</v>
      </c>
      <c r="C63" s="1319" t="s">
        <v>295</v>
      </c>
      <c r="D63" s="1130">
        <v>0.125</v>
      </c>
      <c r="E63" s="1130">
        <v>0.125</v>
      </c>
      <c r="F63" s="1130">
        <v>-0.375</v>
      </c>
      <c r="G63" s="1130">
        <v>-0.75</v>
      </c>
      <c r="H63" s="1130">
        <v>-1</v>
      </c>
      <c r="I63" s="1130">
        <v>-2</v>
      </c>
      <c r="J63" s="1130">
        <v>-4</v>
      </c>
      <c r="K63" s="1130">
        <v>-8.125</v>
      </c>
      <c r="L63" s="1129">
        <v>-10</v>
      </c>
      <c r="M63" s="1325"/>
    </row>
    <row r="64" spans="1:13" s="972" customFormat="1">
      <c r="A64" s="1118"/>
      <c r="B64" s="1326"/>
      <c r="C64" s="1319" t="s">
        <v>294</v>
      </c>
      <c r="D64" s="1130">
        <v>-0.75</v>
      </c>
      <c r="E64" s="1130">
        <v>-0.75</v>
      </c>
      <c r="F64" s="1130">
        <v>-1.375</v>
      </c>
      <c r="G64" s="1130">
        <v>-1.875</v>
      </c>
      <c r="H64" s="1130">
        <v>-2.375</v>
      </c>
      <c r="I64" s="1130">
        <v>-3.125</v>
      </c>
      <c r="J64" s="1130">
        <v>-5.5</v>
      </c>
      <c r="K64" s="1130">
        <v>-9.375</v>
      </c>
      <c r="L64" s="1129">
        <v>-11.5</v>
      </c>
      <c r="M64" s="1325"/>
    </row>
    <row r="65" spans="1:13" s="972" customFormat="1">
      <c r="A65" s="1118"/>
      <c r="B65" s="1326"/>
      <c r="C65" s="1319" t="s">
        <v>293</v>
      </c>
      <c r="D65" s="1208">
        <v>-3</v>
      </c>
      <c r="E65" s="1208">
        <v>-3</v>
      </c>
      <c r="F65" s="1208">
        <v>-3.75</v>
      </c>
      <c r="G65" s="1208">
        <v>-4.125</v>
      </c>
      <c r="H65" s="1208">
        <v>-4.75</v>
      </c>
      <c r="I65" s="1208">
        <v>-5.75</v>
      </c>
      <c r="J65" s="1208">
        <v>-8.375</v>
      </c>
      <c r="K65" s="1208">
        <v>-11.125</v>
      </c>
      <c r="L65" s="1207" t="s">
        <v>14</v>
      </c>
      <c r="M65" s="1325"/>
    </row>
    <row r="66" spans="1:13" s="972" customFormat="1" ht="15.75" thickBot="1">
      <c r="A66" s="1118"/>
      <c r="B66" s="1327"/>
      <c r="C66" s="1125" t="s">
        <v>292</v>
      </c>
      <c r="D66" s="1192">
        <v>-4.25</v>
      </c>
      <c r="E66" s="1192">
        <v>-4.375</v>
      </c>
      <c r="F66" s="1192">
        <v>-4.875</v>
      </c>
      <c r="G66" s="1192">
        <v>-5.5</v>
      </c>
      <c r="H66" s="1192">
        <v>-6</v>
      </c>
      <c r="I66" s="1192">
        <v>-7.25</v>
      </c>
      <c r="J66" s="1192">
        <v>-10.25</v>
      </c>
      <c r="K66" s="1192" t="s">
        <v>14</v>
      </c>
      <c r="L66" s="1191" t="s">
        <v>14</v>
      </c>
      <c r="M66" s="1325"/>
    </row>
    <row r="67" spans="1:13" s="972" customFormat="1">
      <c r="A67" s="1118"/>
      <c r="B67" s="1249"/>
      <c r="C67" s="1319" t="s">
        <v>382</v>
      </c>
      <c r="D67" s="1127">
        <v>0.875</v>
      </c>
      <c r="E67" s="1127">
        <v>0.875</v>
      </c>
      <c r="F67" s="1127">
        <v>0.625</v>
      </c>
      <c r="G67" s="1127">
        <v>0.25</v>
      </c>
      <c r="H67" s="1127">
        <v>0</v>
      </c>
      <c r="I67" s="1127">
        <v>-1</v>
      </c>
      <c r="J67" s="1127">
        <v>-1.875</v>
      </c>
      <c r="K67" s="1127">
        <v>-5.875</v>
      </c>
      <c r="L67" s="1126">
        <v>-7.625</v>
      </c>
      <c r="M67" s="1325"/>
    </row>
    <row r="68" spans="1:13" s="972" customFormat="1">
      <c r="A68" s="1118"/>
      <c r="B68" s="1319"/>
      <c r="C68" s="1319" t="s">
        <v>298</v>
      </c>
      <c r="D68" s="1130">
        <v>0.875</v>
      </c>
      <c r="E68" s="1130">
        <v>0.875</v>
      </c>
      <c r="F68" s="1130">
        <v>0.625</v>
      </c>
      <c r="G68" s="1130">
        <v>0.25</v>
      </c>
      <c r="H68" s="1130">
        <v>0</v>
      </c>
      <c r="I68" s="1130">
        <v>-1.125</v>
      </c>
      <c r="J68" s="1130">
        <v>-2</v>
      </c>
      <c r="K68" s="1130">
        <v>-6.125</v>
      </c>
      <c r="L68" s="1129">
        <v>-7.875</v>
      </c>
      <c r="M68" s="1325"/>
    </row>
    <row r="69" spans="1:13" s="972" customFormat="1">
      <c r="A69" s="1118"/>
      <c r="B69" s="1391"/>
      <c r="C69" s="1319" t="s">
        <v>297</v>
      </c>
      <c r="D69" s="1130">
        <v>0.375</v>
      </c>
      <c r="E69" s="1130">
        <v>0.375</v>
      </c>
      <c r="F69" s="1130">
        <v>0.125</v>
      </c>
      <c r="G69" s="1130">
        <v>-0.25</v>
      </c>
      <c r="H69" s="1130">
        <v>-0.5</v>
      </c>
      <c r="I69" s="1130">
        <v>-1.75</v>
      </c>
      <c r="J69" s="1130">
        <v>-2.75</v>
      </c>
      <c r="K69" s="1130">
        <v>-6.75</v>
      </c>
      <c r="L69" s="1129">
        <v>-8.875</v>
      </c>
      <c r="M69" s="1325"/>
    </row>
    <row r="70" spans="1:13" s="972" customFormat="1" ht="15" customHeight="1">
      <c r="A70" s="1118"/>
      <c r="B70" s="1383" t="s">
        <v>701</v>
      </c>
      <c r="C70" s="1319" t="s">
        <v>296</v>
      </c>
      <c r="D70" s="1130">
        <v>0</v>
      </c>
      <c r="E70" s="1130">
        <v>0</v>
      </c>
      <c r="F70" s="1130">
        <v>-0.375</v>
      </c>
      <c r="G70" s="1130">
        <v>-0.75</v>
      </c>
      <c r="H70" s="1130">
        <v>-1</v>
      </c>
      <c r="I70" s="1130">
        <v>-2.375</v>
      </c>
      <c r="J70" s="1130">
        <v>-4</v>
      </c>
      <c r="K70" s="1130">
        <v>-8.25</v>
      </c>
      <c r="L70" s="1129">
        <v>-10.75</v>
      </c>
      <c r="M70" s="1325"/>
    </row>
    <row r="71" spans="1:13" s="972" customFormat="1">
      <c r="A71" s="1118"/>
      <c r="B71" s="1319">
        <v>1099</v>
      </c>
      <c r="C71" s="1319" t="s">
        <v>295</v>
      </c>
      <c r="D71" s="1130">
        <v>-0.625</v>
      </c>
      <c r="E71" s="1130">
        <v>-0.625</v>
      </c>
      <c r="F71" s="1130">
        <v>-1.125</v>
      </c>
      <c r="G71" s="1130">
        <v>-1.625</v>
      </c>
      <c r="H71" s="1130">
        <v>-1.875</v>
      </c>
      <c r="I71" s="1130">
        <v>-3</v>
      </c>
      <c r="J71" s="1130">
        <v>-5.125</v>
      </c>
      <c r="K71" s="1130">
        <v>-9.625</v>
      </c>
      <c r="L71" s="1129">
        <v>-11.75</v>
      </c>
      <c r="M71" s="1325"/>
    </row>
    <row r="72" spans="1:13" s="972" customFormat="1">
      <c r="A72" s="1118"/>
      <c r="B72" s="1319"/>
      <c r="C72" s="1319" t="s">
        <v>294</v>
      </c>
      <c r="D72" s="1130">
        <v>-1.625</v>
      </c>
      <c r="E72" s="1130">
        <v>-1.625</v>
      </c>
      <c r="F72" s="1130">
        <v>-2.25</v>
      </c>
      <c r="G72" s="1130">
        <v>-2.875</v>
      </c>
      <c r="H72" s="1130">
        <v>-3.375</v>
      </c>
      <c r="I72" s="1130">
        <v>-4.25</v>
      </c>
      <c r="J72" s="1130">
        <v>-6.75</v>
      </c>
      <c r="K72" s="1130">
        <v>-11.25</v>
      </c>
      <c r="L72" s="1129" t="s">
        <v>14</v>
      </c>
      <c r="M72" s="1325"/>
    </row>
    <row r="73" spans="1:13" s="972" customFormat="1">
      <c r="A73" s="1118"/>
      <c r="B73" s="1319"/>
      <c r="C73" s="1319" t="s">
        <v>293</v>
      </c>
      <c r="D73" s="1130">
        <v>-4</v>
      </c>
      <c r="E73" s="1130">
        <v>-4</v>
      </c>
      <c r="F73" s="1130">
        <v>-4.75</v>
      </c>
      <c r="G73" s="1130">
        <v>-5.25</v>
      </c>
      <c r="H73" s="1130">
        <v>-5.875</v>
      </c>
      <c r="I73" s="1130">
        <v>-7</v>
      </c>
      <c r="J73" s="1130">
        <v>-9.75</v>
      </c>
      <c r="K73" s="1130" t="s">
        <v>14</v>
      </c>
      <c r="L73" s="1129" t="s">
        <v>14</v>
      </c>
      <c r="M73" s="1325"/>
    </row>
    <row r="74" spans="1:13" s="972" customFormat="1" ht="15.75" thickBot="1">
      <c r="A74" s="1118"/>
      <c r="B74" s="1327"/>
      <c r="C74" s="1125" t="s">
        <v>292</v>
      </c>
      <c r="D74" s="1192">
        <v>-5.75</v>
      </c>
      <c r="E74" s="1192">
        <v>-5.875</v>
      </c>
      <c r="F74" s="1192">
        <v>-6.375</v>
      </c>
      <c r="G74" s="1192">
        <v>-7.125</v>
      </c>
      <c r="H74" s="1192">
        <v>-7.625</v>
      </c>
      <c r="I74" s="1192">
        <v>-9</v>
      </c>
      <c r="J74" s="1192" t="s">
        <v>14</v>
      </c>
      <c r="K74" s="1192" t="s">
        <v>14</v>
      </c>
      <c r="L74" s="1191" t="s">
        <v>14</v>
      </c>
      <c r="M74" s="1325"/>
    </row>
    <row r="75" spans="1:13" s="972" customFormat="1">
      <c r="A75" s="1118"/>
      <c r="B75" s="1249"/>
      <c r="C75" s="1318" t="s">
        <v>382</v>
      </c>
      <c r="D75" s="1127">
        <v>-0.5</v>
      </c>
      <c r="E75" s="1127">
        <v>-0.5</v>
      </c>
      <c r="F75" s="1127">
        <v>-0.75</v>
      </c>
      <c r="G75" s="1127">
        <v>-1.375</v>
      </c>
      <c r="H75" s="1127">
        <v>-1.625</v>
      </c>
      <c r="I75" s="1127">
        <v>-2.75</v>
      </c>
      <c r="J75" s="1127">
        <v>-3.75</v>
      </c>
      <c r="K75" s="1127">
        <v>-7.875</v>
      </c>
      <c r="L75" s="1126" t="s">
        <v>14</v>
      </c>
      <c r="M75" s="1325"/>
    </row>
    <row r="76" spans="1:13" s="972" customFormat="1">
      <c r="A76" s="1118"/>
      <c r="B76" s="1326"/>
      <c r="C76" s="1319" t="s">
        <v>298</v>
      </c>
      <c r="D76" s="1130">
        <v>-0.5</v>
      </c>
      <c r="E76" s="1130">
        <v>-0.5</v>
      </c>
      <c r="F76" s="1130">
        <v>-0.75</v>
      </c>
      <c r="G76" s="1130">
        <v>-1.375</v>
      </c>
      <c r="H76" s="1130">
        <v>-1.625</v>
      </c>
      <c r="I76" s="1130">
        <v>-2.875</v>
      </c>
      <c r="J76" s="1130">
        <v>-4</v>
      </c>
      <c r="K76" s="1130">
        <v>-8.125</v>
      </c>
      <c r="L76" s="1129" t="s">
        <v>14</v>
      </c>
      <c r="M76" s="1325"/>
    </row>
    <row r="77" spans="1:13" s="972" customFormat="1">
      <c r="A77" s="1118"/>
      <c r="B77" s="1326"/>
      <c r="C77" s="1319" t="s">
        <v>297</v>
      </c>
      <c r="D77" s="1130">
        <v>-1</v>
      </c>
      <c r="E77" s="1130">
        <v>-1</v>
      </c>
      <c r="F77" s="1130">
        <v>-1.25</v>
      </c>
      <c r="G77" s="1130">
        <v>-1.875</v>
      </c>
      <c r="H77" s="1130">
        <v>-2.125</v>
      </c>
      <c r="I77" s="1130">
        <v>-3.5</v>
      </c>
      <c r="J77" s="1130">
        <v>-4.75</v>
      </c>
      <c r="K77" s="1130">
        <v>-8.75</v>
      </c>
      <c r="L77" s="1129" t="s">
        <v>14</v>
      </c>
      <c r="M77" s="1325"/>
    </row>
    <row r="78" spans="1:13" s="972" customFormat="1">
      <c r="A78" s="1118"/>
      <c r="B78" s="1319" t="s">
        <v>519</v>
      </c>
      <c r="C78" s="1319" t="s">
        <v>296</v>
      </c>
      <c r="D78" s="1130">
        <v>-1.375</v>
      </c>
      <c r="E78" s="1130">
        <v>-1.375</v>
      </c>
      <c r="F78" s="1130">
        <v>-1.75</v>
      </c>
      <c r="G78" s="1130">
        <v>-2.375</v>
      </c>
      <c r="H78" s="1130">
        <v>-2.625</v>
      </c>
      <c r="I78" s="1130">
        <v>-4.125</v>
      </c>
      <c r="J78" s="1130">
        <v>-6</v>
      </c>
      <c r="K78" s="1130">
        <v>-10.25</v>
      </c>
      <c r="L78" s="1129" t="s">
        <v>14</v>
      </c>
      <c r="M78" s="1325"/>
    </row>
    <row r="79" spans="1:13" s="972" customFormat="1">
      <c r="A79" s="1118"/>
      <c r="B79" s="1319" t="s">
        <v>88</v>
      </c>
      <c r="C79" s="1319" t="s">
        <v>295</v>
      </c>
      <c r="D79" s="1130">
        <v>-2.125</v>
      </c>
      <c r="E79" s="1130">
        <v>-2.125</v>
      </c>
      <c r="F79" s="1130">
        <v>-2.625</v>
      </c>
      <c r="G79" s="1130">
        <v>-3.375</v>
      </c>
      <c r="H79" s="1130">
        <v>-3.625</v>
      </c>
      <c r="I79" s="1130">
        <v>-4.875</v>
      </c>
      <c r="J79" s="1130">
        <v>-7.25</v>
      </c>
      <c r="K79" s="1130">
        <v>-11.875</v>
      </c>
      <c r="L79" s="1129" t="s">
        <v>14</v>
      </c>
      <c r="M79" s="1325"/>
    </row>
    <row r="80" spans="1:13" s="972" customFormat="1">
      <c r="A80" s="1118"/>
      <c r="B80" s="1319"/>
      <c r="C80" s="1319" t="s">
        <v>294</v>
      </c>
      <c r="D80" s="1130">
        <v>-3.375</v>
      </c>
      <c r="E80" s="1130">
        <v>-3.375</v>
      </c>
      <c r="F80" s="1130">
        <v>-4</v>
      </c>
      <c r="G80" s="1130">
        <v>-4.75</v>
      </c>
      <c r="H80" s="1130">
        <v>-5.25</v>
      </c>
      <c r="I80" s="1130">
        <v>-6.25</v>
      </c>
      <c r="J80" s="1130">
        <v>-9</v>
      </c>
      <c r="K80" s="1130" t="s">
        <v>14</v>
      </c>
      <c r="L80" s="1129" t="s">
        <v>14</v>
      </c>
      <c r="M80" s="1325"/>
    </row>
    <row r="81" spans="1:13" s="972" customFormat="1">
      <c r="A81" s="1118"/>
      <c r="B81" s="1319"/>
      <c r="C81" s="1319" t="s">
        <v>293</v>
      </c>
      <c r="D81" s="1130">
        <v>-5.75</v>
      </c>
      <c r="E81" s="1130">
        <v>-5.75</v>
      </c>
      <c r="F81" s="1130">
        <v>-6.5</v>
      </c>
      <c r="G81" s="1130">
        <v>-7.125</v>
      </c>
      <c r="H81" s="1130">
        <v>-7.75</v>
      </c>
      <c r="I81" s="1130">
        <v>-9</v>
      </c>
      <c r="J81" s="1130" t="s">
        <v>14</v>
      </c>
      <c r="K81" s="1130" t="s">
        <v>14</v>
      </c>
      <c r="L81" s="1129" t="s">
        <v>14</v>
      </c>
      <c r="M81" s="1325"/>
    </row>
    <row r="82" spans="1:13" s="972" customFormat="1" ht="15.75" thickBot="1">
      <c r="A82" s="1118"/>
      <c r="B82" s="1125"/>
      <c r="C82" s="1125" t="s">
        <v>292</v>
      </c>
      <c r="D82" s="1123">
        <v>-7.75</v>
      </c>
      <c r="E82" s="1123">
        <v>-7.875</v>
      </c>
      <c r="F82" s="1123">
        <v>-8.375</v>
      </c>
      <c r="G82" s="1123">
        <v>-9.375</v>
      </c>
      <c r="H82" s="1123">
        <v>-9.875</v>
      </c>
      <c r="I82" s="1123" t="s">
        <v>14</v>
      </c>
      <c r="J82" s="1123" t="s">
        <v>14</v>
      </c>
      <c r="K82" s="1123" t="s">
        <v>14</v>
      </c>
      <c r="L82" s="1122" t="s">
        <v>14</v>
      </c>
      <c r="M82" s="1325"/>
    </row>
    <row r="83" spans="1:13" s="972" customFormat="1">
      <c r="A83" s="1118"/>
      <c r="B83" s="1319"/>
      <c r="C83" s="1319" t="s">
        <v>290</v>
      </c>
      <c r="D83" s="1194">
        <v>0</v>
      </c>
      <c r="E83" s="1194">
        <v>0</v>
      </c>
      <c r="F83" s="1194">
        <v>0</v>
      </c>
      <c r="G83" s="1194">
        <v>0</v>
      </c>
      <c r="H83" s="1194">
        <v>0</v>
      </c>
      <c r="I83" s="1194">
        <v>0</v>
      </c>
      <c r="J83" s="1194">
        <v>0</v>
      </c>
      <c r="K83" s="1194">
        <v>0</v>
      </c>
      <c r="L83" s="1325">
        <v>0</v>
      </c>
      <c r="M83" s="1325"/>
    </row>
    <row r="84" spans="1:13" s="972" customFormat="1">
      <c r="A84" s="1118"/>
      <c r="B84" s="1319" t="s">
        <v>291</v>
      </c>
      <c r="C84" s="1319" t="s">
        <v>289</v>
      </c>
      <c r="D84" s="1194">
        <v>0</v>
      </c>
      <c r="E84" s="1194">
        <v>0</v>
      </c>
      <c r="F84" s="1194">
        <v>0</v>
      </c>
      <c r="G84" s="1194">
        <v>0</v>
      </c>
      <c r="H84" s="1194">
        <v>0</v>
      </c>
      <c r="I84" s="1194">
        <v>0</v>
      </c>
      <c r="J84" s="1194">
        <v>0</v>
      </c>
      <c r="K84" s="1194">
        <v>0</v>
      </c>
      <c r="L84" s="1325">
        <v>0</v>
      </c>
      <c r="M84" s="1325"/>
    </row>
    <row r="85" spans="1:13" s="972" customFormat="1" ht="15.75" thickBot="1">
      <c r="A85" s="1118"/>
      <c r="B85" s="1319"/>
      <c r="C85" s="1319" t="s">
        <v>288</v>
      </c>
      <c r="D85" s="1194">
        <v>0</v>
      </c>
      <c r="E85" s="1194">
        <v>0</v>
      </c>
      <c r="F85" s="1194">
        <v>0</v>
      </c>
      <c r="G85" s="1194">
        <v>0</v>
      </c>
      <c r="H85" s="1194">
        <v>0</v>
      </c>
      <c r="I85" s="1194">
        <v>0</v>
      </c>
      <c r="J85" s="1194">
        <v>0</v>
      </c>
      <c r="K85" s="1194">
        <v>0</v>
      </c>
      <c r="L85" s="1325">
        <v>0</v>
      </c>
      <c r="M85" s="1325"/>
    </row>
    <row r="86" spans="1:13" s="972" customFormat="1">
      <c r="A86" s="1118"/>
      <c r="B86" s="1729" t="s">
        <v>199</v>
      </c>
      <c r="C86" s="1318" t="s">
        <v>287</v>
      </c>
      <c r="D86" s="1127">
        <v>0.5</v>
      </c>
      <c r="E86" s="1127">
        <v>0.5</v>
      </c>
      <c r="F86" s="1127">
        <v>0.5</v>
      </c>
      <c r="G86" s="1127">
        <v>0.5</v>
      </c>
      <c r="H86" s="1127">
        <v>0.5</v>
      </c>
      <c r="I86" s="1127">
        <v>0.5</v>
      </c>
      <c r="J86" s="1127">
        <v>0.5</v>
      </c>
      <c r="K86" s="1127">
        <v>0.5</v>
      </c>
      <c r="L86" s="1126">
        <v>0.5</v>
      </c>
      <c r="M86" s="1325"/>
    </row>
    <row r="87" spans="1:13" s="972" customFormat="1">
      <c r="A87" s="1118"/>
      <c r="B87" s="1717"/>
      <c r="C87" s="1319" t="s">
        <v>286</v>
      </c>
      <c r="D87" s="1130">
        <v>0.5</v>
      </c>
      <c r="E87" s="1130">
        <v>0.5</v>
      </c>
      <c r="F87" s="1130">
        <v>0.5</v>
      </c>
      <c r="G87" s="1130">
        <v>0.5</v>
      </c>
      <c r="H87" s="1130">
        <v>0.5</v>
      </c>
      <c r="I87" s="1130">
        <v>0.5</v>
      </c>
      <c r="J87" s="1130">
        <v>0.5</v>
      </c>
      <c r="K87" s="1130">
        <v>0.5</v>
      </c>
      <c r="L87" s="1129">
        <v>0.5</v>
      </c>
      <c r="M87" s="1325"/>
    </row>
    <row r="88" spans="1:13" s="972" customFormat="1">
      <c r="A88" s="1118"/>
      <c r="B88" s="1717"/>
      <c r="C88" s="1319" t="s">
        <v>285</v>
      </c>
      <c r="D88" s="1130">
        <v>0.5</v>
      </c>
      <c r="E88" s="1130">
        <v>0.5</v>
      </c>
      <c r="F88" s="1130">
        <v>0.5</v>
      </c>
      <c r="G88" s="1130">
        <v>0.5</v>
      </c>
      <c r="H88" s="1130">
        <v>0.5</v>
      </c>
      <c r="I88" s="1130">
        <v>0.5</v>
      </c>
      <c r="J88" s="1130">
        <v>0.5</v>
      </c>
      <c r="K88" s="1130">
        <v>0.5</v>
      </c>
      <c r="L88" s="1129">
        <v>0.5</v>
      </c>
      <c r="M88" s="1325"/>
    </row>
    <row r="89" spans="1:13" s="972" customFormat="1" ht="15.75" thickBot="1">
      <c r="A89" s="1118"/>
      <c r="B89" s="1730"/>
      <c r="C89" s="1125" t="s">
        <v>284</v>
      </c>
      <c r="D89" s="1192">
        <v>0</v>
      </c>
      <c r="E89" s="1192">
        <v>0</v>
      </c>
      <c r="F89" s="1192">
        <v>0</v>
      </c>
      <c r="G89" s="1192">
        <v>0</v>
      </c>
      <c r="H89" s="1192">
        <v>0</v>
      </c>
      <c r="I89" s="1192">
        <v>0</v>
      </c>
      <c r="J89" s="1192">
        <v>0</v>
      </c>
      <c r="K89" s="1192">
        <v>0</v>
      </c>
      <c r="L89" s="1191">
        <v>0</v>
      </c>
      <c r="M89" s="1325"/>
    </row>
    <row r="90" spans="1:13" s="972" customFormat="1">
      <c r="A90" s="1118"/>
      <c r="B90" s="1729" t="s">
        <v>283</v>
      </c>
      <c r="C90" s="1319" t="s">
        <v>702</v>
      </c>
      <c r="D90" s="1189">
        <v>-0.25</v>
      </c>
      <c r="E90" s="1189">
        <v>-0.25</v>
      </c>
      <c r="F90" s="1189">
        <v>-0.25</v>
      </c>
      <c r="G90" s="1189">
        <v>-0.25</v>
      </c>
      <c r="H90" s="1189">
        <v>-0.25</v>
      </c>
      <c r="I90" s="1189">
        <v>-0.25</v>
      </c>
      <c r="J90" s="1189">
        <v>-0.25</v>
      </c>
      <c r="K90" s="1189">
        <v>-0.25</v>
      </c>
      <c r="L90" s="1188">
        <v>-0.25</v>
      </c>
      <c r="M90" s="1325"/>
    </row>
    <row r="91" spans="1:13" s="972" customFormat="1">
      <c r="A91" s="1118"/>
      <c r="B91" s="1717"/>
      <c r="C91" s="1319" t="s">
        <v>703</v>
      </c>
      <c r="D91" s="1189">
        <v>0</v>
      </c>
      <c r="E91" s="1189">
        <v>0</v>
      </c>
      <c r="F91" s="1189">
        <v>0</v>
      </c>
      <c r="G91" s="1189">
        <v>0</v>
      </c>
      <c r="H91" s="1189">
        <v>0</v>
      </c>
      <c r="I91" s="1189">
        <v>0</v>
      </c>
      <c r="J91" s="1189">
        <v>0</v>
      </c>
      <c r="K91" s="1189">
        <v>0</v>
      </c>
      <c r="L91" s="1188">
        <v>0</v>
      </c>
      <c r="M91" s="1325"/>
    </row>
    <row r="92" spans="1:13" s="972" customFormat="1">
      <c r="A92" s="1118"/>
      <c r="B92" s="1717"/>
      <c r="C92" s="1319" t="s">
        <v>704</v>
      </c>
      <c r="D92" s="1189">
        <v>0</v>
      </c>
      <c r="E92" s="1189">
        <v>0</v>
      </c>
      <c r="F92" s="1189">
        <v>0</v>
      </c>
      <c r="G92" s="1189">
        <v>0</v>
      </c>
      <c r="H92" s="1189">
        <v>0</v>
      </c>
      <c r="I92" s="1189">
        <v>0</v>
      </c>
      <c r="J92" s="1189">
        <v>0</v>
      </c>
      <c r="K92" s="1189">
        <v>0</v>
      </c>
      <c r="L92" s="1188">
        <v>0</v>
      </c>
      <c r="M92" s="1325"/>
    </row>
    <row r="93" spans="1:13" s="972" customFormat="1">
      <c r="A93" s="1118"/>
      <c r="B93" s="1717"/>
      <c r="C93" s="1319" t="s">
        <v>705</v>
      </c>
      <c r="D93" s="1189">
        <v>0</v>
      </c>
      <c r="E93" s="1189">
        <v>0</v>
      </c>
      <c r="F93" s="1189">
        <v>0</v>
      </c>
      <c r="G93" s="1189">
        <v>0</v>
      </c>
      <c r="H93" s="1189">
        <v>0</v>
      </c>
      <c r="I93" s="1189">
        <v>0</v>
      </c>
      <c r="J93" s="1189">
        <v>0</v>
      </c>
      <c r="K93" s="1189">
        <v>0</v>
      </c>
      <c r="L93" s="1188">
        <v>0</v>
      </c>
      <c r="M93" s="1325"/>
    </row>
    <row r="94" spans="1:13" s="972" customFormat="1">
      <c r="A94" s="1118"/>
      <c r="B94" s="1717"/>
      <c r="C94" s="1319" t="s">
        <v>706</v>
      </c>
      <c r="D94" s="1189">
        <v>0</v>
      </c>
      <c r="E94" s="1189">
        <v>0</v>
      </c>
      <c r="F94" s="1189">
        <v>0</v>
      </c>
      <c r="G94" s="1189">
        <v>0</v>
      </c>
      <c r="H94" s="1189">
        <v>0</v>
      </c>
      <c r="I94" s="1189">
        <v>0</v>
      </c>
      <c r="J94" s="1189">
        <v>0</v>
      </c>
      <c r="K94" s="1189">
        <v>0</v>
      </c>
      <c r="L94" s="1188">
        <v>0</v>
      </c>
      <c r="M94" s="1325"/>
    </row>
    <row r="95" spans="1:13" s="972" customFormat="1">
      <c r="A95" s="1118"/>
      <c r="B95" s="1717"/>
      <c r="C95" s="1319" t="s">
        <v>707</v>
      </c>
      <c r="D95" s="1130">
        <v>0</v>
      </c>
      <c r="E95" s="1130">
        <v>0</v>
      </c>
      <c r="F95" s="1130">
        <v>0</v>
      </c>
      <c r="G95" s="1130">
        <v>0</v>
      </c>
      <c r="H95" s="1130">
        <v>0</v>
      </c>
      <c r="I95" s="1130">
        <v>0</v>
      </c>
      <c r="J95" s="1130">
        <v>0</v>
      </c>
      <c r="K95" s="1130">
        <v>0</v>
      </c>
      <c r="L95" s="1129">
        <v>0</v>
      </c>
      <c r="M95" s="1325"/>
    </row>
    <row r="96" spans="1:13" s="972" customFormat="1">
      <c r="A96" s="1118"/>
      <c r="B96" s="1717"/>
      <c r="C96" s="1319" t="s">
        <v>708</v>
      </c>
      <c r="D96" s="1130">
        <v>0</v>
      </c>
      <c r="E96" s="1130">
        <v>0</v>
      </c>
      <c r="F96" s="1130">
        <v>0</v>
      </c>
      <c r="G96" s="1130">
        <v>0</v>
      </c>
      <c r="H96" s="1130">
        <v>0</v>
      </c>
      <c r="I96" s="1130">
        <v>0</v>
      </c>
      <c r="J96" s="1130">
        <v>0</v>
      </c>
      <c r="K96" s="1130">
        <v>0</v>
      </c>
      <c r="L96" s="1129">
        <v>0</v>
      </c>
      <c r="M96" s="1325"/>
    </row>
    <row r="97" spans="1:13" s="972" customFormat="1">
      <c r="A97" s="1118"/>
      <c r="B97" s="1717"/>
      <c r="C97" s="1319" t="s">
        <v>709</v>
      </c>
      <c r="D97" s="1130">
        <v>0</v>
      </c>
      <c r="E97" s="1130">
        <v>0</v>
      </c>
      <c r="F97" s="1130">
        <v>0</v>
      </c>
      <c r="G97" s="1130">
        <v>0</v>
      </c>
      <c r="H97" s="1130">
        <v>0</v>
      </c>
      <c r="I97" s="1130">
        <v>0</v>
      </c>
      <c r="J97" s="1130">
        <v>0</v>
      </c>
      <c r="K97" s="1130">
        <v>0</v>
      </c>
      <c r="L97" s="1129">
        <v>0</v>
      </c>
      <c r="M97" s="1360"/>
    </row>
    <row r="98" spans="1:13" s="972" customFormat="1" ht="15.75" thickBot="1">
      <c r="A98" s="1118"/>
      <c r="B98" s="1730"/>
      <c r="C98" s="1319" t="s">
        <v>710</v>
      </c>
      <c r="D98" s="1208">
        <v>0</v>
      </c>
      <c r="E98" s="1208">
        <v>0</v>
      </c>
      <c r="F98" s="1208">
        <v>0</v>
      </c>
      <c r="G98" s="1208">
        <v>0</v>
      </c>
      <c r="H98" s="1208">
        <v>0</v>
      </c>
      <c r="I98" s="1208">
        <v>0</v>
      </c>
      <c r="J98" s="1208">
        <v>0</v>
      </c>
      <c r="K98" s="1208">
        <v>0</v>
      </c>
      <c r="L98" s="1207">
        <v>0</v>
      </c>
      <c r="M98" s="1361"/>
    </row>
    <row r="99" spans="1:13" s="972" customFormat="1">
      <c r="A99" s="1118"/>
      <c r="B99" s="1729" t="s">
        <v>45</v>
      </c>
      <c r="C99" s="1318" t="s">
        <v>711</v>
      </c>
      <c r="D99" s="1127">
        <v>-0.25</v>
      </c>
      <c r="E99" s="1127">
        <v>-0.25</v>
      </c>
      <c r="F99" s="1127">
        <v>-0.25</v>
      </c>
      <c r="G99" s="1127">
        <v>-0.375</v>
      </c>
      <c r="H99" s="1127">
        <v>-0.375</v>
      </c>
      <c r="I99" s="1127">
        <v>-0.375</v>
      </c>
      <c r="J99" s="1127">
        <v>-0.5</v>
      </c>
      <c r="K99" s="1127">
        <v>-0.75</v>
      </c>
      <c r="L99" s="1126">
        <v>-0.75</v>
      </c>
      <c r="M99" s="976"/>
    </row>
    <row r="100" spans="1:13" s="972" customFormat="1" ht="15.75" thickBot="1">
      <c r="A100" s="1118"/>
      <c r="B100" s="1730"/>
      <c r="C100" s="1125" t="s">
        <v>381</v>
      </c>
      <c r="D100" s="1192">
        <v>-0.75</v>
      </c>
      <c r="E100" s="1192">
        <v>-0.75</v>
      </c>
      <c r="F100" s="1192">
        <v>-0.75</v>
      </c>
      <c r="G100" s="1192">
        <v>-0.75</v>
      </c>
      <c r="H100" s="1192">
        <v>-0.75</v>
      </c>
      <c r="I100" s="1192">
        <v>-0.75</v>
      </c>
      <c r="J100" s="1192">
        <v>-1</v>
      </c>
      <c r="K100" s="1192">
        <v>-1.25</v>
      </c>
      <c r="L100" s="1191">
        <v>-1.25</v>
      </c>
      <c r="M100" s="976"/>
    </row>
    <row r="101" spans="1:13" s="972" customFormat="1">
      <c r="A101" s="1118"/>
      <c r="B101" s="1319"/>
      <c r="C101" s="1319" t="s">
        <v>57</v>
      </c>
      <c r="D101" s="1194">
        <v>0</v>
      </c>
      <c r="E101" s="1194">
        <v>0</v>
      </c>
      <c r="F101" s="1194">
        <v>0</v>
      </c>
      <c r="G101" s="1194">
        <v>0</v>
      </c>
      <c r="H101" s="1194">
        <v>0</v>
      </c>
      <c r="I101" s="1194">
        <v>0</v>
      </c>
      <c r="J101" s="1194">
        <v>0</v>
      </c>
      <c r="K101" s="1194">
        <v>0</v>
      </c>
      <c r="L101" s="1325">
        <v>0</v>
      </c>
      <c r="M101" s="976"/>
    </row>
    <row r="102" spans="1:13" s="972" customFormat="1">
      <c r="A102" s="1118"/>
      <c r="B102" s="1319" t="s">
        <v>56</v>
      </c>
      <c r="C102" s="1319" t="s">
        <v>274</v>
      </c>
      <c r="D102" s="1194">
        <v>0</v>
      </c>
      <c r="E102" s="1194">
        <v>0</v>
      </c>
      <c r="F102" s="1194">
        <v>0</v>
      </c>
      <c r="G102" s="1194">
        <v>0</v>
      </c>
      <c r="H102" s="1194">
        <v>0</v>
      </c>
      <c r="I102" s="1194">
        <v>0</v>
      </c>
      <c r="J102" s="1194">
        <v>0</v>
      </c>
      <c r="K102" s="1194">
        <v>0</v>
      </c>
      <c r="L102" s="1325">
        <v>0</v>
      </c>
      <c r="M102" s="976"/>
    </row>
    <row r="103" spans="1:13" s="972" customFormat="1" ht="15.75" thickBot="1">
      <c r="A103" s="1118"/>
      <c r="B103" s="1319"/>
      <c r="C103" s="1319" t="s">
        <v>273</v>
      </c>
      <c r="D103" s="1194">
        <v>0</v>
      </c>
      <c r="E103" s="1194">
        <v>0</v>
      </c>
      <c r="F103" s="1194">
        <v>0</v>
      </c>
      <c r="G103" s="1194">
        <v>0</v>
      </c>
      <c r="H103" s="1194">
        <v>0</v>
      </c>
      <c r="I103" s="1194">
        <v>0</v>
      </c>
      <c r="J103" s="1194">
        <v>0</v>
      </c>
      <c r="K103" s="1194">
        <v>0</v>
      </c>
      <c r="L103" s="1325">
        <v>0</v>
      </c>
      <c r="M103" s="976"/>
    </row>
    <row r="104" spans="1:13" s="972" customFormat="1">
      <c r="A104" s="1118"/>
      <c r="B104" s="1729" t="s">
        <v>60</v>
      </c>
      <c r="C104" s="1318" t="s">
        <v>272</v>
      </c>
      <c r="D104" s="1127">
        <v>0</v>
      </c>
      <c r="E104" s="1127">
        <v>0</v>
      </c>
      <c r="F104" s="1127">
        <v>0</v>
      </c>
      <c r="G104" s="1127">
        <v>0</v>
      </c>
      <c r="H104" s="1127">
        <v>0</v>
      </c>
      <c r="I104" s="1127">
        <v>0</v>
      </c>
      <c r="J104" s="1127">
        <v>0</v>
      </c>
      <c r="K104" s="1127">
        <v>0</v>
      </c>
      <c r="L104" s="1126">
        <v>0</v>
      </c>
      <c r="M104" s="976"/>
    </row>
    <row r="105" spans="1:13" s="972" customFormat="1" ht="15.75" thickBot="1">
      <c r="A105" s="1118"/>
      <c r="B105" s="1730"/>
      <c r="C105" s="1125" t="s">
        <v>271</v>
      </c>
      <c r="D105" s="1192">
        <v>-0.5</v>
      </c>
      <c r="E105" s="1192">
        <v>-0.5</v>
      </c>
      <c r="F105" s="1192">
        <v>-0.5</v>
      </c>
      <c r="G105" s="1192">
        <v>-0.5</v>
      </c>
      <c r="H105" s="1192">
        <v>-0.625</v>
      </c>
      <c r="I105" s="1192">
        <v>-0.75</v>
      </c>
      <c r="J105" s="1192">
        <v>-0.75</v>
      </c>
      <c r="K105" s="1192" t="s">
        <v>14</v>
      </c>
      <c r="L105" s="1191" t="s">
        <v>14</v>
      </c>
      <c r="M105" s="976"/>
    </row>
    <row r="106" spans="1:13" s="972" customFormat="1">
      <c r="A106" s="1118"/>
      <c r="B106" s="1729" t="s">
        <v>62</v>
      </c>
      <c r="C106" s="1318" t="s">
        <v>270</v>
      </c>
      <c r="D106" s="1127">
        <v>0</v>
      </c>
      <c r="E106" s="1127">
        <v>0</v>
      </c>
      <c r="F106" s="1127">
        <v>0</v>
      </c>
      <c r="G106" s="1127">
        <v>0</v>
      </c>
      <c r="H106" s="1127">
        <v>0</v>
      </c>
      <c r="I106" s="1127">
        <v>0</v>
      </c>
      <c r="J106" s="1127">
        <v>0</v>
      </c>
      <c r="K106" s="1127">
        <v>0</v>
      </c>
      <c r="L106" s="1126">
        <v>0</v>
      </c>
      <c r="M106" s="976"/>
    </row>
    <row r="107" spans="1:13" s="972" customFormat="1" ht="15" customHeight="1">
      <c r="A107" s="1118"/>
      <c r="B107" s="1717"/>
      <c r="C107" s="1319" t="s">
        <v>269</v>
      </c>
      <c r="D107" s="1208">
        <v>0</v>
      </c>
      <c r="E107" s="1208">
        <v>0</v>
      </c>
      <c r="F107" s="1208">
        <v>0</v>
      </c>
      <c r="G107" s="1208">
        <v>0</v>
      </c>
      <c r="H107" s="1208">
        <v>0</v>
      </c>
      <c r="I107" s="1208">
        <v>0</v>
      </c>
      <c r="J107" s="1208">
        <v>0</v>
      </c>
      <c r="K107" s="1208">
        <v>0</v>
      </c>
      <c r="L107" s="1207">
        <v>0</v>
      </c>
      <c r="M107" s="976"/>
    </row>
    <row r="108" spans="1:13" s="972" customFormat="1" ht="15" customHeight="1">
      <c r="A108" s="1118"/>
      <c r="B108" s="1717"/>
      <c r="C108" s="1319" t="s">
        <v>268</v>
      </c>
      <c r="D108" s="1130">
        <v>0</v>
      </c>
      <c r="E108" s="1130">
        <v>0</v>
      </c>
      <c r="F108" s="1130">
        <v>0</v>
      </c>
      <c r="G108" s="1130">
        <v>0</v>
      </c>
      <c r="H108" s="1130">
        <v>0</v>
      </c>
      <c r="I108" s="1130">
        <v>0</v>
      </c>
      <c r="J108" s="1130">
        <v>0</v>
      </c>
      <c r="K108" s="1130">
        <v>0</v>
      </c>
      <c r="L108" s="1129">
        <v>0</v>
      </c>
      <c r="M108" s="976"/>
    </row>
    <row r="109" spans="1:13" s="972" customFormat="1" ht="15" customHeight="1">
      <c r="A109" s="1118"/>
      <c r="B109" s="1717"/>
      <c r="C109" s="1319" t="s">
        <v>267</v>
      </c>
      <c r="D109" s="1130">
        <v>0</v>
      </c>
      <c r="E109" s="1130">
        <v>0</v>
      </c>
      <c r="F109" s="1130">
        <v>0</v>
      </c>
      <c r="G109" s="1130">
        <v>0</v>
      </c>
      <c r="H109" s="1130">
        <v>0</v>
      </c>
      <c r="I109" s="1130">
        <v>0</v>
      </c>
      <c r="J109" s="1130">
        <v>0</v>
      </c>
      <c r="K109" s="1130">
        <v>0</v>
      </c>
      <c r="L109" s="1129">
        <v>0</v>
      </c>
      <c r="M109" s="976"/>
    </row>
    <row r="110" spans="1:13" s="972" customFormat="1" ht="15" customHeight="1">
      <c r="A110" s="1118"/>
      <c r="B110" s="1717"/>
      <c r="C110" s="1319" t="s">
        <v>266</v>
      </c>
      <c r="D110" s="1130">
        <v>0</v>
      </c>
      <c r="E110" s="1130">
        <v>0</v>
      </c>
      <c r="F110" s="1130">
        <v>0</v>
      </c>
      <c r="G110" s="1130">
        <v>0</v>
      </c>
      <c r="H110" s="1130">
        <v>0</v>
      </c>
      <c r="I110" s="1130">
        <v>0</v>
      </c>
      <c r="J110" s="1130">
        <v>0</v>
      </c>
      <c r="K110" s="1130">
        <v>0</v>
      </c>
      <c r="L110" s="1129">
        <v>0</v>
      </c>
      <c r="M110" s="976"/>
    </row>
    <row r="111" spans="1:13" s="972" customFormat="1" ht="15" customHeight="1">
      <c r="A111" s="1118"/>
      <c r="B111" s="1717"/>
      <c r="C111" s="1319" t="s">
        <v>265</v>
      </c>
      <c r="D111" s="1130">
        <v>0</v>
      </c>
      <c r="E111" s="1130">
        <v>0</v>
      </c>
      <c r="F111" s="1130">
        <v>0</v>
      </c>
      <c r="G111" s="1130">
        <v>0</v>
      </c>
      <c r="H111" s="1130">
        <v>0</v>
      </c>
      <c r="I111" s="1130">
        <v>0</v>
      </c>
      <c r="J111" s="1130">
        <v>0</v>
      </c>
      <c r="K111" s="1130">
        <v>0</v>
      </c>
      <c r="L111" s="1129">
        <v>0</v>
      </c>
      <c r="M111" s="976"/>
    </row>
    <row r="112" spans="1:13" s="972" customFormat="1" ht="15" customHeight="1">
      <c r="A112" s="1118"/>
      <c r="B112" s="1717"/>
      <c r="C112" s="1319" t="s">
        <v>264</v>
      </c>
      <c r="D112" s="1130">
        <v>-0.25</v>
      </c>
      <c r="E112" s="1130">
        <v>-0.25</v>
      </c>
      <c r="F112" s="1130">
        <v>-0.25</v>
      </c>
      <c r="G112" s="1130">
        <v>-0.375</v>
      </c>
      <c r="H112" s="1130">
        <v>-0.375</v>
      </c>
      <c r="I112" s="1130">
        <v>-0.5</v>
      </c>
      <c r="J112" s="1130" t="s">
        <v>14</v>
      </c>
      <c r="K112" s="1130" t="s">
        <v>14</v>
      </c>
      <c r="L112" s="1129" t="s">
        <v>14</v>
      </c>
      <c r="M112" s="976"/>
    </row>
    <row r="113" spans="1:13" s="972" customFormat="1" ht="15" customHeight="1">
      <c r="A113" s="1118"/>
      <c r="B113" s="1717"/>
      <c r="C113" s="1319" t="s">
        <v>263</v>
      </c>
      <c r="D113" s="1130">
        <v>-2</v>
      </c>
      <c r="E113" s="1130">
        <v>-2</v>
      </c>
      <c r="F113" s="1130">
        <v>-2</v>
      </c>
      <c r="G113" s="1130">
        <v>-2</v>
      </c>
      <c r="H113" s="1130">
        <v>-2</v>
      </c>
      <c r="I113" s="1130">
        <v>-2</v>
      </c>
      <c r="J113" s="1130">
        <v>-2</v>
      </c>
      <c r="K113" s="1130">
        <v>-2</v>
      </c>
      <c r="L113" s="1129">
        <v>-2</v>
      </c>
      <c r="M113" s="976"/>
    </row>
    <row r="114" spans="1:13" s="972" customFormat="1" ht="15.75" thickBot="1">
      <c r="A114" s="1118"/>
      <c r="B114" s="1730"/>
      <c r="C114" s="1125" t="s">
        <v>353</v>
      </c>
      <c r="D114" s="1192">
        <v>-0.5</v>
      </c>
      <c r="E114" s="1192">
        <v>-0.5</v>
      </c>
      <c r="F114" s="1192">
        <v>-0.5</v>
      </c>
      <c r="G114" s="1192">
        <v>-0.5</v>
      </c>
      <c r="H114" s="1192">
        <v>-0.5</v>
      </c>
      <c r="I114" s="1192">
        <v>-0.5</v>
      </c>
      <c r="J114" s="1192" t="s">
        <v>14</v>
      </c>
      <c r="K114" s="1192" t="s">
        <v>14</v>
      </c>
      <c r="L114" s="1191" t="s">
        <v>14</v>
      </c>
      <c r="M114" s="976"/>
    </row>
    <row r="115" spans="1:13" s="972" customFormat="1">
      <c r="A115" s="1118"/>
      <c r="B115"/>
      <c r="C115"/>
      <c r="D115"/>
      <c r="E115"/>
      <c r="F115"/>
      <c r="G115"/>
      <c r="H115"/>
      <c r="I115"/>
      <c r="M115" s="976"/>
    </row>
    <row r="116" spans="1:13" s="972" customFormat="1">
      <c r="A116" s="1118"/>
      <c r="B116"/>
      <c r="C116"/>
      <c r="D116"/>
      <c r="E116"/>
      <c r="F116"/>
      <c r="G116"/>
      <c r="H116"/>
      <c r="I116"/>
      <c r="M116" s="976"/>
    </row>
    <row r="117" spans="1:13" s="972" customFormat="1">
      <c r="A117" s="1118"/>
      <c r="B117"/>
      <c r="C117"/>
      <c r="D117"/>
      <c r="E117"/>
      <c r="F117"/>
      <c r="G117"/>
      <c r="H117"/>
      <c r="I117"/>
      <c r="M117" s="976"/>
    </row>
    <row r="118" spans="1:13" s="972" customFormat="1">
      <c r="A118" s="1118"/>
      <c r="M118" s="976"/>
    </row>
    <row r="119" spans="1:13" s="972" customFormat="1">
      <c r="A119" s="1118"/>
      <c r="M119" s="976"/>
    </row>
    <row r="120" spans="1:13" s="972" customFormat="1">
      <c r="A120" s="1118"/>
      <c r="M120" s="976"/>
    </row>
    <row r="121" spans="1:13" s="972" customFormat="1">
      <c r="A121" s="1118"/>
      <c r="M121" s="976"/>
    </row>
    <row r="122" spans="1:13" s="972" customFormat="1">
      <c r="A122" s="1118"/>
      <c r="M122" s="976"/>
    </row>
    <row r="123" spans="1:13" s="972" customFormat="1">
      <c r="A123" s="1118"/>
      <c r="M123" s="976"/>
    </row>
    <row r="124" spans="1:13" s="972" customFormat="1">
      <c r="A124" s="1118"/>
      <c r="M124" s="976"/>
    </row>
    <row r="125" spans="1:13" s="972" customFormat="1">
      <c r="A125" s="1118"/>
      <c r="M125" s="976"/>
    </row>
    <row r="126" spans="1:13" s="972" customFormat="1">
      <c r="A126" s="1118"/>
      <c r="M126" s="976"/>
    </row>
    <row r="127" spans="1:13" s="972" customFormat="1">
      <c r="A127" s="1118"/>
      <c r="M127" s="976"/>
    </row>
    <row r="128" spans="1:13" s="972" customFormat="1">
      <c r="A128" s="1118"/>
      <c r="M128" s="976"/>
    </row>
    <row r="129" spans="1:13" s="972" customFormat="1">
      <c r="A129" s="1118"/>
      <c r="M129" s="976"/>
    </row>
    <row r="130" spans="1:13" s="972" customFormat="1">
      <c r="A130" s="1118"/>
      <c r="M130" s="976"/>
    </row>
    <row r="131" spans="1:13" s="972" customFormat="1">
      <c r="A131" s="1118"/>
      <c r="M131" s="976"/>
    </row>
    <row r="132" spans="1:13" s="972" customFormat="1">
      <c r="A132" s="1118"/>
      <c r="G132" s="1117"/>
      <c r="H132" s="1116"/>
      <c r="M132" s="976"/>
    </row>
    <row r="133" spans="1:13" s="972" customFormat="1" ht="15.75" thickBot="1">
      <c r="A133" s="1118"/>
      <c r="G133" s="1117"/>
      <c r="H133" s="1116"/>
      <c r="M133" s="976"/>
    </row>
    <row r="134" spans="1:13" s="972" customFormat="1" ht="15" customHeight="1">
      <c r="A134" s="981"/>
      <c r="B134" s="1756" t="s">
        <v>181</v>
      </c>
      <c r="C134" s="1756"/>
      <c r="D134" s="1756"/>
      <c r="E134" s="1756"/>
      <c r="F134" s="1756"/>
      <c r="G134" s="1756"/>
      <c r="H134" s="1756"/>
      <c r="I134" s="1756"/>
      <c r="J134" s="1756"/>
      <c r="K134" s="1756"/>
      <c r="L134" s="1756"/>
      <c r="M134" s="1777"/>
    </row>
    <row r="135" spans="1:13" s="972" customFormat="1">
      <c r="A135" s="978"/>
      <c r="B135" s="1757"/>
      <c r="C135" s="1757"/>
      <c r="D135" s="1757"/>
      <c r="E135" s="1757"/>
      <c r="F135" s="1757"/>
      <c r="G135" s="1757"/>
      <c r="H135" s="1757"/>
      <c r="I135" s="1757"/>
      <c r="J135" s="1757"/>
      <c r="K135" s="1757"/>
      <c r="L135" s="1757"/>
      <c r="M135" s="1778"/>
    </row>
    <row r="136" spans="1:13" s="972" customFormat="1">
      <c r="A136" s="978"/>
      <c r="B136" s="1757"/>
      <c r="C136" s="1757"/>
      <c r="D136" s="1757"/>
      <c r="E136" s="1757"/>
      <c r="F136" s="1757"/>
      <c r="G136" s="1757"/>
      <c r="H136" s="1757"/>
      <c r="I136" s="1757"/>
      <c r="J136" s="1757"/>
      <c r="K136" s="1757"/>
      <c r="L136" s="1757"/>
      <c r="M136" s="1778"/>
    </row>
    <row r="137" spans="1:13" s="972" customFormat="1" ht="15.75" thickBot="1">
      <c r="A137" s="975"/>
      <c r="B137" s="1758"/>
      <c r="C137" s="1758"/>
      <c r="D137" s="1758"/>
      <c r="E137" s="1758"/>
      <c r="F137" s="1758"/>
      <c r="G137" s="1758"/>
      <c r="H137" s="1758"/>
      <c r="I137" s="1758"/>
      <c r="J137" s="1758"/>
      <c r="K137" s="1758"/>
      <c r="L137" s="1758"/>
      <c r="M137" s="1779"/>
    </row>
  </sheetData>
  <mergeCells count="17">
    <mergeCell ref="K2:L2"/>
    <mergeCell ref="K3:L3"/>
    <mergeCell ref="A10:M11"/>
    <mergeCell ref="O10:Q10"/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  <mergeCell ref="D57:L57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margins!$N$183:$N$185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margins!$AC$178:$AC$180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margins!$AC$164:$AC$173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margins!$AC$160:$AC$162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margins!$AC$155:$AC$158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margins!$AC$151:$AC$153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margins!$AC$140:$AC$149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margins!$AC$134:$AC$137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margins!$AC$131:$AC$133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margins!$AC$128:$AC$129</xm:f>
          </x14:formula1>
          <xm:sqref>P19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74"/>
  <sheetViews>
    <sheetView showGridLines="0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27"/>
      <c r="G3" s="5"/>
      <c r="I3" s="6" t="s">
        <v>0</v>
      </c>
    </row>
    <row r="4" spans="3:20" ht="21.4" customHeight="1">
      <c r="C4" s="7"/>
      <c r="D4" s="8"/>
      <c r="I4" s="6" t="s">
        <v>644</v>
      </c>
      <c r="Q4" s="5"/>
    </row>
    <row r="5" spans="3:20" ht="19.5">
      <c r="C5" s="9"/>
      <c r="I5" s="30" t="s">
        <v>1</v>
      </c>
    </row>
    <row r="6" spans="3:20" ht="15.75">
      <c r="C6" s="1848" t="s">
        <v>313</v>
      </c>
      <c r="D6" s="1848"/>
      <c r="G6" s="1"/>
      <c r="I6" s="1"/>
    </row>
    <row r="7" spans="3:20" ht="15.75" thickBot="1">
      <c r="C7" s="10" t="s">
        <v>3</v>
      </c>
      <c r="D7" s="11" t="s">
        <v>308</v>
      </c>
      <c r="F7" s="527" t="s">
        <v>2</v>
      </c>
      <c r="G7" s="27"/>
      <c r="H7" s="1"/>
      <c r="I7" s="35" t="s">
        <v>307</v>
      </c>
      <c r="J7"/>
      <c r="K7"/>
      <c r="L7"/>
      <c r="M7"/>
    </row>
    <row r="8" spans="3:20" ht="15.75" thickBot="1">
      <c r="C8" s="113">
        <f>margins!AL3</f>
        <v>13.375</v>
      </c>
      <c r="D8" s="114">
        <v>110.05</v>
      </c>
      <c r="E8" s="15"/>
      <c r="F8" s="12" t="s">
        <v>6</v>
      </c>
      <c r="G8" s="13">
        <v>100</v>
      </c>
      <c r="H8" s="1"/>
      <c r="I8" s="526" t="s">
        <v>346</v>
      </c>
      <c r="J8" s="525"/>
      <c r="K8" s="525"/>
      <c r="L8" s="525"/>
      <c r="M8" s="524"/>
      <c r="O8"/>
      <c r="R8" s="424" t="s">
        <v>428</v>
      </c>
      <c r="S8" s="425"/>
      <c r="T8" s="1460">
        <v>46121.348749999997</v>
      </c>
    </row>
    <row r="9" spans="3:20" ht="15.75" thickBot="1">
      <c r="C9" s="113">
        <f>margins!AL4</f>
        <v>13.25</v>
      </c>
      <c r="D9" s="114">
        <v>109.925</v>
      </c>
      <c r="E9" s="18"/>
      <c r="F9" s="16" t="s">
        <v>8</v>
      </c>
      <c r="G9" s="523">
        <v>0</v>
      </c>
      <c r="H9" s="1"/>
      <c r="I9" s="82" t="s">
        <v>347</v>
      </c>
      <c r="J9"/>
      <c r="K9"/>
      <c r="L9"/>
      <c r="M9" s="522"/>
      <c r="O9"/>
    </row>
    <row r="10" spans="3:20" ht="15.75" thickBot="1">
      <c r="C10" s="113">
        <f>margins!AL5</f>
        <v>13.125</v>
      </c>
      <c r="D10" s="114">
        <v>109.8</v>
      </c>
      <c r="E10" s="18"/>
      <c r="F10" s="19" t="s">
        <v>10</v>
      </c>
      <c r="G10" s="523">
        <v>-0.375</v>
      </c>
      <c r="H10" s="1"/>
      <c r="I10" s="82" t="s">
        <v>306</v>
      </c>
      <c r="J10"/>
      <c r="K10"/>
      <c r="L10"/>
      <c r="M10" s="522"/>
      <c r="R10" s="441" t="s">
        <v>196</v>
      </c>
      <c r="S10" s="442" t="s">
        <v>197</v>
      </c>
      <c r="T10" s="442" t="s">
        <v>198</v>
      </c>
    </row>
    <row r="11" spans="3:20">
      <c r="C11" s="113">
        <f>margins!AL6</f>
        <v>13</v>
      </c>
      <c r="D11" s="114">
        <v>109.675</v>
      </c>
      <c r="E11" s="18"/>
      <c r="F11" s="668"/>
      <c r="G11" s="669"/>
      <c r="H11" s="1"/>
      <c r="I11" s="521" t="s">
        <v>305</v>
      </c>
      <c r="J11" s="520"/>
      <c r="K11" s="520"/>
      <c r="L11" s="520"/>
      <c r="M11" s="519"/>
    </row>
    <row r="12" spans="3:20" ht="15.75" thickBot="1">
      <c r="C12" s="113">
        <f>margins!AL7</f>
        <v>12.875</v>
      </c>
      <c r="D12" s="114">
        <v>109.55</v>
      </c>
      <c r="F12" s="518" t="s">
        <v>30</v>
      </c>
      <c r="G12" s="517"/>
      <c r="H12" s="1"/>
      <c r="J12" s="1587"/>
      <c r="K12" s="1587"/>
      <c r="L12" s="1587"/>
      <c r="M12" s="1587"/>
      <c r="N12" s="1587"/>
    </row>
    <row r="13" spans="3:20">
      <c r="C13" s="113">
        <f>margins!AL8</f>
        <v>12.75</v>
      </c>
      <c r="D13" s="114">
        <v>109.425</v>
      </c>
      <c r="F13" s="31" t="s">
        <v>83</v>
      </c>
      <c r="G13" s="33">
        <v>-0.25</v>
      </c>
      <c r="H13" s="1"/>
      <c r="I13" s="1579" t="s">
        <v>754</v>
      </c>
      <c r="J13" s="1580"/>
      <c r="K13" s="1581"/>
      <c r="L13" s="1582">
        <v>0.5</v>
      </c>
      <c r="M13" s="1583"/>
      <c r="R13" s="605" t="s">
        <v>200</v>
      </c>
      <c r="S13" s="431">
        <v>13.75</v>
      </c>
      <c r="T13" s="656" t="str">
        <f>_xlfn.IFNA(VLOOKUP(S13,$C$8:$D$48,2,FALSE), "NA")</f>
        <v>NA</v>
      </c>
    </row>
    <row r="14" spans="3:20">
      <c r="C14" s="113">
        <f>margins!AL9</f>
        <v>12.625</v>
      </c>
      <c r="D14" s="114">
        <v>109.3</v>
      </c>
      <c r="F14" s="31" t="s">
        <v>84</v>
      </c>
      <c r="G14" s="33">
        <v>-0.32500000000000001</v>
      </c>
      <c r="H14" s="1"/>
      <c r="I14" s="1584" t="s">
        <v>755</v>
      </c>
      <c r="J14" s="520"/>
      <c r="K14" s="520"/>
      <c r="L14" s="520"/>
      <c r="M14" s="519"/>
      <c r="R14" s="607" t="s">
        <v>358</v>
      </c>
      <c r="S14" s="432" t="s">
        <v>15</v>
      </c>
      <c r="T14" s="436"/>
    </row>
    <row r="15" spans="3:20" ht="15" customHeight="1">
      <c r="C15" s="113">
        <f>margins!AL10</f>
        <v>12.5</v>
      </c>
      <c r="D15" s="114">
        <v>109.175</v>
      </c>
      <c r="F15" s="31" t="s">
        <v>85</v>
      </c>
      <c r="G15" s="33">
        <v>-0.55000000000000004</v>
      </c>
      <c r="H15" s="1"/>
      <c r="J15" s="1586"/>
      <c r="K15"/>
      <c r="L15"/>
      <c r="M15"/>
      <c r="N15"/>
      <c r="O15"/>
      <c r="R15" s="607" t="s">
        <v>201</v>
      </c>
      <c r="S15" s="432" t="s">
        <v>294</v>
      </c>
      <c r="T15" s="436"/>
    </row>
    <row r="16" spans="3:20" ht="15" customHeight="1">
      <c r="C16" s="113">
        <f>margins!AL11</f>
        <v>12.375</v>
      </c>
      <c r="D16" s="114">
        <v>109.05</v>
      </c>
      <c r="E16" s="18"/>
      <c r="F16" s="31" t="s">
        <v>86</v>
      </c>
      <c r="G16" s="33">
        <v>-0.65</v>
      </c>
      <c r="H16" s="1"/>
      <c r="I16" s="1"/>
      <c r="J16" s="1585"/>
      <c r="K16"/>
      <c r="L16"/>
      <c r="M16"/>
      <c r="N16"/>
      <c r="O16"/>
      <c r="R16" s="607" t="s">
        <v>199</v>
      </c>
      <c r="S16" s="432" t="s">
        <v>284</v>
      </c>
      <c r="T16" s="436">
        <f>IF(S16="Choose a Selection",0,(INDEX($H$22:$N$74,MATCH(S16,$G$22:$G$74,0),MATCH($S$14,$H$21:$N$21,0),1)))</f>
        <v>0</v>
      </c>
    </row>
    <row r="17" spans="3:20" ht="15" customHeight="1">
      <c r="C17" s="113">
        <f>margins!AL12</f>
        <v>12.25</v>
      </c>
      <c r="D17" s="114">
        <v>108.925</v>
      </c>
      <c r="E17" s="18"/>
      <c r="F17" s="516" t="s">
        <v>303</v>
      </c>
      <c r="G17" s="32"/>
      <c r="H17" s="1"/>
      <c r="I17" s="1"/>
      <c r="J17" s="1586"/>
      <c r="K17"/>
      <c r="L17"/>
      <c r="M17"/>
      <c r="N17"/>
      <c r="O17"/>
      <c r="R17" s="607" t="s">
        <v>4</v>
      </c>
      <c r="S17" s="432" t="s">
        <v>192</v>
      </c>
      <c r="T17" s="436">
        <f>IF(S17="Full Doc",INDEX($H$22:$N$29,MATCH(S15,G22:G29,0),MATCH(S14,$H$21:$N$21,0),1),0)</f>
        <v>0</v>
      </c>
    </row>
    <row r="18" spans="3:20" ht="15" customHeight="1">
      <c r="C18" s="113">
        <f>margins!AL13</f>
        <v>12.125</v>
      </c>
      <c r="D18" s="114">
        <v>108.8</v>
      </c>
      <c r="E18" s="18"/>
      <c r="H18" s="1"/>
      <c r="I18" s="1"/>
      <c r="M18"/>
      <c r="O18"/>
      <c r="R18" s="607" t="s">
        <v>523</v>
      </c>
      <c r="S18" s="432" t="s">
        <v>192</v>
      </c>
      <c r="T18" s="436">
        <f>IF(S18="Choose a Selection",0,(INDEX($H$30:$N$37,MATCH($S$15,G30:G37,0),MATCH($S$14,$H$21:$N$21,0),1)))</f>
        <v>0</v>
      </c>
    </row>
    <row r="19" spans="3:20" ht="15" customHeight="1">
      <c r="C19" s="113">
        <f>margins!AL14</f>
        <v>12</v>
      </c>
      <c r="D19" s="114">
        <v>108.675</v>
      </c>
      <c r="E19" s="18"/>
      <c r="H19" s="1"/>
      <c r="I19" s="1"/>
      <c r="M19"/>
      <c r="O19"/>
      <c r="R19" s="607" t="s">
        <v>524</v>
      </c>
      <c r="S19" s="432" t="s">
        <v>192</v>
      </c>
      <c r="T19" s="436">
        <f>IF(S19="Choose a Selection",0,(INDEX($H$46:$N$48,MATCH(S19,G46:G48,0),MATCH($S$14,$H$21:$N$21,0),1)))</f>
        <v>0</v>
      </c>
    </row>
    <row r="20" spans="3:20" ht="15" customHeight="1">
      <c r="C20" s="113">
        <f>margins!AL15</f>
        <v>11.875</v>
      </c>
      <c r="D20" s="114">
        <v>108.55</v>
      </c>
      <c r="E20" s="18"/>
      <c r="F20" s="1836" t="s">
        <v>218</v>
      </c>
      <c r="G20" s="1837"/>
      <c r="H20" s="1874" t="s">
        <v>302</v>
      </c>
      <c r="I20" s="1874"/>
      <c r="J20" s="1874"/>
      <c r="K20" s="1874"/>
      <c r="L20" s="1874"/>
      <c r="M20" s="1874"/>
      <c r="N20" s="1875"/>
      <c r="O20" s="35"/>
      <c r="R20" s="607" t="s">
        <v>525</v>
      </c>
      <c r="S20" s="432" t="s">
        <v>192</v>
      </c>
      <c r="T20" s="436">
        <f>IF(S20="Choose a Selection",0,(INDEX($H$38:$N$45,MATCH($S$15,G38:G45,0),MATCH($S$14,$H$21:$N$21,0),1)))</f>
        <v>0</v>
      </c>
    </row>
    <row r="21" spans="3:20" ht="15" customHeight="1">
      <c r="C21" s="113">
        <f>margins!AL16</f>
        <v>11.75</v>
      </c>
      <c r="D21" s="114">
        <v>108.425</v>
      </c>
      <c r="E21" s="18"/>
      <c r="F21" s="92"/>
      <c r="G21" s="93"/>
      <c r="H21" s="93" t="s">
        <v>15</v>
      </c>
      <c r="I21" s="93" t="s">
        <v>16</v>
      </c>
      <c r="J21" s="93" t="s">
        <v>17</v>
      </c>
      <c r="K21" s="93" t="s">
        <v>18</v>
      </c>
      <c r="L21" s="93" t="s">
        <v>19</v>
      </c>
      <c r="M21" s="93" t="s">
        <v>20</v>
      </c>
      <c r="N21" s="28" t="s">
        <v>21</v>
      </c>
      <c r="R21" s="607" t="s">
        <v>283</v>
      </c>
      <c r="S21" s="432" t="s">
        <v>192</v>
      </c>
      <c r="T21" s="436">
        <f>IF(S21="Choose a Selection",0,(INDEX($H$22:$N$74,MATCH(S21,$G$22:$G$74,0),MATCH($S$14,$H$21:$N$21,0),1)))</f>
        <v>0</v>
      </c>
    </row>
    <row r="22" spans="3:20" ht="15" customHeight="1">
      <c r="C22" s="113">
        <f>margins!AL17</f>
        <v>11.625</v>
      </c>
      <c r="D22" s="114">
        <v>108.3</v>
      </c>
      <c r="E22" s="18"/>
      <c r="F22" s="603" t="s">
        <v>521</v>
      </c>
      <c r="G22" s="602" t="s">
        <v>299</v>
      </c>
      <c r="H22" s="1311">
        <v>1.875</v>
      </c>
      <c r="I22" s="1312">
        <v>1.875</v>
      </c>
      <c r="J22" s="1313">
        <v>1.625</v>
      </c>
      <c r="K22" s="1313">
        <v>1.375</v>
      </c>
      <c r="L22" s="1313">
        <v>1.125</v>
      </c>
      <c r="M22" s="1313">
        <v>0.25</v>
      </c>
      <c r="N22" s="1314">
        <v>-0.625</v>
      </c>
      <c r="R22" s="607" t="s">
        <v>45</v>
      </c>
      <c r="S22" s="432" t="s">
        <v>192</v>
      </c>
      <c r="T22" s="436">
        <f>IF(S22="Choose a Selection",0,(INDEX($H$22:$N$74,MATCH(S22,$G$22:$G$74,0),MATCH($S$14,$H$21:$N$21,0),1)))</f>
        <v>0</v>
      </c>
    </row>
    <row r="23" spans="3:20" ht="15" customHeight="1">
      <c r="C23" s="113">
        <f>margins!AL18</f>
        <v>11.5</v>
      </c>
      <c r="D23" s="114">
        <v>108.175</v>
      </c>
      <c r="E23" s="18"/>
      <c r="F23" s="601" t="s">
        <v>522</v>
      </c>
      <c r="G23" s="589" t="s">
        <v>298</v>
      </c>
      <c r="H23" s="588">
        <v>1.875</v>
      </c>
      <c r="I23" s="587">
        <v>1.875</v>
      </c>
      <c r="J23" s="586">
        <v>1.625</v>
      </c>
      <c r="K23" s="586">
        <v>1.375</v>
      </c>
      <c r="L23" s="586">
        <v>1.125</v>
      </c>
      <c r="M23" s="586">
        <v>0.125</v>
      </c>
      <c r="N23" s="600">
        <v>-0.75</v>
      </c>
      <c r="R23" s="607" t="s">
        <v>312</v>
      </c>
      <c r="S23" s="432" t="s">
        <v>192</v>
      </c>
      <c r="T23" s="436">
        <f>IF(S23="Choose a Selection",0,(INDEX($H$22:$N$74,MATCH(S23,$G$22:$G$74,0),MATCH($S$14,$H$21:$N$21,0),1)))</f>
        <v>0</v>
      </c>
    </row>
    <row r="24" spans="3:20" ht="15" customHeight="1">
      <c r="C24" s="113">
        <f>margins!AL19</f>
        <v>11.375</v>
      </c>
      <c r="D24" s="114">
        <v>107.925</v>
      </c>
      <c r="E24" s="18"/>
      <c r="F24" s="599"/>
      <c r="G24" s="585" t="s">
        <v>297</v>
      </c>
      <c r="H24" s="584">
        <v>1.375</v>
      </c>
      <c r="I24" s="583">
        <v>1.375</v>
      </c>
      <c r="J24" s="583">
        <v>1.125</v>
      </c>
      <c r="K24" s="583">
        <v>0.875</v>
      </c>
      <c r="L24" s="583">
        <v>0.625</v>
      </c>
      <c r="M24" s="583">
        <v>-0.5</v>
      </c>
      <c r="N24" s="594">
        <v>-1.5</v>
      </c>
      <c r="R24" s="607" t="s">
        <v>62</v>
      </c>
      <c r="S24" s="432" t="s">
        <v>192</v>
      </c>
      <c r="T24" s="436">
        <f>IF(S24="Choose a Selection",0,(INDEX($H$22:$N$74,MATCH(S24,$G$22:$G$74,0),MATCH($S$14,$H$21:$N$21,0),1)))</f>
        <v>0</v>
      </c>
    </row>
    <row r="25" spans="3:20" ht="15" customHeight="1">
      <c r="C25" s="113">
        <f>margins!AL20</f>
        <v>11.25</v>
      </c>
      <c r="D25" s="114">
        <v>107.675</v>
      </c>
      <c r="E25" s="18"/>
      <c r="F25" s="598"/>
      <c r="G25" s="585" t="s">
        <v>296</v>
      </c>
      <c r="H25" s="584">
        <v>1</v>
      </c>
      <c r="I25" s="583">
        <v>1</v>
      </c>
      <c r="J25" s="583">
        <v>0.625</v>
      </c>
      <c r="K25" s="583">
        <v>0.375</v>
      </c>
      <c r="L25" s="583">
        <v>0.125</v>
      </c>
      <c r="M25" s="583">
        <v>-1.125</v>
      </c>
      <c r="N25" s="594">
        <v>-2.75</v>
      </c>
      <c r="R25" s="607" t="s">
        <v>206</v>
      </c>
      <c r="S25" s="432">
        <v>15</v>
      </c>
      <c r="T25" s="436">
        <f>IF(S25=15,0,G10)</f>
        <v>0</v>
      </c>
    </row>
    <row r="26" spans="3:20" ht="15" customHeight="1">
      <c r="C26" s="113">
        <f>margins!AL21</f>
        <v>11.125</v>
      </c>
      <c r="D26" s="114">
        <v>107.425</v>
      </c>
      <c r="E26" s="18"/>
      <c r="F26" s="597"/>
      <c r="G26" s="585" t="s">
        <v>295</v>
      </c>
      <c r="H26" s="584">
        <v>0.125</v>
      </c>
      <c r="I26" s="583">
        <v>0.125</v>
      </c>
      <c r="J26" s="583">
        <v>-0.375</v>
      </c>
      <c r="K26" s="583">
        <v>-0.75</v>
      </c>
      <c r="L26" s="583">
        <v>-1</v>
      </c>
      <c r="M26" s="583">
        <v>-2</v>
      </c>
      <c r="N26" s="594">
        <v>-4</v>
      </c>
      <c r="R26" s="1590" t="s">
        <v>677</v>
      </c>
      <c r="S26" s="432" t="s">
        <v>757</v>
      </c>
      <c r="T26" s="1591">
        <f>IF(S26="Loan Amount &gt;=100,000", 0.5, 0)</f>
        <v>0.5</v>
      </c>
    </row>
    <row r="27" spans="3:20" ht="15" customHeight="1" thickBot="1">
      <c r="C27" s="113">
        <f>margins!AL22</f>
        <v>11</v>
      </c>
      <c r="D27" s="114">
        <v>107.175</v>
      </c>
      <c r="E27" s="18"/>
      <c r="F27" s="596"/>
      <c r="G27" s="585" t="s">
        <v>294</v>
      </c>
      <c r="H27" s="584">
        <v>-0.75</v>
      </c>
      <c r="I27" s="583">
        <v>-0.75</v>
      </c>
      <c r="J27" s="583">
        <v>-1.375</v>
      </c>
      <c r="K27" s="583">
        <v>-1.875</v>
      </c>
      <c r="L27" s="583">
        <v>-2.375</v>
      </c>
      <c r="M27" s="583">
        <v>-3.125</v>
      </c>
      <c r="N27" s="594">
        <v>-5.5</v>
      </c>
      <c r="R27" s="607" t="s">
        <v>207</v>
      </c>
      <c r="S27" s="433"/>
      <c r="T27" s="437">
        <f>SUM(T16:T26)</f>
        <v>0.5</v>
      </c>
    </row>
    <row r="28" spans="3:20" ht="15" customHeight="1" thickBot="1">
      <c r="C28" s="113">
        <f>margins!AL23</f>
        <v>10.875</v>
      </c>
      <c r="D28" s="114">
        <v>106.925</v>
      </c>
      <c r="E28" s="18"/>
      <c r="F28" s="596"/>
      <c r="G28" s="585" t="s">
        <v>293</v>
      </c>
      <c r="H28" s="584">
        <v>-3</v>
      </c>
      <c r="I28" s="583">
        <v>-3</v>
      </c>
      <c r="J28" s="583">
        <v>-3.75</v>
      </c>
      <c r="K28" s="583">
        <v>-4.125</v>
      </c>
      <c r="L28" s="583">
        <v>-4.75</v>
      </c>
      <c r="M28" s="583">
        <v>-5.75</v>
      </c>
      <c r="N28" s="594" t="s">
        <v>14</v>
      </c>
      <c r="R28" s="420"/>
      <c r="S28" s="421"/>
      <c r="T28" s="430"/>
    </row>
    <row r="29" spans="3:20" ht="15" customHeight="1" thickBot="1">
      <c r="C29" s="113">
        <f>margins!AL24</f>
        <v>10.75</v>
      </c>
      <c r="D29" s="114">
        <v>106.675</v>
      </c>
      <c r="E29" s="18"/>
      <c r="F29" s="595"/>
      <c r="G29" s="585" t="s">
        <v>292</v>
      </c>
      <c r="H29" s="584">
        <v>-4.25</v>
      </c>
      <c r="I29" s="583">
        <v>-4.375</v>
      </c>
      <c r="J29" s="583">
        <v>-4.875</v>
      </c>
      <c r="K29" s="583">
        <v>-5.5</v>
      </c>
      <c r="L29" s="583">
        <v>-6</v>
      </c>
      <c r="M29" s="583" t="s">
        <v>14</v>
      </c>
      <c r="N29" s="594" t="s">
        <v>14</v>
      </c>
      <c r="R29" s="422" t="s">
        <v>208</v>
      </c>
      <c r="S29" s="423"/>
      <c r="T29" s="610" t="str">
        <f>IFERROR(IF(ISNUMBER(MATCH("NA", T16:T26, 0)), "NA",MIN(G8,(T13+T27))), "NA")</f>
        <v>NA</v>
      </c>
    </row>
    <row r="30" spans="3:20" ht="15" customHeight="1" thickBot="1">
      <c r="C30" s="113">
        <f>margins!AL25</f>
        <v>10.625</v>
      </c>
      <c r="D30" s="114">
        <v>106.425</v>
      </c>
      <c r="E30" s="18"/>
      <c r="F30" s="504" t="s">
        <v>300</v>
      </c>
      <c r="G30" s="593" t="s">
        <v>299</v>
      </c>
      <c r="H30" s="592">
        <v>0.875</v>
      </c>
      <c r="I30" s="591">
        <v>0.875</v>
      </c>
      <c r="J30" s="590">
        <v>0.625</v>
      </c>
      <c r="K30" s="590">
        <v>0.25</v>
      </c>
      <c r="L30" s="590">
        <v>0</v>
      </c>
      <c r="M30" s="590">
        <v>-1</v>
      </c>
      <c r="N30" s="1306">
        <v>-1.875</v>
      </c>
      <c r="R30" s="417"/>
      <c r="S30" s="417"/>
      <c r="T30" s="417"/>
    </row>
    <row r="31" spans="3:20" ht="15" customHeight="1" thickBot="1">
      <c r="C31" s="113">
        <f>margins!AL26</f>
        <v>10.5</v>
      </c>
      <c r="D31" s="114">
        <v>106.175</v>
      </c>
      <c r="E31" s="18"/>
      <c r="F31" s="601">
        <v>1099</v>
      </c>
      <c r="G31" s="589" t="s">
        <v>298</v>
      </c>
      <c r="H31" s="588">
        <v>0.875</v>
      </c>
      <c r="I31" s="587">
        <v>0.875</v>
      </c>
      <c r="J31" s="586">
        <v>0.625</v>
      </c>
      <c r="K31" s="586">
        <v>0.25</v>
      </c>
      <c r="L31" s="586">
        <v>0</v>
      </c>
      <c r="M31" s="586">
        <v>-1.125</v>
      </c>
      <c r="N31" s="600">
        <v>-2</v>
      </c>
      <c r="R31" s="772" t="s">
        <v>452</v>
      </c>
      <c r="S31" s="773"/>
      <c r="T31" s="774"/>
    </row>
    <row r="32" spans="3:20" ht="15" customHeight="1">
      <c r="C32" s="113">
        <f>margins!AL27</f>
        <v>10.375</v>
      </c>
      <c r="D32" s="114">
        <v>105.925</v>
      </c>
      <c r="E32" s="18"/>
      <c r="F32" s="504"/>
      <c r="G32" s="585" t="s">
        <v>297</v>
      </c>
      <c r="H32" s="584">
        <v>0.375</v>
      </c>
      <c r="I32" s="583">
        <v>0.375</v>
      </c>
      <c r="J32" s="583">
        <v>0.125</v>
      </c>
      <c r="K32" s="583">
        <v>-0.25</v>
      </c>
      <c r="L32" s="583">
        <v>-0.5</v>
      </c>
      <c r="M32" s="583">
        <v>-1.75</v>
      </c>
      <c r="N32" s="594">
        <v>-2.75</v>
      </c>
    </row>
    <row r="33" spans="3:14">
      <c r="C33" s="113">
        <f>margins!AL28</f>
        <v>10.25</v>
      </c>
      <c r="D33" s="114">
        <v>105.55</v>
      </c>
      <c r="E33" s="18"/>
      <c r="F33" s="504"/>
      <c r="G33" s="585" t="s">
        <v>296</v>
      </c>
      <c r="H33" s="584">
        <v>0</v>
      </c>
      <c r="I33" s="583">
        <v>0</v>
      </c>
      <c r="J33" s="583">
        <v>-0.375</v>
      </c>
      <c r="K33" s="583">
        <v>-0.75</v>
      </c>
      <c r="L33" s="583">
        <v>-1</v>
      </c>
      <c r="M33" s="583">
        <v>-2.375</v>
      </c>
      <c r="N33" s="594">
        <v>-4</v>
      </c>
    </row>
    <row r="34" spans="3:14">
      <c r="C34" s="113">
        <f>margins!AL29</f>
        <v>10.125</v>
      </c>
      <c r="D34" s="114">
        <v>105.175</v>
      </c>
      <c r="E34" s="18"/>
      <c r="F34" s="504"/>
      <c r="G34" s="585" t="s">
        <v>295</v>
      </c>
      <c r="H34" s="584">
        <v>-0.625</v>
      </c>
      <c r="I34" s="583">
        <v>-0.625</v>
      </c>
      <c r="J34" s="583">
        <v>-1.125</v>
      </c>
      <c r="K34" s="583">
        <v>-1.625</v>
      </c>
      <c r="L34" s="583">
        <v>-1.875</v>
      </c>
      <c r="M34" s="583">
        <v>-3</v>
      </c>
      <c r="N34" s="594">
        <v>-5.125</v>
      </c>
    </row>
    <row r="35" spans="3:14">
      <c r="C35" s="113">
        <f>margins!AL30</f>
        <v>10</v>
      </c>
      <c r="D35" s="114">
        <v>104.8</v>
      </c>
      <c r="E35" s="18"/>
      <c r="F35" s="504"/>
      <c r="G35" s="585" t="s">
        <v>294</v>
      </c>
      <c r="H35" s="584">
        <v>-1.625</v>
      </c>
      <c r="I35" s="583">
        <v>-1.625</v>
      </c>
      <c r="J35" s="583">
        <v>-2.25</v>
      </c>
      <c r="K35" s="583">
        <v>-2.875</v>
      </c>
      <c r="L35" s="583">
        <v>-3.375</v>
      </c>
      <c r="M35" s="583">
        <v>-4.25</v>
      </c>
      <c r="N35" s="582" t="s">
        <v>14</v>
      </c>
    </row>
    <row r="36" spans="3:14">
      <c r="C36" s="113">
        <f>margins!AL31</f>
        <v>9.875</v>
      </c>
      <c r="D36" s="114">
        <v>104.425</v>
      </c>
      <c r="E36" s="18"/>
      <c r="F36" s="504"/>
      <c r="G36" s="585" t="s">
        <v>293</v>
      </c>
      <c r="H36" s="584">
        <v>-4</v>
      </c>
      <c r="I36" s="583">
        <v>-4</v>
      </c>
      <c r="J36" s="583">
        <v>-4.75</v>
      </c>
      <c r="K36" s="583">
        <v>-5.25</v>
      </c>
      <c r="L36" s="583">
        <v>-5.875</v>
      </c>
      <c r="M36" s="583" t="s">
        <v>14</v>
      </c>
      <c r="N36" s="582" t="s">
        <v>14</v>
      </c>
    </row>
    <row r="37" spans="3:14">
      <c r="C37" s="113">
        <f>margins!AL32</f>
        <v>9.75</v>
      </c>
      <c r="D37" s="114">
        <v>104.05</v>
      </c>
      <c r="F37" s="896"/>
      <c r="G37" s="585" t="s">
        <v>292</v>
      </c>
      <c r="H37" s="584">
        <v>-5.75</v>
      </c>
      <c r="I37" s="583">
        <v>-5.875</v>
      </c>
      <c r="J37" s="583">
        <v>-6.375</v>
      </c>
      <c r="K37" s="583" t="s">
        <v>14</v>
      </c>
      <c r="L37" s="583" t="s">
        <v>14</v>
      </c>
      <c r="M37" s="583" t="s">
        <v>14</v>
      </c>
      <c r="N37" s="582" t="s">
        <v>14</v>
      </c>
    </row>
    <row r="38" spans="3:14">
      <c r="C38" s="113">
        <f>margins!AL33</f>
        <v>9.625</v>
      </c>
      <c r="D38" s="114">
        <v>103.675</v>
      </c>
      <c r="F38" s="504" t="s">
        <v>519</v>
      </c>
      <c r="G38" s="593" t="s">
        <v>299</v>
      </c>
      <c r="H38" s="592">
        <v>-0.5</v>
      </c>
      <c r="I38" s="591">
        <v>-0.5</v>
      </c>
      <c r="J38" s="590">
        <v>-0.75</v>
      </c>
      <c r="K38" s="590">
        <v>-1.375</v>
      </c>
      <c r="L38" s="590">
        <v>-1.625</v>
      </c>
      <c r="M38" s="590">
        <v>-2.75</v>
      </c>
      <c r="N38" s="1306">
        <v>-3.75</v>
      </c>
    </row>
    <row r="39" spans="3:14">
      <c r="C39" s="113">
        <f>margins!AL34</f>
        <v>9.5</v>
      </c>
      <c r="D39" s="114">
        <v>103.3</v>
      </c>
      <c r="F39" s="601" t="s">
        <v>88</v>
      </c>
      <c r="G39" s="589" t="s">
        <v>298</v>
      </c>
      <c r="H39" s="588">
        <v>-0.5</v>
      </c>
      <c r="I39" s="587">
        <v>-0.5</v>
      </c>
      <c r="J39" s="586">
        <v>-0.75</v>
      </c>
      <c r="K39" s="586">
        <v>-1.375</v>
      </c>
      <c r="L39" s="586">
        <v>-1.625</v>
      </c>
      <c r="M39" s="586">
        <v>-2.875</v>
      </c>
      <c r="N39" s="600">
        <v>-4</v>
      </c>
    </row>
    <row r="40" spans="3:14">
      <c r="C40" s="113">
        <f>margins!AL35</f>
        <v>9.375</v>
      </c>
      <c r="D40" s="114">
        <v>102.925</v>
      </c>
      <c r="F40" s="504"/>
      <c r="G40" s="585" t="s">
        <v>297</v>
      </c>
      <c r="H40" s="584">
        <v>-1</v>
      </c>
      <c r="I40" s="583">
        <v>-1</v>
      </c>
      <c r="J40" s="583">
        <v>-1.25</v>
      </c>
      <c r="K40" s="583">
        <v>-1.875</v>
      </c>
      <c r="L40" s="583">
        <v>-2.125</v>
      </c>
      <c r="M40" s="583">
        <v>-3.5</v>
      </c>
      <c r="N40" s="594">
        <v>-4.75</v>
      </c>
    </row>
    <row r="41" spans="3:14">
      <c r="C41" s="113">
        <f>margins!AL36</f>
        <v>9.25</v>
      </c>
      <c r="D41" s="114">
        <v>102.425</v>
      </c>
      <c r="F41" s="504"/>
      <c r="G41" s="585" t="s">
        <v>296</v>
      </c>
      <c r="H41" s="584">
        <v>-1.375</v>
      </c>
      <c r="I41" s="583">
        <v>-1.375</v>
      </c>
      <c r="J41" s="583">
        <v>-1.75</v>
      </c>
      <c r="K41" s="583">
        <v>-2.375</v>
      </c>
      <c r="L41" s="583">
        <v>-2.625</v>
      </c>
      <c r="M41" s="583">
        <v>-4.125</v>
      </c>
      <c r="N41" s="594">
        <v>-6</v>
      </c>
    </row>
    <row r="42" spans="3:14">
      <c r="C42" s="113">
        <f>margins!AL37</f>
        <v>9.125</v>
      </c>
      <c r="D42" s="114">
        <v>101.925</v>
      </c>
      <c r="F42" s="504"/>
      <c r="G42" s="585" t="s">
        <v>295</v>
      </c>
      <c r="H42" s="584">
        <v>-2.125</v>
      </c>
      <c r="I42" s="583">
        <v>-2.125</v>
      </c>
      <c r="J42" s="583">
        <v>-2.625</v>
      </c>
      <c r="K42" s="583">
        <v>-3.375</v>
      </c>
      <c r="L42" s="583">
        <v>-3.625</v>
      </c>
      <c r="M42" s="583">
        <v>-4.875</v>
      </c>
      <c r="N42" s="594">
        <v>-7.25</v>
      </c>
    </row>
    <row r="43" spans="3:14">
      <c r="C43" s="113">
        <f>margins!AL38</f>
        <v>9</v>
      </c>
      <c r="D43" s="114">
        <v>101.3</v>
      </c>
      <c r="F43" s="504"/>
      <c r="G43" s="585" t="s">
        <v>294</v>
      </c>
      <c r="H43" s="584">
        <v>-3.375</v>
      </c>
      <c r="I43" s="583">
        <v>-3.375</v>
      </c>
      <c r="J43" s="583">
        <v>-4</v>
      </c>
      <c r="K43" s="583">
        <v>-4.75</v>
      </c>
      <c r="L43" s="583">
        <v>-5.25</v>
      </c>
      <c r="M43" s="583" t="s">
        <v>14</v>
      </c>
      <c r="N43" s="582" t="s">
        <v>14</v>
      </c>
    </row>
    <row r="44" spans="3:14">
      <c r="C44" s="113">
        <f>margins!AL39</f>
        <v>8.875</v>
      </c>
      <c r="D44" s="114">
        <v>100.675</v>
      </c>
      <c r="F44" s="504"/>
      <c r="G44" s="585" t="s">
        <v>293</v>
      </c>
      <c r="H44" s="584">
        <v>-5.75</v>
      </c>
      <c r="I44" s="583">
        <v>-5.75</v>
      </c>
      <c r="J44" s="583">
        <v>-6.5</v>
      </c>
      <c r="K44" s="583">
        <v>-7.125</v>
      </c>
      <c r="L44" s="583" t="s">
        <v>14</v>
      </c>
      <c r="M44" s="583" t="s">
        <v>14</v>
      </c>
      <c r="N44" s="582" t="s">
        <v>14</v>
      </c>
    </row>
    <row r="45" spans="3:14">
      <c r="C45" s="113">
        <f>margins!AL40</f>
        <v>8.75</v>
      </c>
      <c r="D45" s="114">
        <v>100.05</v>
      </c>
      <c r="F45" s="504"/>
      <c r="G45" s="585" t="s">
        <v>292</v>
      </c>
      <c r="H45" s="584">
        <v>-7.75</v>
      </c>
      <c r="I45" s="583">
        <v>-7.875</v>
      </c>
      <c r="J45" s="583">
        <v>-8.375</v>
      </c>
      <c r="K45" s="583" t="s">
        <v>14</v>
      </c>
      <c r="L45" s="583" t="s">
        <v>14</v>
      </c>
      <c r="M45" s="583" t="s">
        <v>14</v>
      </c>
      <c r="N45" s="582" t="s">
        <v>14</v>
      </c>
    </row>
    <row r="46" spans="3:14">
      <c r="C46" s="113">
        <f>margins!AL41</f>
        <v>8.625</v>
      </c>
      <c r="D46" s="114">
        <v>99.3</v>
      </c>
      <c r="F46" s="581" t="s">
        <v>291</v>
      </c>
      <c r="G46" s="580" t="s">
        <v>290</v>
      </c>
      <c r="H46" s="579">
        <v>0</v>
      </c>
      <c r="I46" s="578">
        <v>0</v>
      </c>
      <c r="J46" s="578">
        <v>0</v>
      </c>
      <c r="K46" s="578">
        <v>0</v>
      </c>
      <c r="L46" s="578">
        <v>0</v>
      </c>
      <c r="M46" s="578">
        <v>0</v>
      </c>
      <c r="N46" s="577">
        <v>0</v>
      </c>
    </row>
    <row r="47" spans="3:14">
      <c r="C47" s="113">
        <f>margins!AL42</f>
        <v>8.5</v>
      </c>
      <c r="D47" s="114">
        <v>98.55</v>
      </c>
      <c r="F47" s="572"/>
      <c r="G47" s="576" t="s">
        <v>289</v>
      </c>
      <c r="H47" s="575">
        <v>0</v>
      </c>
      <c r="I47" s="574">
        <v>0</v>
      </c>
      <c r="J47" s="574">
        <v>0</v>
      </c>
      <c r="K47" s="574">
        <v>0</v>
      </c>
      <c r="L47" s="574">
        <v>0</v>
      </c>
      <c r="M47" s="574">
        <v>0</v>
      </c>
      <c r="N47" s="573">
        <v>0</v>
      </c>
    </row>
    <row r="48" spans="3:14">
      <c r="C48" s="113"/>
      <c r="D48" s="114"/>
      <c r="F48" s="572"/>
      <c r="G48" s="571" t="s">
        <v>288</v>
      </c>
      <c r="H48" s="570">
        <v>0</v>
      </c>
      <c r="I48" s="569">
        <v>0</v>
      </c>
      <c r="J48" s="569">
        <v>0</v>
      </c>
      <c r="K48" s="569">
        <v>0</v>
      </c>
      <c r="L48" s="569">
        <v>0</v>
      </c>
      <c r="M48" s="569">
        <v>0</v>
      </c>
      <c r="N48" s="568">
        <v>0</v>
      </c>
    </row>
    <row r="49" spans="6:14">
      <c r="F49" s="538" t="s">
        <v>199</v>
      </c>
      <c r="G49" s="567" t="s">
        <v>287</v>
      </c>
      <c r="H49" s="566">
        <v>0.5</v>
      </c>
      <c r="I49" s="565">
        <v>0.5</v>
      </c>
      <c r="J49" s="565">
        <v>0.5</v>
      </c>
      <c r="K49" s="565">
        <v>0.5</v>
      </c>
      <c r="L49" s="565">
        <v>0.5</v>
      </c>
      <c r="M49" s="565">
        <v>0.5</v>
      </c>
      <c r="N49" s="564">
        <v>0.5</v>
      </c>
    </row>
    <row r="50" spans="6:14">
      <c r="F50" s="543"/>
      <c r="G50" s="489" t="s">
        <v>286</v>
      </c>
      <c r="H50" s="563">
        <v>0.5</v>
      </c>
      <c r="I50" s="562">
        <v>0.5</v>
      </c>
      <c r="J50" s="562">
        <v>0.5</v>
      </c>
      <c r="K50" s="562">
        <v>0.5</v>
      </c>
      <c r="L50" s="562">
        <v>0.5</v>
      </c>
      <c r="M50" s="562">
        <v>0.5</v>
      </c>
      <c r="N50" s="561">
        <v>0.5</v>
      </c>
    </row>
    <row r="51" spans="6:14">
      <c r="F51" s="543"/>
      <c r="G51" s="489" t="s">
        <v>285</v>
      </c>
      <c r="H51" s="563">
        <v>0.375</v>
      </c>
      <c r="I51" s="562">
        <v>0.375</v>
      </c>
      <c r="J51" s="562">
        <v>0.375</v>
      </c>
      <c r="K51" s="562">
        <v>0.375</v>
      </c>
      <c r="L51" s="562">
        <v>0.375</v>
      </c>
      <c r="M51" s="562">
        <v>0.375</v>
      </c>
      <c r="N51" s="561">
        <v>0.375</v>
      </c>
    </row>
    <row r="52" spans="6:14">
      <c r="F52" s="543"/>
      <c r="G52" s="549" t="s">
        <v>284</v>
      </c>
      <c r="H52" s="560">
        <v>0</v>
      </c>
      <c r="I52" s="529">
        <v>0</v>
      </c>
      <c r="J52" s="529">
        <v>0</v>
      </c>
      <c r="K52" s="529">
        <v>0</v>
      </c>
      <c r="L52" s="529">
        <v>0</v>
      </c>
      <c r="M52" s="529">
        <v>0</v>
      </c>
      <c r="N52" s="528">
        <v>0</v>
      </c>
    </row>
    <row r="53" spans="6:14">
      <c r="F53" s="538" t="s">
        <v>283</v>
      </c>
      <c r="G53" s="486" t="s">
        <v>431</v>
      </c>
      <c r="H53" s="466">
        <v>-0.25</v>
      </c>
      <c r="I53" s="465">
        <v>-0.25</v>
      </c>
      <c r="J53" s="465">
        <v>-0.25</v>
      </c>
      <c r="K53" s="465">
        <v>-0.25</v>
      </c>
      <c r="L53" s="465">
        <v>-0.25</v>
      </c>
      <c r="M53" s="465">
        <v>-0.25</v>
      </c>
      <c r="N53" s="651">
        <v>-0.25</v>
      </c>
    </row>
    <row r="54" spans="6:14">
      <c r="F54" s="543"/>
      <c r="G54" s="559" t="s">
        <v>282</v>
      </c>
      <c r="H54" s="558">
        <v>0</v>
      </c>
      <c r="I54" s="557">
        <v>0</v>
      </c>
      <c r="J54" s="557">
        <v>0</v>
      </c>
      <c r="K54" s="557">
        <v>0</v>
      </c>
      <c r="L54" s="557">
        <v>0</v>
      </c>
      <c r="M54" s="557">
        <v>0</v>
      </c>
      <c r="N54" s="556">
        <v>0</v>
      </c>
    </row>
    <row r="55" spans="6:14">
      <c r="F55" s="543"/>
      <c r="G55" s="559" t="s">
        <v>281</v>
      </c>
      <c r="H55" s="558">
        <v>0</v>
      </c>
      <c r="I55" s="557">
        <v>0</v>
      </c>
      <c r="J55" s="557">
        <v>0</v>
      </c>
      <c r="K55" s="557">
        <v>0</v>
      </c>
      <c r="L55" s="557">
        <v>0</v>
      </c>
      <c r="M55" s="557">
        <v>0</v>
      </c>
      <c r="N55" s="556">
        <v>0</v>
      </c>
    </row>
    <row r="56" spans="6:14">
      <c r="F56" s="543"/>
      <c r="G56" s="555" t="s">
        <v>280</v>
      </c>
      <c r="H56" s="554">
        <v>0</v>
      </c>
      <c r="I56" s="553">
        <v>0</v>
      </c>
      <c r="J56" s="553">
        <v>0</v>
      </c>
      <c r="K56" s="553">
        <v>0</v>
      </c>
      <c r="L56" s="553">
        <v>0</v>
      </c>
      <c r="M56" s="553">
        <v>0</v>
      </c>
      <c r="N56" s="552">
        <v>0</v>
      </c>
    </row>
    <row r="57" spans="6:14">
      <c r="F57" s="543"/>
      <c r="G57" s="559" t="s">
        <v>279</v>
      </c>
      <c r="H57" s="653">
        <v>0</v>
      </c>
      <c r="I57" s="460">
        <v>0</v>
      </c>
      <c r="J57" s="460">
        <v>0</v>
      </c>
      <c r="K57" s="460">
        <v>0</v>
      </c>
      <c r="L57" s="460">
        <v>0</v>
      </c>
      <c r="M57" s="460">
        <v>0</v>
      </c>
      <c r="N57" s="459">
        <v>0</v>
      </c>
    </row>
    <row r="58" spans="6:14">
      <c r="F58" s="543"/>
      <c r="G58" s="559" t="s">
        <v>278</v>
      </c>
      <c r="H58" s="654">
        <v>0</v>
      </c>
      <c r="I58" s="460">
        <v>0</v>
      </c>
      <c r="J58" s="460">
        <v>0</v>
      </c>
      <c r="K58" s="460">
        <v>0</v>
      </c>
      <c r="L58" s="460">
        <v>0</v>
      </c>
      <c r="M58" s="460">
        <v>0</v>
      </c>
      <c r="N58" s="459">
        <v>0</v>
      </c>
    </row>
    <row r="59" spans="6:14">
      <c r="F59" s="543"/>
      <c r="G59" s="484" t="s">
        <v>277</v>
      </c>
      <c r="H59" s="461">
        <v>0</v>
      </c>
      <c r="I59" s="460">
        <v>0</v>
      </c>
      <c r="J59" s="460">
        <v>0</v>
      </c>
      <c r="K59" s="460">
        <v>0</v>
      </c>
      <c r="L59" s="460">
        <v>0</v>
      </c>
      <c r="M59" s="460">
        <v>0</v>
      </c>
      <c r="N59" s="459">
        <v>0</v>
      </c>
    </row>
    <row r="60" spans="6:14">
      <c r="F60" s="543"/>
      <c r="G60" s="484" t="s">
        <v>520</v>
      </c>
      <c r="H60" s="461">
        <v>0</v>
      </c>
      <c r="I60" s="460">
        <v>0</v>
      </c>
      <c r="J60" s="460">
        <v>0</v>
      </c>
      <c r="K60" s="460">
        <v>0</v>
      </c>
      <c r="L60" s="460">
        <v>0</v>
      </c>
      <c r="M60" s="460">
        <v>0</v>
      </c>
      <c r="N60" s="459">
        <v>0</v>
      </c>
    </row>
    <row r="61" spans="6:14">
      <c r="F61" s="543"/>
      <c r="G61" s="484" t="s">
        <v>676</v>
      </c>
      <c r="H61" s="483">
        <v>0</v>
      </c>
      <c r="I61" s="482">
        <v>0</v>
      </c>
      <c r="J61" s="482">
        <v>0</v>
      </c>
      <c r="K61" s="482">
        <v>0</v>
      </c>
      <c r="L61" s="482">
        <v>0</v>
      </c>
      <c r="M61" s="482">
        <v>0</v>
      </c>
      <c r="N61" s="551">
        <v>0</v>
      </c>
    </row>
    <row r="62" spans="6:14">
      <c r="F62" s="538" t="s">
        <v>45</v>
      </c>
      <c r="G62" s="550" t="s">
        <v>276</v>
      </c>
      <c r="H62" s="473">
        <v>-0.25</v>
      </c>
      <c r="I62" s="472">
        <v>-0.25</v>
      </c>
      <c r="J62" s="472">
        <v>-0.25</v>
      </c>
      <c r="K62" s="472">
        <v>-0.375</v>
      </c>
      <c r="L62" s="480">
        <v>-0.375</v>
      </c>
      <c r="M62" s="480">
        <v>-0.375</v>
      </c>
      <c r="N62" s="648">
        <v>-0.5</v>
      </c>
    </row>
    <row r="63" spans="6:14">
      <c r="F63" s="533"/>
      <c r="G63" s="549" t="s">
        <v>275</v>
      </c>
      <c r="H63" s="457">
        <v>-0.75</v>
      </c>
      <c r="I63" s="456">
        <v>-0.75</v>
      </c>
      <c r="J63" s="456">
        <v>-0.75</v>
      </c>
      <c r="K63" s="456">
        <v>-0.75</v>
      </c>
      <c r="L63" s="469">
        <v>-0.75</v>
      </c>
      <c r="M63" s="469">
        <v>-0.75</v>
      </c>
      <c r="N63" s="650">
        <v>-1</v>
      </c>
    </row>
    <row r="64" spans="6:14">
      <c r="F64" s="538" t="s">
        <v>62</v>
      </c>
      <c r="G64" s="548" t="s">
        <v>270</v>
      </c>
      <c r="H64" s="547">
        <v>0</v>
      </c>
      <c r="I64" s="546">
        <v>0</v>
      </c>
      <c r="J64" s="546">
        <v>0</v>
      </c>
      <c r="K64" s="546">
        <v>0</v>
      </c>
      <c r="L64" s="546">
        <v>0</v>
      </c>
      <c r="M64" s="546">
        <v>0</v>
      </c>
      <c r="N64" s="545">
        <v>0</v>
      </c>
    </row>
    <row r="65" spans="6:14">
      <c r="F65" s="543"/>
      <c r="G65" s="544" t="s">
        <v>269</v>
      </c>
      <c r="H65" s="541">
        <v>0</v>
      </c>
      <c r="I65" s="540">
        <v>0</v>
      </c>
      <c r="J65" s="540">
        <v>0</v>
      </c>
      <c r="K65" s="540">
        <v>0</v>
      </c>
      <c r="L65" s="540">
        <v>0</v>
      </c>
      <c r="M65" s="540">
        <v>0</v>
      </c>
      <c r="N65" s="539">
        <v>0</v>
      </c>
    </row>
    <row r="66" spans="6:14">
      <c r="F66" s="543"/>
      <c r="G66" s="542" t="s">
        <v>268</v>
      </c>
      <c r="H66" s="541">
        <v>0</v>
      </c>
      <c r="I66" s="540">
        <v>0</v>
      </c>
      <c r="J66" s="540">
        <v>0</v>
      </c>
      <c r="K66" s="540">
        <v>0</v>
      </c>
      <c r="L66" s="540">
        <v>0</v>
      </c>
      <c r="M66" s="540">
        <v>0</v>
      </c>
      <c r="N66" s="539">
        <v>0</v>
      </c>
    </row>
    <row r="67" spans="6:14">
      <c r="F67" s="543"/>
      <c r="G67" s="544" t="s">
        <v>267</v>
      </c>
      <c r="H67" s="541">
        <v>0</v>
      </c>
      <c r="I67" s="540">
        <v>0</v>
      </c>
      <c r="J67" s="540">
        <v>0</v>
      </c>
      <c r="K67" s="540">
        <v>0</v>
      </c>
      <c r="L67" s="540">
        <v>0</v>
      </c>
      <c r="M67" s="540">
        <v>0</v>
      </c>
      <c r="N67" s="539">
        <v>0</v>
      </c>
    </row>
    <row r="68" spans="6:14">
      <c r="F68" s="543"/>
      <c r="G68" s="544" t="s">
        <v>266</v>
      </c>
      <c r="H68" s="541">
        <v>0</v>
      </c>
      <c r="I68" s="540">
        <v>0</v>
      </c>
      <c r="J68" s="540">
        <v>0</v>
      </c>
      <c r="K68" s="540">
        <v>0</v>
      </c>
      <c r="L68" s="540">
        <v>0</v>
      </c>
      <c r="M68" s="540">
        <v>0</v>
      </c>
      <c r="N68" s="539">
        <v>0</v>
      </c>
    </row>
    <row r="69" spans="6:14">
      <c r="F69" s="543"/>
      <c r="G69" s="542" t="s">
        <v>265</v>
      </c>
      <c r="H69" s="541">
        <v>0</v>
      </c>
      <c r="I69" s="540">
        <v>0</v>
      </c>
      <c r="J69" s="540">
        <v>0</v>
      </c>
      <c r="K69" s="540">
        <v>0</v>
      </c>
      <c r="L69" s="540">
        <v>0</v>
      </c>
      <c r="M69" s="540">
        <v>0</v>
      </c>
      <c r="N69" s="539">
        <v>0</v>
      </c>
    </row>
    <row r="70" spans="6:14">
      <c r="F70" s="543"/>
      <c r="G70" s="542" t="s">
        <v>264</v>
      </c>
      <c r="H70" s="541">
        <v>-0.25</v>
      </c>
      <c r="I70" s="540">
        <v>-0.25</v>
      </c>
      <c r="J70" s="540">
        <v>-0.25</v>
      </c>
      <c r="K70" s="540">
        <v>-0.375</v>
      </c>
      <c r="L70" s="540">
        <v>-0.375</v>
      </c>
      <c r="M70" s="540">
        <v>-0.5</v>
      </c>
      <c r="N70" s="539" t="s">
        <v>14</v>
      </c>
    </row>
    <row r="71" spans="6:14">
      <c r="F71" s="543"/>
      <c r="G71" s="542" t="s">
        <v>263</v>
      </c>
      <c r="H71" s="541">
        <v>-2</v>
      </c>
      <c r="I71" s="540">
        <v>-2</v>
      </c>
      <c r="J71" s="540">
        <v>-2</v>
      </c>
      <c r="K71" s="540">
        <v>-2</v>
      </c>
      <c r="L71" s="540">
        <v>-2</v>
      </c>
      <c r="M71" s="540">
        <v>-2</v>
      </c>
      <c r="N71" s="539">
        <v>-2</v>
      </c>
    </row>
    <row r="72" spans="6:14">
      <c r="F72" s="533"/>
      <c r="G72" s="542" t="s">
        <v>353</v>
      </c>
      <c r="H72" s="541">
        <v>-0.5</v>
      </c>
      <c r="I72" s="540">
        <v>-0.5</v>
      </c>
      <c r="J72" s="540">
        <v>-0.5</v>
      </c>
      <c r="K72" s="540">
        <v>-0.5</v>
      </c>
      <c r="L72" s="540">
        <v>-0.5</v>
      </c>
      <c r="M72" s="540" t="s">
        <v>14</v>
      </c>
      <c r="N72" s="539" t="s">
        <v>14</v>
      </c>
    </row>
    <row r="73" spans="6:14">
      <c r="F73" s="538" t="s">
        <v>312</v>
      </c>
      <c r="G73" s="537" t="s">
        <v>311</v>
      </c>
      <c r="H73" s="536">
        <v>0</v>
      </c>
      <c r="I73" s="535">
        <v>0</v>
      </c>
      <c r="J73" s="535">
        <v>0</v>
      </c>
      <c r="K73" s="535">
        <v>0</v>
      </c>
      <c r="L73" s="535">
        <v>0</v>
      </c>
      <c r="M73" s="535">
        <v>0</v>
      </c>
      <c r="N73" s="534">
        <v>0</v>
      </c>
    </row>
    <row r="74" spans="6:14">
      <c r="F74" s="533"/>
      <c r="G74" s="532" t="s">
        <v>310</v>
      </c>
      <c r="H74" s="531">
        <v>0</v>
      </c>
      <c r="I74" s="530">
        <v>0</v>
      </c>
      <c r="J74" s="530">
        <v>0</v>
      </c>
      <c r="K74" s="530">
        <v>0</v>
      </c>
      <c r="L74" s="529">
        <v>0</v>
      </c>
      <c r="M74" s="529">
        <v>0</v>
      </c>
      <c r="N74" s="528">
        <v>0</v>
      </c>
    </row>
  </sheetData>
  <mergeCells count="3">
    <mergeCell ref="C6:D6"/>
    <mergeCell ref="H20:N20"/>
    <mergeCell ref="F20:G20"/>
  </mergeCells>
  <conditionalFormatting sqref="G22 N54:N56">
    <cfRule type="cellIs" dxfId="80" priority="104" operator="between">
      <formula>101</formula>
      <formula>101.5</formula>
    </cfRule>
  </conditionalFormatting>
  <conditionalFormatting sqref="G30">
    <cfRule type="cellIs" dxfId="79" priority="103" operator="between">
      <formula>101</formula>
      <formula>101.5</formula>
    </cfRule>
  </conditionalFormatting>
  <conditionalFormatting sqref="G38">
    <cfRule type="cellIs" dxfId="78" priority="53" operator="between">
      <formula>101</formula>
      <formula>101.5</formula>
    </cfRule>
  </conditionalFormatting>
  <conditionalFormatting sqref="H24:H29">
    <cfRule type="cellIs" dxfId="77" priority="33" operator="between">
      <formula>101</formula>
      <formula>101.5</formula>
    </cfRule>
  </conditionalFormatting>
  <conditionalFormatting sqref="H32:H37">
    <cfRule type="cellIs" dxfId="76" priority="25" operator="between">
      <formula>101</formula>
      <formula>101.5</formula>
    </cfRule>
  </conditionalFormatting>
  <conditionalFormatting sqref="H29:L29">
    <cfRule type="cellIs" dxfId="75" priority="38" operator="between">
      <formula>101</formula>
      <formula>101.5</formula>
    </cfRule>
  </conditionalFormatting>
  <conditionalFormatting sqref="H35:L37">
    <cfRule type="cellIs" dxfId="74" priority="15" operator="between">
      <formula>101</formula>
      <formula>101.5</formula>
    </cfRule>
  </conditionalFormatting>
  <conditionalFormatting sqref="H24:M28">
    <cfRule type="cellIs" dxfId="73" priority="35" operator="between">
      <formula>101</formula>
      <formula>101.5</formula>
    </cfRule>
  </conditionalFormatting>
  <conditionalFormatting sqref="H40:M45">
    <cfRule type="cellIs" dxfId="72" priority="1" operator="between">
      <formula>101</formula>
      <formula>101.5</formula>
    </cfRule>
  </conditionalFormatting>
  <conditionalFormatting sqref="J22:M23">
    <cfRule type="cellIs" dxfId="71" priority="36" operator="between">
      <formula>101</formula>
      <formula>101.5</formula>
    </cfRule>
  </conditionalFormatting>
  <conditionalFormatting sqref="J30:M31 H32:M34">
    <cfRule type="cellIs" dxfId="70" priority="28" operator="between">
      <formula>101</formula>
      <formula>101.5</formula>
    </cfRule>
  </conditionalFormatting>
  <conditionalFormatting sqref="J38:M39">
    <cfRule type="cellIs" dxfId="69" priority="12" operator="between">
      <formula>101</formula>
      <formula>101.5</formula>
    </cfRule>
  </conditionalFormatting>
  <conditionalFormatting sqref="L26">
    <cfRule type="cellIs" dxfId="68" priority="32" operator="between">
      <formula>101</formula>
      <formula>101.5</formula>
    </cfRule>
  </conditionalFormatting>
  <conditionalFormatting sqref="L34">
    <cfRule type="cellIs" dxfId="67" priority="24" operator="between">
      <formula>101</formula>
      <formula>101.5</formula>
    </cfRule>
  </conditionalFormatting>
  <conditionalFormatting sqref="L42">
    <cfRule type="cellIs" dxfId="66" priority="8" operator="between">
      <formula>101</formula>
      <formula>101.5</formula>
    </cfRule>
  </conditionalFormatting>
  <conditionalFormatting sqref="M22:M25">
    <cfRule type="cellIs" dxfId="65" priority="31" operator="between">
      <formula>101</formula>
      <formula>101.5</formula>
    </cfRule>
  </conditionalFormatting>
  <conditionalFormatting sqref="M29:M33">
    <cfRule type="cellIs" dxfId="64" priority="21" operator="between">
      <formula>101</formula>
      <formula>101.5</formula>
    </cfRule>
  </conditionalFormatting>
  <conditionalFormatting sqref="M35:M41">
    <cfRule type="cellIs" dxfId="63" priority="7" operator="between">
      <formula>101</formula>
      <formula>101.5</formula>
    </cfRule>
  </conditionalFormatting>
  <conditionalFormatting sqref="N22:N52">
    <cfRule type="cellIs" dxfId="62" priority="49" operator="between">
      <formula>101</formula>
      <formula>101.5</formula>
    </cfRule>
  </conditionalFormatting>
  <conditionalFormatting sqref="N64:N74">
    <cfRule type="cellIs" dxfId="61" priority="55" operator="between">
      <formula>101</formula>
      <formula>101.5</formula>
    </cfRule>
  </conditionalFormatting>
  <dataValidations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$G$49:$G$52</formula1>
    </dataValidation>
  </dataValidation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3587AA0-FC1B-426E-9A0F-C2F02AA7EAF4}">
          <x14:formula1>
            <xm:f>margins!$AC$140:$AC$148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margins!$AC$134:$AC$137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margins!$AC$131:$AC$133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margins!$AC$128:$AC$129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margins!$AF$128:$AF$130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margins!$N$183:$N$185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margins!$AC$151:$AC$153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margins!$AC$164:$AC$173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margins!$AC$178:$AC$180</xm:f>
          </x14:formula1>
          <xm:sqref>S20</xm:sqref>
        </x14:dataValidation>
        <x14:dataValidation type="list" allowBlank="1" showInputMessage="1" showErrorMessage="1" xr:uid="{62ADC632-B69F-4961-916B-1621F4A170E5}">
          <x14:formula1>
            <xm:f>margins!$AF$132:$AF$133</xm:f>
          </x14:formula1>
          <xm:sqref>S26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73" customWidth="1"/>
    <col min="2" max="2" width="19.85546875" style="972" customWidth="1"/>
    <col min="3" max="3" width="26.42578125" style="972" customWidth="1"/>
    <col min="4" max="4" width="13.7109375" style="972" customWidth="1"/>
    <col min="5" max="5" width="13.85546875" style="972" customWidth="1"/>
    <col min="6" max="6" width="16.85546875" style="972" customWidth="1"/>
    <col min="7" max="7" width="16.42578125" style="972" customWidth="1"/>
    <col min="8" max="8" width="14.7109375" style="972" customWidth="1"/>
    <col min="9" max="9" width="10.7109375" style="972" bestFit="1" customWidth="1"/>
    <col min="10" max="10" width="17.7109375" style="972" customWidth="1"/>
    <col min="11" max="11" width="15.28515625" style="972" customWidth="1"/>
    <col min="12" max="12" width="13.7109375" style="972" customWidth="1"/>
    <col min="13" max="13" width="4.140625" style="972" customWidth="1"/>
    <col min="14" max="14" width="9.140625" style="971" customWidth="1"/>
    <col min="15" max="15" width="19.85546875" style="971" customWidth="1"/>
    <col min="16" max="16" width="18.7109375" style="971" customWidth="1"/>
    <col min="17" max="17" width="16.5703125" style="971" customWidth="1"/>
    <col min="18" max="16384" width="9.140625" style="971"/>
  </cols>
  <sheetData>
    <row r="1" spans="1:17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1354"/>
    </row>
    <row r="2" spans="1:17" s="972" customFormat="1">
      <c r="A2" s="1118"/>
      <c r="B2" s="977"/>
      <c r="C2" s="977"/>
      <c r="D2" s="977"/>
      <c r="E2" s="977"/>
      <c r="F2" s="977"/>
      <c r="G2" s="977"/>
      <c r="H2" s="977"/>
      <c r="I2" s="977"/>
      <c r="J2" s="973" t="s">
        <v>333</v>
      </c>
      <c r="K2" s="1704">
        <f ca="1">NOW()</f>
        <v>46121.348748611112</v>
      </c>
      <c r="L2" s="1704"/>
      <c r="M2" s="1363"/>
    </row>
    <row r="3" spans="1:17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977"/>
      <c r="K3" s="1703" t="s">
        <v>609</v>
      </c>
      <c r="L3" s="1703"/>
      <c r="M3" s="1182"/>
    </row>
    <row r="4" spans="1:17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977"/>
      <c r="K4" s="1347"/>
      <c r="L4" s="1347"/>
      <c r="M4" s="1355"/>
    </row>
    <row r="5" spans="1:17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977"/>
      <c r="K5" s="1371"/>
      <c r="L5" s="1347" t="s">
        <v>172</v>
      </c>
      <c r="M5" s="976"/>
    </row>
    <row r="6" spans="1:17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1355"/>
    </row>
    <row r="7" spans="1:17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1355"/>
    </row>
    <row r="8" spans="1:17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1182"/>
    </row>
    <row r="9" spans="1:17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356"/>
    </row>
    <row r="10" spans="1:17" s="972" customFormat="1" ht="14.25" customHeight="1">
      <c r="A10" s="1705" t="s">
        <v>313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7"/>
      <c r="O10" s="1672" t="s">
        <v>352</v>
      </c>
      <c r="P10" s="1673"/>
      <c r="Q10" s="1673"/>
    </row>
    <row r="11" spans="1:17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10"/>
      <c r="O11" s="1"/>
      <c r="P11" s="1"/>
      <c r="Q11" s="1"/>
    </row>
    <row r="12" spans="1:17" s="972" customFormat="1" ht="15.75" thickBot="1">
      <c r="A12" s="1180"/>
      <c r="B12" s="1178"/>
      <c r="C12"/>
      <c r="D12"/>
      <c r="E12"/>
      <c r="F12" s="1179"/>
      <c r="G12" s="1178"/>
      <c r="H12" s="1178"/>
      <c r="I12" s="1178"/>
      <c r="J12" s="1178"/>
      <c r="K12" s="1178"/>
      <c r="L12" s="1178"/>
      <c r="M12" s="1201"/>
      <c r="O12" s="1148" t="s">
        <v>196</v>
      </c>
      <c r="P12" s="1148" t="s">
        <v>197</v>
      </c>
      <c r="Q12" s="1148" t="s">
        <v>198</v>
      </c>
    </row>
    <row r="13" spans="1:17" s="972" customFormat="1" ht="15.75" thickBot="1">
      <c r="A13" s="1165"/>
      <c r="B13" s="1321" t="s">
        <v>213</v>
      </c>
      <c r="C13" s="1321" t="s">
        <v>308</v>
      </c>
      <c r="D13"/>
      <c r="E13" s="1117" t="s">
        <v>2</v>
      </c>
      <c r="F13" s="1116"/>
      <c r="H13" s="1858" t="s">
        <v>307</v>
      </c>
      <c r="I13" s="1859"/>
      <c r="J13" s="1860"/>
      <c r="M13" s="976"/>
      <c r="O13" s="1"/>
      <c r="P13" s="1"/>
      <c r="Q13" s="1"/>
    </row>
    <row r="14" spans="1:17" s="972" customFormat="1" ht="15.75" thickBot="1">
      <c r="A14" s="1165"/>
      <c r="B14" s="1386">
        <f>margins!AL3</f>
        <v>13.375</v>
      </c>
      <c r="C14" s="1387">
        <v>110.05</v>
      </c>
      <c r="D14"/>
      <c r="E14" s="1148" t="s">
        <v>6</v>
      </c>
      <c r="F14" s="1211">
        <v>100</v>
      </c>
      <c r="H14" s="1868" t="s">
        <v>697</v>
      </c>
      <c r="I14" s="1869"/>
      <c r="J14" s="1870"/>
      <c r="M14" s="976"/>
      <c r="O14" s="1"/>
      <c r="P14" s="1"/>
      <c r="Q14" s="1"/>
    </row>
    <row r="15" spans="1:17" s="972" customFormat="1" ht="15.75" thickBot="1">
      <c r="A15" s="1165"/>
      <c r="B15" s="1364">
        <f>margins!AL4</f>
        <v>13.25</v>
      </c>
      <c r="C15" s="1387">
        <v>109.925</v>
      </c>
      <c r="D15"/>
      <c r="E15" s="1148" t="s">
        <v>8</v>
      </c>
      <c r="F15" s="1170">
        <v>0</v>
      </c>
      <c r="H15" s="1855" t="s">
        <v>698</v>
      </c>
      <c r="I15" s="1856"/>
      <c r="J15" s="1857"/>
      <c r="M15" s="976"/>
      <c r="O15" s="605" t="s">
        <v>200</v>
      </c>
      <c r="P15" s="431">
        <v>10</v>
      </c>
      <c r="Q15" s="656">
        <f>VLOOKUP(P15,$B$14:$C$53,2,FALSE)</f>
        <v>104.8</v>
      </c>
    </row>
    <row r="16" spans="1:17" s="972" customFormat="1" ht="15.75" thickBot="1">
      <c r="A16" s="1165"/>
      <c r="B16" s="1364">
        <f>margins!AL5</f>
        <v>13.125</v>
      </c>
      <c r="C16" s="1387">
        <v>109.8</v>
      </c>
      <c r="D16"/>
      <c r="E16" s="1137" t="s">
        <v>10</v>
      </c>
      <c r="F16" s="1377">
        <v>-0.375</v>
      </c>
      <c r="H16" s="1855"/>
      <c r="I16" s="1856"/>
      <c r="J16" s="1857"/>
      <c r="M16" s="976"/>
      <c r="O16" s="607" t="s">
        <v>358</v>
      </c>
      <c r="P16" s="432" t="s">
        <v>20</v>
      </c>
      <c r="Q16" s="436"/>
    </row>
    <row r="17" spans="1:17" s="972" customFormat="1">
      <c r="A17" s="1165"/>
      <c r="B17" s="1364">
        <f>margins!AL6</f>
        <v>13</v>
      </c>
      <c r="C17" s="1387">
        <v>109.675</v>
      </c>
      <c r="D17"/>
      <c r="E17"/>
      <c r="F17"/>
      <c r="H17" s="1864" t="s">
        <v>699</v>
      </c>
      <c r="I17" s="1865"/>
      <c r="J17" s="1866"/>
      <c r="L17" s="1116"/>
      <c r="M17" s="985"/>
      <c r="O17" s="607" t="s">
        <v>201</v>
      </c>
      <c r="P17" s="432" t="s">
        <v>294</v>
      </c>
      <c r="Q17" s="436"/>
    </row>
    <row r="18" spans="1:17" s="972" customFormat="1" ht="15" customHeight="1" thickBot="1">
      <c r="A18" s="1165"/>
      <c r="B18" s="1364">
        <f>margins!AL7</f>
        <v>12.875</v>
      </c>
      <c r="C18" s="1387">
        <v>109.55</v>
      </c>
      <c r="D18"/>
      <c r="E18"/>
      <c r="F18"/>
      <c r="H18" s="1871" t="s">
        <v>700</v>
      </c>
      <c r="I18" s="1872"/>
      <c r="J18" s="1873"/>
      <c r="L18" s="1254"/>
      <c r="M18" s="976"/>
      <c r="O18" s="607" t="s">
        <v>199</v>
      </c>
      <c r="P18" s="432" t="s">
        <v>284</v>
      </c>
      <c r="Q18" s="436">
        <f>IF(P18="Choose a Selection",0,(INDEX($D$57:$J$107,MATCH(P18,$C$57:$C$107,0),MATCH($P$16,$D$56:$J$56,0),1)))</f>
        <v>0</v>
      </c>
    </row>
    <row r="19" spans="1:17" s="972" customFormat="1">
      <c r="A19" s="1165"/>
      <c r="B19" s="1364">
        <f>margins!AL8</f>
        <v>12.75</v>
      </c>
      <c r="C19" s="1387">
        <v>109.425</v>
      </c>
      <c r="D19"/>
      <c r="E19" s="1686" t="s">
        <v>30</v>
      </c>
      <c r="F19" s="1726"/>
      <c r="L19" s="1254"/>
      <c r="M19" s="976"/>
      <c r="O19" s="607" t="s">
        <v>4</v>
      </c>
      <c r="P19" s="432" t="s">
        <v>192</v>
      </c>
      <c r="Q19" s="436">
        <f>IF(P19="Full Doc",INDEX($D$57:$J$64,MATCH(P17,C57:C64,0),MATCH(P16,$D$56:$J$56,0),1),0)</f>
        <v>0</v>
      </c>
    </row>
    <row r="20" spans="1:17" s="972" customFormat="1">
      <c r="A20" s="1165"/>
      <c r="B20" s="1364">
        <f>margins!AL9</f>
        <v>12.625</v>
      </c>
      <c r="C20" s="1387">
        <v>109.3</v>
      </c>
      <c r="D20"/>
      <c r="E20" s="1378" t="s">
        <v>83</v>
      </c>
      <c r="F20" s="1167">
        <v>-0.25</v>
      </c>
      <c r="L20" s="1254"/>
      <c r="M20" s="976"/>
      <c r="O20" s="607" t="s">
        <v>523</v>
      </c>
      <c r="P20" s="432" t="s">
        <v>192</v>
      </c>
      <c r="Q20" s="436">
        <f>IF(P20="Choose a Selection",0,(INDEX($D$65:$J$72,MATCH($P$17,C65:C72,0),MATCH($P$16,$D$56:$J$56,0),1)))</f>
        <v>0</v>
      </c>
    </row>
    <row r="21" spans="1:17" s="972" customFormat="1" ht="15" customHeight="1">
      <c r="A21" s="1165"/>
      <c r="B21" s="1364">
        <f>margins!AL10</f>
        <v>12.5</v>
      </c>
      <c r="C21" s="1387">
        <v>109.175</v>
      </c>
      <c r="D21"/>
      <c r="E21" s="1378" t="s">
        <v>84</v>
      </c>
      <c r="F21" s="1167">
        <v>-0.32500000000000001</v>
      </c>
      <c r="G21" s="1120"/>
      <c r="L21" s="1254"/>
      <c r="M21" s="976"/>
      <c r="O21" s="607" t="s">
        <v>524</v>
      </c>
      <c r="P21" s="432" t="s">
        <v>192</v>
      </c>
      <c r="Q21" s="436">
        <f>IF(P21="Choose a Selection",0,(INDEX($D$81:$J$83,MATCH($P$17,C81:C83,0),MATCH($P$16,$D$56:$J$56,0),1)))</f>
        <v>0</v>
      </c>
    </row>
    <row r="22" spans="1:17" s="972" customFormat="1">
      <c r="A22" s="1165"/>
      <c r="B22" s="1364">
        <f>margins!AL11</f>
        <v>12.375</v>
      </c>
      <c r="C22" s="1387">
        <v>109.05</v>
      </c>
      <c r="D22"/>
      <c r="E22" s="1378" t="s">
        <v>85</v>
      </c>
      <c r="F22" s="1384">
        <v>-0.55000000000000004</v>
      </c>
      <c r="L22" s="1254"/>
      <c r="M22" s="976"/>
      <c r="O22" s="607" t="s">
        <v>525</v>
      </c>
      <c r="P22" s="432" t="s">
        <v>192</v>
      </c>
      <c r="Q22" s="436">
        <f>IF(P22="Choose a Selection",0,(INDEX($D$73:$J$80,MATCH($P$17,C73:C80,0),MATCH($P$16,$D$56:$J$56,0),1)))</f>
        <v>0</v>
      </c>
    </row>
    <row r="23" spans="1:17" s="972" customFormat="1" ht="15.75" thickBot="1">
      <c r="A23" s="1118"/>
      <c r="B23" s="1364">
        <f>margins!AL12</f>
        <v>12.25</v>
      </c>
      <c r="C23" s="1387">
        <v>108.925</v>
      </c>
      <c r="D23"/>
      <c r="E23" s="1379" t="s">
        <v>86</v>
      </c>
      <c r="F23" s="1173">
        <v>-0.65</v>
      </c>
      <c r="G23"/>
      <c r="L23" s="1254"/>
      <c r="M23" s="1357"/>
      <c r="O23" s="607" t="s">
        <v>283</v>
      </c>
      <c r="P23" s="432" t="s">
        <v>192</v>
      </c>
      <c r="Q23" s="436">
        <f>IF(P23="Choose a Selection",0,(INDEX($D$57:$J$107,MATCH(P23,$C$57:$C$107,0),MATCH($P$16,$D$56:$J$56,0),1)))</f>
        <v>0</v>
      </c>
    </row>
    <row r="24" spans="1:17" s="972" customFormat="1" ht="14.25" customHeight="1">
      <c r="A24" s="1118"/>
      <c r="B24" s="1364">
        <f>margins!AL13</f>
        <v>12.125</v>
      </c>
      <c r="C24" s="1387">
        <v>108.8</v>
      </c>
      <c r="D24"/>
      <c r="E24" s="972" t="s">
        <v>303</v>
      </c>
      <c r="F24"/>
      <c r="G24"/>
      <c r="L24" s="1254"/>
      <c r="M24" s="1362"/>
      <c r="O24" s="607" t="s">
        <v>45</v>
      </c>
      <c r="P24" s="432" t="s">
        <v>192</v>
      </c>
      <c r="Q24" s="436">
        <f>IF(P24="Choose a Selection",0,(INDEX($D$57:$J$107,MATCH(P24,$C$57:$C$107,0),MATCH($P$16,$D$56:$J$56,0),1)))</f>
        <v>0</v>
      </c>
    </row>
    <row r="25" spans="1:17" s="972" customFormat="1">
      <c r="A25" s="1118"/>
      <c r="B25" s="1364">
        <f>margins!AL14</f>
        <v>12</v>
      </c>
      <c r="C25" s="1387">
        <v>108.675</v>
      </c>
      <c r="D25"/>
      <c r="E25"/>
      <c r="H25"/>
      <c r="I25"/>
      <c r="J25" s="1254"/>
      <c r="K25" s="1254"/>
      <c r="L25" s="1254"/>
      <c r="M25" s="1362"/>
      <c r="O25" s="607" t="s">
        <v>62</v>
      </c>
      <c r="P25" s="432" t="s">
        <v>192</v>
      </c>
      <c r="Q25" s="436">
        <f>IF(P25="Choose a Selection",0,(INDEX($D$57:$J$107,MATCH(P25,$C$57:$C$107,0),MATCH($P$16,$D$56:$J$56,0),1)))</f>
        <v>0</v>
      </c>
    </row>
    <row r="26" spans="1:17" s="972" customFormat="1" ht="14.25" customHeight="1">
      <c r="A26" s="1118"/>
      <c r="B26" s="1364">
        <f>margins!AL15</f>
        <v>11.875</v>
      </c>
      <c r="C26" s="1387">
        <v>108.55</v>
      </c>
      <c r="D26"/>
      <c r="E26"/>
      <c r="G26"/>
      <c r="H26"/>
      <c r="I26"/>
      <c r="J26"/>
      <c r="K26"/>
      <c r="L26"/>
      <c r="M26" s="1362"/>
      <c r="O26" s="607" t="s">
        <v>206</v>
      </c>
      <c r="P26" s="432" t="s">
        <v>192</v>
      </c>
      <c r="Q26" s="436">
        <f>IF(P26=15,0, IF(P26=30, F16, 0))</f>
        <v>0</v>
      </c>
    </row>
    <row r="27" spans="1:17" s="972" customFormat="1" ht="15.75" thickBot="1">
      <c r="A27" s="1118"/>
      <c r="B27" s="1364">
        <f>margins!AL16</f>
        <v>11.75</v>
      </c>
      <c r="C27" s="1387">
        <v>108.425</v>
      </c>
      <c r="D27"/>
      <c r="E27"/>
      <c r="G27"/>
      <c r="H27"/>
      <c r="I27"/>
      <c r="J27"/>
      <c r="K27"/>
      <c r="L27"/>
      <c r="M27" s="1362"/>
      <c r="O27" s="609" t="s">
        <v>207</v>
      </c>
      <c r="P27" s="433"/>
      <c r="Q27" s="437">
        <f>SUM(Q18:Q26)</f>
        <v>0</v>
      </c>
    </row>
    <row r="28" spans="1:17" s="972" customFormat="1" ht="14.25" customHeight="1" thickBot="1">
      <c r="A28" s="1118"/>
      <c r="B28" s="1364">
        <f>margins!AL17</f>
        <v>11.625</v>
      </c>
      <c r="C28" s="1387">
        <v>108.3</v>
      </c>
      <c r="D28"/>
      <c r="E28"/>
      <c r="G28"/>
      <c r="H28"/>
      <c r="I28"/>
      <c r="J28"/>
      <c r="K28"/>
      <c r="L28"/>
      <c r="M28" s="1362"/>
      <c r="O28" s="420"/>
      <c r="P28" s="421"/>
      <c r="Q28" s="430"/>
    </row>
    <row r="29" spans="1:17" s="972" customFormat="1" ht="15.75" thickBot="1">
      <c r="A29" s="1118"/>
      <c r="B29" s="1364">
        <f>margins!AL18</f>
        <v>11.5</v>
      </c>
      <c r="C29" s="1387">
        <v>108.175</v>
      </c>
      <c r="D29"/>
      <c r="E29"/>
      <c r="G29"/>
      <c r="H29"/>
      <c r="I29"/>
      <c r="J29"/>
      <c r="K29"/>
      <c r="L29"/>
      <c r="M29" s="1362"/>
      <c r="O29" s="422" t="s">
        <v>208</v>
      </c>
      <c r="P29" s="423"/>
      <c r="Q29" s="610">
        <f>IF(ISNUMBER(MATCH("NA", Q18:Q26, 0)), "NA", MIN(F14,(Q15+Q27)))</f>
        <v>100</v>
      </c>
    </row>
    <row r="30" spans="1:17" s="972" customFormat="1" ht="15.75" thickBot="1">
      <c r="A30" s="1118"/>
      <c r="B30" s="1364">
        <f>margins!AL19</f>
        <v>11.375</v>
      </c>
      <c r="C30" s="1387">
        <v>107.925</v>
      </c>
      <c r="D30"/>
      <c r="E30"/>
      <c r="G30"/>
      <c r="H30"/>
      <c r="J30"/>
      <c r="K30"/>
      <c r="L30"/>
      <c r="M30" s="1358"/>
      <c r="O30" s="417"/>
      <c r="P30" s="417"/>
      <c r="Q30" s="417"/>
    </row>
    <row r="31" spans="1:17" s="972" customFormat="1" ht="15.75" thickBot="1">
      <c r="A31" s="1118"/>
      <c r="B31" s="1364">
        <f>margins!AL20</f>
        <v>11.25</v>
      </c>
      <c r="C31" s="1387">
        <v>107.675</v>
      </c>
      <c r="D31"/>
      <c r="E31"/>
      <c r="G31" s="1117"/>
      <c r="H31" s="1116"/>
      <c r="J31"/>
      <c r="K31"/>
      <c r="L31"/>
      <c r="M31" s="1358"/>
      <c r="O31" s="772" t="s">
        <v>452</v>
      </c>
      <c r="P31" s="773"/>
      <c r="Q31" s="774"/>
    </row>
    <row r="32" spans="1:17" s="972" customFormat="1">
      <c r="A32" s="1118"/>
      <c r="B32" s="1364">
        <f>margins!AL21</f>
        <v>11.125</v>
      </c>
      <c r="C32" s="1387">
        <v>107.425</v>
      </c>
      <c r="D32"/>
      <c r="E32"/>
      <c r="M32" s="976"/>
    </row>
    <row r="33" spans="1:13" s="972" customFormat="1">
      <c r="A33" s="1118"/>
      <c r="B33" s="1364">
        <f>margins!AL22</f>
        <v>11</v>
      </c>
      <c r="C33" s="1387">
        <v>107.175</v>
      </c>
      <c r="D33"/>
      <c r="E33"/>
      <c r="M33" s="976"/>
    </row>
    <row r="34" spans="1:13" s="972" customFormat="1">
      <c r="A34" s="1118"/>
      <c r="B34" s="1364">
        <f>margins!AL23</f>
        <v>10.875</v>
      </c>
      <c r="C34" s="1387">
        <v>106.925</v>
      </c>
      <c r="D34"/>
      <c r="E34"/>
      <c r="M34" s="976"/>
    </row>
    <row r="35" spans="1:13" s="972" customFormat="1">
      <c r="A35" s="1118"/>
      <c r="B35" s="1364">
        <f>margins!AL24</f>
        <v>10.75</v>
      </c>
      <c r="C35" s="1387">
        <v>106.675</v>
      </c>
      <c r="D35"/>
      <c r="E35"/>
      <c r="M35" s="976"/>
    </row>
    <row r="36" spans="1:13" s="972" customFormat="1">
      <c r="A36" s="1118"/>
      <c r="B36" s="1364">
        <f>margins!AL25</f>
        <v>10.625</v>
      </c>
      <c r="C36" s="1387">
        <v>106.425</v>
      </c>
      <c r="D36"/>
      <c r="E36"/>
      <c r="M36" s="976"/>
    </row>
    <row r="37" spans="1:13" s="972" customFormat="1">
      <c r="A37" s="1118"/>
      <c r="B37" s="1364">
        <f>margins!AL26</f>
        <v>10.5</v>
      </c>
      <c r="C37" s="1387">
        <v>106.175</v>
      </c>
      <c r="D37"/>
      <c r="E37"/>
      <c r="M37" s="976"/>
    </row>
    <row r="38" spans="1:13" s="972" customFormat="1">
      <c r="A38" s="1118"/>
      <c r="B38" s="1364">
        <f>margins!AL27</f>
        <v>10.375</v>
      </c>
      <c r="C38" s="1387">
        <v>105.925</v>
      </c>
      <c r="D38"/>
      <c r="E38"/>
      <c r="M38" s="976"/>
    </row>
    <row r="39" spans="1:13" s="972" customFormat="1">
      <c r="A39" s="1118"/>
      <c r="B39" s="1364">
        <f>margins!AL28</f>
        <v>10.25</v>
      </c>
      <c r="C39" s="1387">
        <v>105.55</v>
      </c>
      <c r="D39"/>
      <c r="E39"/>
      <c r="M39" s="976"/>
    </row>
    <row r="40" spans="1:13" s="972" customFormat="1">
      <c r="A40" s="1118"/>
      <c r="B40" s="1364">
        <f>margins!AL29</f>
        <v>10.125</v>
      </c>
      <c r="C40" s="1387">
        <v>105.175</v>
      </c>
      <c r="D40"/>
      <c r="E40"/>
      <c r="M40" s="976"/>
    </row>
    <row r="41" spans="1:13" s="972" customFormat="1">
      <c r="A41" s="1118"/>
      <c r="B41" s="1364">
        <f>margins!AL30</f>
        <v>10</v>
      </c>
      <c r="C41" s="1387">
        <v>104.8</v>
      </c>
      <c r="D41"/>
      <c r="E41"/>
      <c r="F41"/>
      <c r="G41"/>
      <c r="M41" s="976"/>
    </row>
    <row r="42" spans="1:13" s="972" customFormat="1">
      <c r="A42" s="1118"/>
      <c r="B42" s="1364">
        <f>margins!AL31</f>
        <v>9.875</v>
      </c>
      <c r="C42" s="1387">
        <v>104.425</v>
      </c>
      <c r="D42"/>
      <c r="E42"/>
      <c r="F42"/>
      <c r="G42"/>
      <c r="M42" s="976"/>
    </row>
    <row r="43" spans="1:13" s="972" customFormat="1">
      <c r="A43" s="1118"/>
      <c r="B43" s="1364">
        <f>margins!AL32</f>
        <v>9.75</v>
      </c>
      <c r="C43" s="1387">
        <v>104.05</v>
      </c>
      <c r="D43"/>
      <c r="F43"/>
      <c r="G43"/>
      <c r="M43" s="976"/>
    </row>
    <row r="44" spans="1:13" s="972" customFormat="1">
      <c r="A44" s="1118"/>
      <c r="B44" s="1364">
        <f>margins!AL33</f>
        <v>9.625</v>
      </c>
      <c r="C44" s="1387">
        <v>103.675</v>
      </c>
      <c r="D44"/>
      <c r="F44"/>
      <c r="G44"/>
      <c r="H44" s="1116"/>
      <c r="M44" s="976"/>
    </row>
    <row r="45" spans="1:13" s="972" customFormat="1">
      <c r="A45" s="1118"/>
      <c r="B45" s="1364">
        <f>margins!AL34</f>
        <v>9.5</v>
      </c>
      <c r="C45" s="1387" t="e">
        <v>#N/A</v>
      </c>
      <c r="D45"/>
      <c r="F45"/>
      <c r="G45"/>
      <c r="M45" s="976"/>
    </row>
    <row r="46" spans="1:13" s="972" customFormat="1">
      <c r="A46" s="1118"/>
      <c r="B46" s="1364">
        <f>margins!AL35</f>
        <v>9.375</v>
      </c>
      <c r="C46" s="1387" t="e">
        <v>#N/A</v>
      </c>
      <c r="D46"/>
      <c r="F46"/>
      <c r="G46"/>
      <c r="M46" s="976"/>
    </row>
    <row r="47" spans="1:13" s="972" customFormat="1">
      <c r="A47" s="1118"/>
      <c r="B47" s="1364">
        <f>margins!AL36</f>
        <v>9.25</v>
      </c>
      <c r="C47" s="1387" t="e">
        <v>#N/A</v>
      </c>
      <c r="D47"/>
      <c r="M47" s="976"/>
    </row>
    <row r="48" spans="1:13" s="972" customFormat="1">
      <c r="A48" s="1118"/>
      <c r="B48" s="1364">
        <f>margins!AL37</f>
        <v>9.125</v>
      </c>
      <c r="C48" s="1387" t="e">
        <v>#N/A</v>
      </c>
      <c r="D48"/>
      <c r="M48" s="976"/>
    </row>
    <row r="49" spans="1:13" s="972" customFormat="1">
      <c r="A49" s="1118"/>
      <c r="B49" s="1364">
        <f>margins!AL38</f>
        <v>9</v>
      </c>
      <c r="C49" s="1387" t="e">
        <v>#N/A</v>
      </c>
      <c r="D49"/>
      <c r="M49" s="976"/>
    </row>
    <row r="50" spans="1:13" s="972" customFormat="1">
      <c r="A50" s="1118"/>
      <c r="B50" s="1364">
        <f>margins!AL39</f>
        <v>8.875</v>
      </c>
      <c r="C50" s="1387" t="e">
        <v>#N/A</v>
      </c>
      <c r="D50"/>
      <c r="M50" s="976"/>
    </row>
    <row r="51" spans="1:13" s="972" customFormat="1">
      <c r="A51" s="1118"/>
      <c r="B51" s="1364">
        <f>margins!AL40</f>
        <v>8.75</v>
      </c>
      <c r="C51" s="1387" t="e">
        <v>#N/A</v>
      </c>
      <c r="D51"/>
      <c r="K51" s="1247"/>
      <c r="L51" s="1247"/>
      <c r="M51" s="1359"/>
    </row>
    <row r="52" spans="1:13" s="972" customFormat="1">
      <c r="A52" s="1118"/>
      <c r="B52" s="1364">
        <f>margins!AL41</f>
        <v>8.625</v>
      </c>
      <c r="C52" s="1387" t="e">
        <v>#N/A</v>
      </c>
      <c r="D52"/>
      <c r="K52" s="1164"/>
      <c r="L52" s="1164"/>
      <c r="M52" s="1356"/>
    </row>
    <row r="53" spans="1:13" s="972" customFormat="1" ht="15.75" thickBot="1">
      <c r="A53" s="1118"/>
      <c r="B53" s="1374">
        <f>margins!AL42</f>
        <v>8.5</v>
      </c>
      <c r="C53" s="1388" t="e">
        <v>#N/A</v>
      </c>
      <c r="D53"/>
      <c r="M53" s="976"/>
    </row>
    <row r="54" spans="1:13" s="972" customFormat="1" ht="15.75" thickBot="1">
      <c r="A54" s="1118"/>
      <c r="C54" s="1186"/>
      <c r="D54" s="1186"/>
      <c r="E54" s="1186"/>
      <c r="F54" s="1194"/>
      <c r="G54" s="1239"/>
      <c r="H54" s="1194"/>
      <c r="I54" s="1194"/>
      <c r="J54" s="1239"/>
      <c r="K54" s="1239"/>
      <c r="L54" s="1239"/>
      <c r="M54" s="1325"/>
    </row>
    <row r="55" spans="1:13" s="972" customFormat="1" ht="15" customHeight="1" thickBot="1">
      <c r="A55" s="1118"/>
      <c r="B55" s="1117" t="s">
        <v>218</v>
      </c>
      <c r="C55" s="1117"/>
      <c r="D55" s="1693" t="s">
        <v>302</v>
      </c>
      <c r="E55" s="1694"/>
      <c r="F55" s="1694"/>
      <c r="G55" s="1694"/>
      <c r="H55" s="1694"/>
      <c r="I55" s="1694"/>
      <c r="J55" s="1695"/>
      <c r="K55"/>
      <c r="L55"/>
      <c r="M55" s="1325"/>
    </row>
    <row r="56" spans="1:13" s="972" customFormat="1" ht="15.75" thickBot="1">
      <c r="A56" s="1118"/>
      <c r="B56" s="1332"/>
      <c r="C56" s="1340" t="s">
        <v>192</v>
      </c>
      <c r="D56" s="1137" t="s">
        <v>15</v>
      </c>
      <c r="E56" s="1317" t="s">
        <v>16</v>
      </c>
      <c r="F56" s="1317" t="s">
        <v>17</v>
      </c>
      <c r="G56" s="1317" t="s">
        <v>18</v>
      </c>
      <c r="H56" s="1317" t="s">
        <v>19</v>
      </c>
      <c r="I56" s="1317" t="s">
        <v>20</v>
      </c>
      <c r="J56" s="1331" t="s">
        <v>21</v>
      </c>
      <c r="K56"/>
      <c r="L56"/>
      <c r="M56" s="1325"/>
    </row>
    <row r="57" spans="1:13" s="972" customFormat="1">
      <c r="A57" s="1118"/>
      <c r="B57" s="1249"/>
      <c r="C57" s="1318" t="s">
        <v>382</v>
      </c>
      <c r="D57" s="1128">
        <v>1.875</v>
      </c>
      <c r="E57" s="1127">
        <v>1.875</v>
      </c>
      <c r="F57" s="1127">
        <v>1.625</v>
      </c>
      <c r="G57" s="1127">
        <v>1.375</v>
      </c>
      <c r="H57" s="1127">
        <v>1.125</v>
      </c>
      <c r="I57" s="1127">
        <v>0.25</v>
      </c>
      <c r="J57" s="1126">
        <v>-0.625</v>
      </c>
      <c r="K57"/>
      <c r="L57"/>
      <c r="M57" s="1325"/>
    </row>
    <row r="58" spans="1:13" s="972" customFormat="1">
      <c r="A58" s="1118"/>
      <c r="B58" s="1389"/>
      <c r="C58" s="1319" t="s">
        <v>298</v>
      </c>
      <c r="D58" s="1131">
        <v>1.875</v>
      </c>
      <c r="E58" s="1130">
        <v>1.875</v>
      </c>
      <c r="F58" s="1130">
        <v>1.625</v>
      </c>
      <c r="G58" s="1130">
        <v>1.375</v>
      </c>
      <c r="H58" s="1130">
        <v>1.125</v>
      </c>
      <c r="I58" s="1130">
        <v>0.125</v>
      </c>
      <c r="J58" s="1129">
        <v>-0.75</v>
      </c>
      <c r="K58"/>
      <c r="L58"/>
      <c r="M58" s="1325"/>
    </row>
    <row r="59" spans="1:13" s="972" customFormat="1">
      <c r="A59" s="1118"/>
      <c r="B59" s="1326"/>
      <c r="C59" s="1319" t="s">
        <v>297</v>
      </c>
      <c r="D59" s="1131">
        <v>1.375</v>
      </c>
      <c r="E59" s="1130">
        <v>1.375</v>
      </c>
      <c r="F59" s="1130">
        <v>1.125</v>
      </c>
      <c r="G59" s="1130">
        <v>0.875</v>
      </c>
      <c r="H59" s="1130">
        <v>0.625</v>
      </c>
      <c r="I59" s="1130">
        <v>-0.5</v>
      </c>
      <c r="J59" s="1129">
        <v>-1.5</v>
      </c>
      <c r="K59"/>
      <c r="L59"/>
      <c r="M59" s="1325"/>
    </row>
    <row r="60" spans="1:13" s="972" customFormat="1">
      <c r="A60" s="1118"/>
      <c r="B60" s="1319" t="s">
        <v>191</v>
      </c>
      <c r="C60" s="1319" t="s">
        <v>296</v>
      </c>
      <c r="D60" s="1131">
        <v>1</v>
      </c>
      <c r="E60" s="1130">
        <v>1</v>
      </c>
      <c r="F60" s="1130">
        <v>0.625</v>
      </c>
      <c r="G60" s="1130">
        <v>0.375</v>
      </c>
      <c r="H60" s="1130">
        <v>0.125</v>
      </c>
      <c r="I60" s="1130">
        <v>-1.125</v>
      </c>
      <c r="J60" s="1129">
        <v>-2.75</v>
      </c>
      <c r="K60"/>
      <c r="L60"/>
      <c r="M60" s="1325"/>
    </row>
    <row r="61" spans="1:13" s="972" customFormat="1">
      <c r="A61" s="1118"/>
      <c r="B61" s="1319" t="s">
        <v>316</v>
      </c>
      <c r="C61" s="1319" t="s">
        <v>295</v>
      </c>
      <c r="D61" s="1131">
        <v>0.125</v>
      </c>
      <c r="E61" s="1130">
        <v>0.125</v>
      </c>
      <c r="F61" s="1130">
        <v>-0.375</v>
      </c>
      <c r="G61" s="1130">
        <v>-0.75</v>
      </c>
      <c r="H61" s="1130">
        <v>-1</v>
      </c>
      <c r="I61" s="1130">
        <v>-2</v>
      </c>
      <c r="J61" s="1129">
        <v>-4</v>
      </c>
      <c r="K61"/>
      <c r="L61"/>
      <c r="M61" s="1325"/>
    </row>
    <row r="62" spans="1:13" s="972" customFormat="1">
      <c r="A62" s="1118"/>
      <c r="B62" s="1326"/>
      <c r="C62" s="1319" t="s">
        <v>294</v>
      </c>
      <c r="D62" s="1131">
        <v>-0.75</v>
      </c>
      <c r="E62" s="1130">
        <v>-0.75</v>
      </c>
      <c r="F62" s="1130">
        <v>-1.375</v>
      </c>
      <c r="G62" s="1130">
        <v>-1.875</v>
      </c>
      <c r="H62" s="1130">
        <v>-2.375</v>
      </c>
      <c r="I62" s="1130">
        <v>-3.125</v>
      </c>
      <c r="J62" s="1129">
        <v>-5.5</v>
      </c>
      <c r="K62"/>
      <c r="L62"/>
      <c r="M62" s="1325"/>
    </row>
    <row r="63" spans="1:13" s="972" customFormat="1">
      <c r="A63" s="1118"/>
      <c r="B63" s="1326"/>
      <c r="C63" s="1319" t="s">
        <v>293</v>
      </c>
      <c r="D63" s="1209">
        <v>-3</v>
      </c>
      <c r="E63" s="1208">
        <v>-3</v>
      </c>
      <c r="F63" s="1208">
        <v>-3.75</v>
      </c>
      <c r="G63" s="1208">
        <v>-4.125</v>
      </c>
      <c r="H63" s="1208">
        <v>-4.75</v>
      </c>
      <c r="I63" s="1208">
        <v>-5.75</v>
      </c>
      <c r="J63" s="1207" t="s">
        <v>14</v>
      </c>
      <c r="K63"/>
      <c r="L63"/>
      <c r="M63" s="1325"/>
    </row>
    <row r="64" spans="1:13" s="972" customFormat="1" ht="15.75" thickBot="1">
      <c r="A64" s="1118"/>
      <c r="B64" s="1327"/>
      <c r="C64" s="1125" t="s">
        <v>292</v>
      </c>
      <c r="D64" s="1193">
        <v>-4.25</v>
      </c>
      <c r="E64" s="1192">
        <v>-4.375</v>
      </c>
      <c r="F64" s="1192">
        <v>-4.875</v>
      </c>
      <c r="G64" s="1192">
        <v>-5.5</v>
      </c>
      <c r="H64" s="1192">
        <v>-6</v>
      </c>
      <c r="I64" s="1192" t="s">
        <v>14</v>
      </c>
      <c r="J64" s="1191" t="s">
        <v>14</v>
      </c>
      <c r="K64"/>
      <c r="L64"/>
      <c r="M64" s="1325"/>
    </row>
    <row r="65" spans="1:13" s="972" customFormat="1">
      <c r="A65" s="1118"/>
      <c r="B65" s="1249"/>
      <c r="C65" s="1319" t="s">
        <v>382</v>
      </c>
      <c r="D65" s="1128">
        <v>0.875</v>
      </c>
      <c r="E65" s="1127">
        <v>0.875</v>
      </c>
      <c r="F65" s="1127">
        <v>0.625</v>
      </c>
      <c r="G65" s="1127">
        <v>0.25</v>
      </c>
      <c r="H65" s="1127">
        <v>0</v>
      </c>
      <c r="I65" s="1127">
        <v>-1</v>
      </c>
      <c r="J65" s="1126">
        <v>-1.875</v>
      </c>
      <c r="K65"/>
      <c r="L65"/>
      <c r="M65" s="1325"/>
    </row>
    <row r="66" spans="1:13" s="972" customFormat="1">
      <c r="A66" s="1118"/>
      <c r="B66" s="1319"/>
      <c r="C66" s="1319" t="s">
        <v>298</v>
      </c>
      <c r="D66" s="1131">
        <v>0.875</v>
      </c>
      <c r="E66" s="1130">
        <v>0.875</v>
      </c>
      <c r="F66" s="1130">
        <v>0.625</v>
      </c>
      <c r="G66" s="1130">
        <v>0.25</v>
      </c>
      <c r="H66" s="1130">
        <v>0</v>
      </c>
      <c r="I66" s="1130">
        <v>-1.125</v>
      </c>
      <c r="J66" s="1129">
        <v>-2</v>
      </c>
      <c r="K66"/>
      <c r="L66"/>
      <c r="M66" s="1325"/>
    </row>
    <row r="67" spans="1:13" s="972" customFormat="1">
      <c r="A67" s="1118"/>
      <c r="B67" s="1391"/>
      <c r="C67" s="1319" t="s">
        <v>297</v>
      </c>
      <c r="D67" s="1131">
        <v>0.375</v>
      </c>
      <c r="E67" s="1130">
        <v>0.375</v>
      </c>
      <c r="F67" s="1130">
        <v>0.125</v>
      </c>
      <c r="G67" s="1130">
        <v>-0.25</v>
      </c>
      <c r="H67" s="1130">
        <v>-0.5</v>
      </c>
      <c r="I67" s="1130">
        <v>-1.75</v>
      </c>
      <c r="J67" s="1129">
        <v>-2.75</v>
      </c>
      <c r="K67"/>
      <c r="L67"/>
      <c r="M67" s="1325"/>
    </row>
    <row r="68" spans="1:13" s="972" customFormat="1" ht="15" customHeight="1">
      <c r="A68" s="1118"/>
      <c r="B68" s="1383" t="s">
        <v>701</v>
      </c>
      <c r="C68" s="1319" t="s">
        <v>296</v>
      </c>
      <c r="D68" s="1131">
        <v>0</v>
      </c>
      <c r="E68" s="1130">
        <v>0</v>
      </c>
      <c r="F68" s="1130">
        <v>-0.375</v>
      </c>
      <c r="G68" s="1130">
        <v>-0.75</v>
      </c>
      <c r="H68" s="1130">
        <v>-1</v>
      </c>
      <c r="I68" s="1130">
        <v>-2.375</v>
      </c>
      <c r="J68" s="1129">
        <v>-4</v>
      </c>
      <c r="K68"/>
      <c r="L68"/>
      <c r="M68" s="1325"/>
    </row>
    <row r="69" spans="1:13" s="972" customFormat="1">
      <c r="A69" s="1118"/>
      <c r="B69" s="1319">
        <v>1099</v>
      </c>
      <c r="C69" s="1319" t="s">
        <v>295</v>
      </c>
      <c r="D69" s="1131">
        <v>-0.625</v>
      </c>
      <c r="E69" s="1130">
        <v>-0.625</v>
      </c>
      <c r="F69" s="1130">
        <v>-1.125</v>
      </c>
      <c r="G69" s="1130">
        <v>-1.625</v>
      </c>
      <c r="H69" s="1130">
        <v>-1.875</v>
      </c>
      <c r="I69" s="1130">
        <v>-3</v>
      </c>
      <c r="J69" s="1129">
        <v>-5.125</v>
      </c>
      <c r="K69"/>
      <c r="L69"/>
      <c r="M69" s="1325"/>
    </row>
    <row r="70" spans="1:13" s="972" customFormat="1">
      <c r="A70" s="1118"/>
      <c r="B70" s="1319"/>
      <c r="C70" s="1319" t="s">
        <v>294</v>
      </c>
      <c r="D70" s="1131">
        <v>-1.625</v>
      </c>
      <c r="E70" s="1130">
        <v>-1.625</v>
      </c>
      <c r="F70" s="1130">
        <v>-2.25</v>
      </c>
      <c r="G70" s="1130">
        <v>-2.875</v>
      </c>
      <c r="H70" s="1130">
        <v>-3.375</v>
      </c>
      <c r="I70" s="1130">
        <v>-4.25</v>
      </c>
      <c r="J70" s="1129" t="s">
        <v>14</v>
      </c>
      <c r="K70"/>
      <c r="L70"/>
      <c r="M70" s="1325"/>
    </row>
    <row r="71" spans="1:13" s="972" customFormat="1">
      <c r="A71" s="1118"/>
      <c r="B71" s="1319"/>
      <c r="C71" s="1319" t="s">
        <v>293</v>
      </c>
      <c r="D71" s="1131">
        <v>-4</v>
      </c>
      <c r="E71" s="1130">
        <v>-4</v>
      </c>
      <c r="F71" s="1130">
        <v>-4.75</v>
      </c>
      <c r="G71" s="1130">
        <v>-5.25</v>
      </c>
      <c r="H71" s="1130">
        <v>-5.875</v>
      </c>
      <c r="I71" s="1130" t="s">
        <v>14</v>
      </c>
      <c r="J71" s="1129" t="s">
        <v>14</v>
      </c>
      <c r="K71"/>
      <c r="L71"/>
      <c r="M71" s="1325"/>
    </row>
    <row r="72" spans="1:13" s="972" customFormat="1" ht="15.75" thickBot="1">
      <c r="A72" s="1118"/>
      <c r="B72" s="1327"/>
      <c r="C72" s="1125" t="s">
        <v>292</v>
      </c>
      <c r="D72" s="1193">
        <v>-5.75</v>
      </c>
      <c r="E72" s="1192">
        <v>-5.875</v>
      </c>
      <c r="F72" s="1192">
        <v>-6.375</v>
      </c>
      <c r="G72" s="1192" t="s">
        <v>14</v>
      </c>
      <c r="H72" s="1192" t="s">
        <v>14</v>
      </c>
      <c r="I72" s="1192" t="s">
        <v>14</v>
      </c>
      <c r="J72" s="1191" t="s">
        <v>14</v>
      </c>
      <c r="K72"/>
      <c r="L72"/>
      <c r="M72" s="1325"/>
    </row>
    <row r="73" spans="1:13" s="972" customFormat="1">
      <c r="A73" s="1118"/>
      <c r="B73" s="1249"/>
      <c r="C73" s="1318" t="s">
        <v>382</v>
      </c>
      <c r="D73" s="1128">
        <v>-0.5</v>
      </c>
      <c r="E73" s="1127">
        <v>-0.5</v>
      </c>
      <c r="F73" s="1127">
        <v>-0.75</v>
      </c>
      <c r="G73" s="1127">
        <v>-1.375</v>
      </c>
      <c r="H73" s="1127">
        <v>-1.625</v>
      </c>
      <c r="I73" s="1127">
        <v>-2.75</v>
      </c>
      <c r="J73" s="1126">
        <v>-3.75</v>
      </c>
      <c r="K73"/>
      <c r="L73"/>
      <c r="M73" s="1325"/>
    </row>
    <row r="74" spans="1:13" s="972" customFormat="1">
      <c r="A74" s="1118"/>
      <c r="B74" s="1326"/>
      <c r="C74" s="1319" t="s">
        <v>298</v>
      </c>
      <c r="D74" s="1131">
        <v>-0.5</v>
      </c>
      <c r="E74" s="1130">
        <v>-0.5</v>
      </c>
      <c r="F74" s="1130">
        <v>-0.75</v>
      </c>
      <c r="G74" s="1130">
        <v>-1.375</v>
      </c>
      <c r="H74" s="1130">
        <v>-1.625</v>
      </c>
      <c r="I74" s="1130">
        <v>-2.875</v>
      </c>
      <c r="J74" s="1129">
        <v>-4</v>
      </c>
      <c r="K74"/>
      <c r="L74"/>
      <c r="M74" s="1325"/>
    </row>
    <row r="75" spans="1:13" s="972" customFormat="1">
      <c r="A75" s="1118"/>
      <c r="B75" s="1326"/>
      <c r="C75" s="1319" t="s">
        <v>297</v>
      </c>
      <c r="D75" s="1131">
        <v>-1</v>
      </c>
      <c r="E75" s="1130">
        <v>-1</v>
      </c>
      <c r="F75" s="1130">
        <v>-1.25</v>
      </c>
      <c r="G75" s="1130">
        <v>-1.875</v>
      </c>
      <c r="H75" s="1130">
        <v>-2.125</v>
      </c>
      <c r="I75" s="1130">
        <v>-3.5</v>
      </c>
      <c r="J75" s="1129">
        <v>-4.75</v>
      </c>
      <c r="K75"/>
      <c r="L75"/>
      <c r="M75" s="1325"/>
    </row>
    <row r="76" spans="1:13" s="972" customFormat="1">
      <c r="A76" s="1118"/>
      <c r="B76" s="1319" t="s">
        <v>519</v>
      </c>
      <c r="C76" s="1319" t="s">
        <v>296</v>
      </c>
      <c r="D76" s="1131">
        <v>-1.375</v>
      </c>
      <c r="E76" s="1130">
        <v>-1.375</v>
      </c>
      <c r="F76" s="1130">
        <v>-1.75</v>
      </c>
      <c r="G76" s="1130">
        <v>-2.375</v>
      </c>
      <c r="H76" s="1130">
        <v>-2.625</v>
      </c>
      <c r="I76" s="1130">
        <v>-4.125</v>
      </c>
      <c r="J76" s="1129">
        <v>-6</v>
      </c>
      <c r="K76"/>
      <c r="L76"/>
      <c r="M76" s="1325"/>
    </row>
    <row r="77" spans="1:13" s="972" customFormat="1">
      <c r="A77" s="1118"/>
      <c r="B77" s="1319" t="s">
        <v>88</v>
      </c>
      <c r="C77" s="1319" t="s">
        <v>295</v>
      </c>
      <c r="D77" s="1131">
        <v>-2.125</v>
      </c>
      <c r="E77" s="1130">
        <v>-2.125</v>
      </c>
      <c r="F77" s="1130">
        <v>-2.625</v>
      </c>
      <c r="G77" s="1130">
        <v>-3.375</v>
      </c>
      <c r="H77" s="1130">
        <v>-3.625</v>
      </c>
      <c r="I77" s="1130">
        <v>-4.875</v>
      </c>
      <c r="J77" s="1129">
        <v>-7.25</v>
      </c>
      <c r="K77"/>
      <c r="L77"/>
      <c r="M77" s="1325"/>
    </row>
    <row r="78" spans="1:13" s="972" customFormat="1">
      <c r="A78" s="1118"/>
      <c r="B78" s="1319"/>
      <c r="C78" s="1319" t="s">
        <v>294</v>
      </c>
      <c r="D78" s="1131">
        <v>-3.375</v>
      </c>
      <c r="E78" s="1130">
        <v>-3.375</v>
      </c>
      <c r="F78" s="1130">
        <v>-4</v>
      </c>
      <c r="G78" s="1130">
        <v>-4.75</v>
      </c>
      <c r="H78" s="1130">
        <v>-5.25</v>
      </c>
      <c r="I78" s="1130" t="s">
        <v>14</v>
      </c>
      <c r="J78" s="1129" t="s">
        <v>14</v>
      </c>
      <c r="K78"/>
      <c r="L78"/>
      <c r="M78" s="1325"/>
    </row>
    <row r="79" spans="1:13" s="972" customFormat="1">
      <c r="A79" s="1118"/>
      <c r="B79" s="1319"/>
      <c r="C79" s="1319" t="s">
        <v>293</v>
      </c>
      <c r="D79" s="1131">
        <v>-5.75</v>
      </c>
      <c r="E79" s="1130">
        <v>-5.75</v>
      </c>
      <c r="F79" s="1130">
        <v>-6.5</v>
      </c>
      <c r="G79" s="1130">
        <v>-7.125</v>
      </c>
      <c r="H79" s="1130" t="s">
        <v>14</v>
      </c>
      <c r="I79" s="1130" t="s">
        <v>14</v>
      </c>
      <c r="J79" s="1129" t="s">
        <v>14</v>
      </c>
      <c r="K79"/>
      <c r="L79"/>
      <c r="M79" s="1325"/>
    </row>
    <row r="80" spans="1:13" s="972" customFormat="1" ht="15.75" thickBot="1">
      <c r="A80" s="1118"/>
      <c r="B80" s="1125"/>
      <c r="C80" s="1125" t="s">
        <v>292</v>
      </c>
      <c r="D80" s="1124">
        <v>-7.75</v>
      </c>
      <c r="E80" s="1123">
        <v>-7.875</v>
      </c>
      <c r="F80" s="1123">
        <v>-8.375</v>
      </c>
      <c r="G80" s="1123" t="s">
        <v>14</v>
      </c>
      <c r="H80" s="1123" t="s">
        <v>14</v>
      </c>
      <c r="I80" s="1123" t="s">
        <v>14</v>
      </c>
      <c r="J80" s="1122" t="s">
        <v>14</v>
      </c>
      <c r="K80"/>
      <c r="L80"/>
      <c r="M80" s="1325"/>
    </row>
    <row r="81" spans="1:13" s="972" customFormat="1">
      <c r="A81" s="1118"/>
      <c r="B81" s="1319"/>
      <c r="C81" s="1319" t="s">
        <v>290</v>
      </c>
      <c r="D81" s="1348">
        <v>0</v>
      </c>
      <c r="E81" s="1194">
        <v>0</v>
      </c>
      <c r="F81" s="1194">
        <v>0</v>
      </c>
      <c r="G81" s="1194">
        <v>0</v>
      </c>
      <c r="H81" s="1194">
        <v>0</v>
      </c>
      <c r="I81" s="1194">
        <v>0</v>
      </c>
      <c r="J81" s="1325">
        <v>0</v>
      </c>
      <c r="K81"/>
      <c r="L81"/>
      <c r="M81" s="1325"/>
    </row>
    <row r="82" spans="1:13" s="972" customFormat="1">
      <c r="A82" s="1118"/>
      <c r="B82" s="1319" t="s">
        <v>291</v>
      </c>
      <c r="C82" s="1319" t="s">
        <v>289</v>
      </c>
      <c r="D82" s="1348">
        <v>0</v>
      </c>
      <c r="E82" s="1194">
        <v>0</v>
      </c>
      <c r="F82" s="1194">
        <v>0</v>
      </c>
      <c r="G82" s="1194">
        <v>0</v>
      </c>
      <c r="H82" s="1194">
        <v>0</v>
      </c>
      <c r="I82" s="1194">
        <v>0</v>
      </c>
      <c r="J82" s="1325">
        <v>0</v>
      </c>
      <c r="K82"/>
      <c r="L82"/>
      <c r="M82" s="1325"/>
    </row>
    <row r="83" spans="1:13" s="972" customFormat="1" ht="15.75" thickBot="1">
      <c r="A83" s="1118"/>
      <c r="B83" s="1319"/>
      <c r="C83" s="1319" t="s">
        <v>288</v>
      </c>
      <c r="D83" s="1348">
        <v>0</v>
      </c>
      <c r="E83" s="1194">
        <v>0</v>
      </c>
      <c r="F83" s="1194">
        <v>0</v>
      </c>
      <c r="G83" s="1194">
        <v>0</v>
      </c>
      <c r="H83" s="1194">
        <v>0</v>
      </c>
      <c r="I83" s="1194">
        <v>0</v>
      </c>
      <c r="J83" s="1325">
        <v>0</v>
      </c>
      <c r="K83"/>
      <c r="L83"/>
      <c r="M83" s="1325"/>
    </row>
    <row r="84" spans="1:13" s="972" customFormat="1">
      <c r="A84" s="1118"/>
      <c r="B84" s="1729" t="s">
        <v>199</v>
      </c>
      <c r="C84" s="1318" t="s">
        <v>287</v>
      </c>
      <c r="D84" s="1128">
        <v>0.5</v>
      </c>
      <c r="E84" s="1127">
        <v>0.5</v>
      </c>
      <c r="F84" s="1127">
        <v>0.5</v>
      </c>
      <c r="G84" s="1127">
        <v>0.5</v>
      </c>
      <c r="H84" s="1127">
        <v>0.5</v>
      </c>
      <c r="I84" s="1127">
        <v>0.5</v>
      </c>
      <c r="J84" s="1126">
        <v>0.5</v>
      </c>
      <c r="K84"/>
      <c r="L84"/>
      <c r="M84" s="1325"/>
    </row>
    <row r="85" spans="1:13" s="972" customFormat="1">
      <c r="A85" s="1118"/>
      <c r="B85" s="1717"/>
      <c r="C85" s="1319" t="s">
        <v>286</v>
      </c>
      <c r="D85" s="1131">
        <v>0.5</v>
      </c>
      <c r="E85" s="1130">
        <v>0.5</v>
      </c>
      <c r="F85" s="1130">
        <v>0.5</v>
      </c>
      <c r="G85" s="1130">
        <v>0.5</v>
      </c>
      <c r="H85" s="1130">
        <v>0.5</v>
      </c>
      <c r="I85" s="1130">
        <v>0.5</v>
      </c>
      <c r="J85" s="1129">
        <v>0.5</v>
      </c>
      <c r="K85"/>
      <c r="L85"/>
      <c r="M85" s="1325"/>
    </row>
    <row r="86" spans="1:13" s="972" customFormat="1">
      <c r="A86" s="1118"/>
      <c r="B86" s="1717"/>
      <c r="C86" s="1319" t="s">
        <v>285</v>
      </c>
      <c r="D86" s="1131">
        <v>0.375</v>
      </c>
      <c r="E86" s="1130">
        <v>0.375</v>
      </c>
      <c r="F86" s="1130">
        <v>0.375</v>
      </c>
      <c r="G86" s="1130">
        <v>0.375</v>
      </c>
      <c r="H86" s="1130">
        <v>0.375</v>
      </c>
      <c r="I86" s="1130">
        <v>0.375</v>
      </c>
      <c r="J86" s="1129">
        <v>0.375</v>
      </c>
      <c r="K86"/>
      <c r="L86"/>
      <c r="M86" s="1325"/>
    </row>
    <row r="87" spans="1:13" s="972" customFormat="1" ht="15.75" thickBot="1">
      <c r="A87" s="1118"/>
      <c r="B87" s="1730"/>
      <c r="C87" s="1125" t="s">
        <v>284</v>
      </c>
      <c r="D87" s="1193">
        <v>0</v>
      </c>
      <c r="E87" s="1192">
        <v>0</v>
      </c>
      <c r="F87" s="1192">
        <v>0</v>
      </c>
      <c r="G87" s="1192">
        <v>0</v>
      </c>
      <c r="H87" s="1192">
        <v>0</v>
      </c>
      <c r="I87" s="1192">
        <v>0</v>
      </c>
      <c r="J87" s="1191">
        <v>0</v>
      </c>
      <c r="K87"/>
      <c r="L87"/>
      <c r="M87" s="1325"/>
    </row>
    <row r="88" spans="1:13" s="972" customFormat="1">
      <c r="A88" s="1118"/>
      <c r="B88" s="1729" t="s">
        <v>283</v>
      </c>
      <c r="C88" s="1319" t="s">
        <v>702</v>
      </c>
      <c r="D88" s="1190">
        <v>-0.25</v>
      </c>
      <c r="E88" s="1189">
        <v>-0.25</v>
      </c>
      <c r="F88" s="1189">
        <v>-0.25</v>
      </c>
      <c r="G88" s="1189">
        <v>-0.25</v>
      </c>
      <c r="H88" s="1189">
        <v>-0.25</v>
      </c>
      <c r="I88" s="1189">
        <v>-0.25</v>
      </c>
      <c r="J88" s="1188">
        <v>-0.25</v>
      </c>
      <c r="K88"/>
      <c r="L88"/>
      <c r="M88" s="1325"/>
    </row>
    <row r="89" spans="1:13" s="972" customFormat="1">
      <c r="A89" s="1118"/>
      <c r="B89" s="1717"/>
      <c r="C89" s="1319" t="s">
        <v>703</v>
      </c>
      <c r="D89" s="1190">
        <v>0</v>
      </c>
      <c r="E89" s="1189">
        <v>0</v>
      </c>
      <c r="F89" s="1189">
        <v>0</v>
      </c>
      <c r="G89" s="1189">
        <v>0</v>
      </c>
      <c r="H89" s="1189">
        <v>0</v>
      </c>
      <c r="I89" s="1189">
        <v>0</v>
      </c>
      <c r="J89" s="1188">
        <v>0</v>
      </c>
      <c r="K89"/>
      <c r="L89"/>
      <c r="M89" s="1325"/>
    </row>
    <row r="90" spans="1:13" s="972" customFormat="1">
      <c r="A90" s="1118"/>
      <c r="B90" s="1717"/>
      <c r="C90" s="1319" t="s">
        <v>704</v>
      </c>
      <c r="D90" s="1190">
        <v>0</v>
      </c>
      <c r="E90" s="1189">
        <v>0</v>
      </c>
      <c r="F90" s="1189">
        <v>0</v>
      </c>
      <c r="G90" s="1189">
        <v>0</v>
      </c>
      <c r="H90" s="1189">
        <v>0</v>
      </c>
      <c r="I90" s="1189">
        <v>0</v>
      </c>
      <c r="J90" s="1188">
        <v>0</v>
      </c>
      <c r="K90"/>
      <c r="L90"/>
      <c r="M90" s="1325"/>
    </row>
    <row r="91" spans="1:13" s="972" customFormat="1">
      <c r="A91" s="1118"/>
      <c r="B91" s="1717"/>
      <c r="C91" s="1319" t="s">
        <v>705</v>
      </c>
      <c r="D91" s="1190">
        <v>0</v>
      </c>
      <c r="E91" s="1189">
        <v>0</v>
      </c>
      <c r="F91" s="1189">
        <v>0</v>
      </c>
      <c r="G91" s="1189">
        <v>0</v>
      </c>
      <c r="H91" s="1189">
        <v>0</v>
      </c>
      <c r="I91" s="1189">
        <v>0</v>
      </c>
      <c r="J91" s="1188">
        <v>0</v>
      </c>
      <c r="K91"/>
      <c r="L91"/>
      <c r="M91" s="1325"/>
    </row>
    <row r="92" spans="1:13" s="972" customFormat="1">
      <c r="A92" s="1118"/>
      <c r="B92" s="1717"/>
      <c r="C92" s="1319" t="s">
        <v>706</v>
      </c>
      <c r="D92" s="1190">
        <v>0</v>
      </c>
      <c r="E92" s="1189">
        <v>0</v>
      </c>
      <c r="F92" s="1189">
        <v>0</v>
      </c>
      <c r="G92" s="1189">
        <v>0</v>
      </c>
      <c r="H92" s="1189">
        <v>0</v>
      </c>
      <c r="I92" s="1189">
        <v>0</v>
      </c>
      <c r="J92" s="1188">
        <v>0</v>
      </c>
      <c r="K92"/>
      <c r="L92"/>
      <c r="M92" s="1325"/>
    </row>
    <row r="93" spans="1:13" s="972" customFormat="1">
      <c r="A93" s="1118"/>
      <c r="B93" s="1717"/>
      <c r="C93" s="1319" t="s">
        <v>707</v>
      </c>
      <c r="D93" s="1131">
        <v>0</v>
      </c>
      <c r="E93" s="1130">
        <v>0</v>
      </c>
      <c r="F93" s="1130">
        <v>0</v>
      </c>
      <c r="G93" s="1130">
        <v>0</v>
      </c>
      <c r="H93" s="1130">
        <v>0</v>
      </c>
      <c r="I93" s="1130">
        <v>0</v>
      </c>
      <c r="J93" s="1129">
        <v>0</v>
      </c>
      <c r="K93"/>
      <c r="L93"/>
      <c r="M93" s="1325"/>
    </row>
    <row r="94" spans="1:13" s="972" customFormat="1">
      <c r="A94" s="1118"/>
      <c r="B94" s="1717"/>
      <c r="C94" s="1319" t="s">
        <v>708</v>
      </c>
      <c r="D94" s="1131">
        <v>0</v>
      </c>
      <c r="E94" s="1130">
        <v>0</v>
      </c>
      <c r="F94" s="1130">
        <v>0</v>
      </c>
      <c r="G94" s="1130">
        <v>0</v>
      </c>
      <c r="H94" s="1130">
        <v>0</v>
      </c>
      <c r="I94" s="1130">
        <v>0</v>
      </c>
      <c r="J94" s="1129">
        <v>0</v>
      </c>
      <c r="K94"/>
      <c r="L94"/>
      <c r="M94" s="1325"/>
    </row>
    <row r="95" spans="1:13" s="972" customFormat="1">
      <c r="A95" s="1118"/>
      <c r="B95" s="1717"/>
      <c r="C95" s="1319" t="s">
        <v>709</v>
      </c>
      <c r="D95" s="1131">
        <v>0</v>
      </c>
      <c r="E95" s="1130">
        <v>0</v>
      </c>
      <c r="F95" s="1130">
        <v>0</v>
      </c>
      <c r="G95" s="1130">
        <v>0</v>
      </c>
      <c r="H95" s="1130">
        <v>0</v>
      </c>
      <c r="I95" s="1130">
        <v>0</v>
      </c>
      <c r="J95" s="1129">
        <v>0</v>
      </c>
      <c r="K95"/>
      <c r="L95"/>
      <c r="M95" s="1360"/>
    </row>
    <row r="96" spans="1:13" s="972" customFormat="1" ht="15.75" thickBot="1">
      <c r="A96" s="1118"/>
      <c r="B96" s="1730"/>
      <c r="C96" s="1319" t="s">
        <v>710</v>
      </c>
      <c r="D96" s="1209">
        <v>0</v>
      </c>
      <c r="E96" s="1208">
        <v>0</v>
      </c>
      <c r="F96" s="1208">
        <v>0</v>
      </c>
      <c r="G96" s="1208">
        <v>0</v>
      </c>
      <c r="H96" s="1208">
        <v>0</v>
      </c>
      <c r="I96" s="1208">
        <v>0</v>
      </c>
      <c r="J96" s="1207">
        <v>0</v>
      </c>
      <c r="K96"/>
      <c r="L96"/>
      <c r="M96" s="1361"/>
    </row>
    <row r="97" spans="1:13" s="972" customFormat="1">
      <c r="A97" s="1118"/>
      <c r="B97" s="1729" t="s">
        <v>45</v>
      </c>
      <c r="C97" s="1318" t="s">
        <v>711</v>
      </c>
      <c r="D97" s="1128">
        <v>-0.25</v>
      </c>
      <c r="E97" s="1127">
        <v>-0.25</v>
      </c>
      <c r="F97" s="1127">
        <v>-0.25</v>
      </c>
      <c r="G97" s="1127">
        <v>-0.375</v>
      </c>
      <c r="H97" s="1127">
        <v>-0.375</v>
      </c>
      <c r="I97" s="1127">
        <v>-0.375</v>
      </c>
      <c r="J97" s="1126">
        <v>-0.5</v>
      </c>
      <c r="K97"/>
      <c r="L97"/>
      <c r="M97" s="976"/>
    </row>
    <row r="98" spans="1:13" s="972" customFormat="1" ht="15.75" thickBot="1">
      <c r="A98" s="1118"/>
      <c r="B98" s="1730"/>
      <c r="C98" s="1125" t="s">
        <v>381</v>
      </c>
      <c r="D98" s="1193">
        <v>-0.75</v>
      </c>
      <c r="E98" s="1192">
        <v>-0.75</v>
      </c>
      <c r="F98" s="1192">
        <v>-0.75</v>
      </c>
      <c r="G98" s="1192">
        <v>-0.75</v>
      </c>
      <c r="H98" s="1192">
        <v>-0.75</v>
      </c>
      <c r="I98" s="1192">
        <v>-0.75</v>
      </c>
      <c r="J98" s="1191">
        <v>-1</v>
      </c>
      <c r="K98"/>
      <c r="L98"/>
      <c r="M98" s="976"/>
    </row>
    <row r="99" spans="1:13" s="972" customFormat="1">
      <c r="A99" s="1118"/>
      <c r="B99" s="1729" t="s">
        <v>62</v>
      </c>
      <c r="C99" s="1318" t="s">
        <v>270</v>
      </c>
      <c r="D99" s="1128">
        <v>0</v>
      </c>
      <c r="E99" s="1127">
        <v>0</v>
      </c>
      <c r="F99" s="1127">
        <v>0</v>
      </c>
      <c r="G99" s="1127">
        <v>0</v>
      </c>
      <c r="H99" s="1127">
        <v>0</v>
      </c>
      <c r="I99" s="1127">
        <v>0</v>
      </c>
      <c r="J99" s="1126">
        <v>0</v>
      </c>
      <c r="K99"/>
      <c r="L99"/>
      <c r="M99" s="976"/>
    </row>
    <row r="100" spans="1:13" s="972" customFormat="1" ht="15" customHeight="1">
      <c r="A100" s="1118"/>
      <c r="B100" s="1717"/>
      <c r="C100" s="1319" t="s">
        <v>269</v>
      </c>
      <c r="D100" s="1209">
        <v>0</v>
      </c>
      <c r="E100" s="1208">
        <v>0</v>
      </c>
      <c r="F100" s="1208">
        <v>0</v>
      </c>
      <c r="G100" s="1208">
        <v>0</v>
      </c>
      <c r="H100" s="1208">
        <v>0</v>
      </c>
      <c r="I100" s="1208">
        <v>0</v>
      </c>
      <c r="J100" s="1207">
        <v>0</v>
      </c>
      <c r="K100"/>
      <c r="L100"/>
      <c r="M100" s="976"/>
    </row>
    <row r="101" spans="1:13" s="972" customFormat="1" ht="15" customHeight="1">
      <c r="A101" s="1118"/>
      <c r="B101" s="1717"/>
      <c r="C101" s="1319" t="s">
        <v>268</v>
      </c>
      <c r="D101" s="1131">
        <v>0</v>
      </c>
      <c r="E101" s="1130">
        <v>0</v>
      </c>
      <c r="F101" s="1130">
        <v>0</v>
      </c>
      <c r="G101" s="1130">
        <v>0</v>
      </c>
      <c r="H101" s="1130">
        <v>0</v>
      </c>
      <c r="I101" s="1130">
        <v>0</v>
      </c>
      <c r="J101" s="1129">
        <v>0</v>
      </c>
      <c r="K101"/>
      <c r="L101"/>
      <c r="M101" s="976"/>
    </row>
    <row r="102" spans="1:13" s="972" customFormat="1" ht="15" customHeight="1">
      <c r="A102" s="1118"/>
      <c r="B102" s="1717"/>
      <c r="C102" s="1319" t="s">
        <v>267</v>
      </c>
      <c r="D102" s="1131">
        <v>0</v>
      </c>
      <c r="E102" s="1130">
        <v>0</v>
      </c>
      <c r="F102" s="1130">
        <v>0</v>
      </c>
      <c r="G102" s="1130">
        <v>0</v>
      </c>
      <c r="H102" s="1130">
        <v>0</v>
      </c>
      <c r="I102" s="1130">
        <v>0</v>
      </c>
      <c r="J102" s="1129">
        <v>0</v>
      </c>
      <c r="K102"/>
      <c r="L102"/>
      <c r="M102" s="976"/>
    </row>
    <row r="103" spans="1:13" s="972" customFormat="1" ht="15" customHeight="1">
      <c r="A103" s="1118"/>
      <c r="B103" s="1717"/>
      <c r="C103" s="1319" t="s">
        <v>266</v>
      </c>
      <c r="D103" s="1131">
        <v>0</v>
      </c>
      <c r="E103" s="1130">
        <v>0</v>
      </c>
      <c r="F103" s="1130">
        <v>0</v>
      </c>
      <c r="G103" s="1130">
        <v>0</v>
      </c>
      <c r="H103" s="1130">
        <v>0</v>
      </c>
      <c r="I103" s="1130">
        <v>0</v>
      </c>
      <c r="J103" s="1129">
        <v>0</v>
      </c>
      <c r="K103"/>
      <c r="L103"/>
      <c r="M103" s="976"/>
    </row>
    <row r="104" spans="1:13" s="972" customFormat="1" ht="15" customHeight="1">
      <c r="A104" s="1118"/>
      <c r="B104" s="1717"/>
      <c r="C104" s="1319" t="s">
        <v>265</v>
      </c>
      <c r="D104" s="1131">
        <v>0</v>
      </c>
      <c r="E104" s="1130">
        <v>0</v>
      </c>
      <c r="F104" s="1130">
        <v>0</v>
      </c>
      <c r="G104" s="1130">
        <v>0</v>
      </c>
      <c r="H104" s="1130">
        <v>0</v>
      </c>
      <c r="I104" s="1130">
        <v>0</v>
      </c>
      <c r="J104" s="1129">
        <v>0</v>
      </c>
      <c r="K104"/>
      <c r="L104"/>
      <c r="M104" s="976"/>
    </row>
    <row r="105" spans="1:13" s="972" customFormat="1" ht="15" customHeight="1">
      <c r="A105" s="1118"/>
      <c r="B105" s="1717"/>
      <c r="C105" s="1319" t="s">
        <v>264</v>
      </c>
      <c r="D105" s="1131">
        <v>-0.25</v>
      </c>
      <c r="E105" s="1130">
        <v>-0.25</v>
      </c>
      <c r="F105" s="1130">
        <v>-0.25</v>
      </c>
      <c r="G105" s="1130">
        <v>-0.375</v>
      </c>
      <c r="H105" s="1130">
        <v>-0.375</v>
      </c>
      <c r="I105" s="1130">
        <v>-0.5</v>
      </c>
      <c r="J105" s="1129" t="s">
        <v>14</v>
      </c>
      <c r="K105"/>
      <c r="L105"/>
      <c r="M105" s="976"/>
    </row>
    <row r="106" spans="1:13" s="972" customFormat="1" ht="15" customHeight="1">
      <c r="A106" s="1118"/>
      <c r="B106" s="1717"/>
      <c r="C106" s="1319" t="s">
        <v>263</v>
      </c>
      <c r="D106" s="1131">
        <v>-2</v>
      </c>
      <c r="E106" s="1130">
        <v>-2</v>
      </c>
      <c r="F106" s="1130">
        <v>-2</v>
      </c>
      <c r="G106" s="1130">
        <v>-2</v>
      </c>
      <c r="H106" s="1130">
        <v>-2</v>
      </c>
      <c r="I106" s="1130">
        <v>-2</v>
      </c>
      <c r="J106" s="1129">
        <v>-2</v>
      </c>
      <c r="K106"/>
      <c r="L106"/>
      <c r="M106" s="976"/>
    </row>
    <row r="107" spans="1:13" s="972" customFormat="1" ht="15.75" thickBot="1">
      <c r="A107" s="1118"/>
      <c r="B107" s="1730"/>
      <c r="C107" s="1125" t="s">
        <v>353</v>
      </c>
      <c r="D107" s="1193">
        <v>-0.5</v>
      </c>
      <c r="E107" s="1192">
        <v>-0.5</v>
      </c>
      <c r="F107" s="1192">
        <v>-0.5</v>
      </c>
      <c r="G107" s="1192">
        <v>-0.5</v>
      </c>
      <c r="H107" s="1192">
        <v>-0.5</v>
      </c>
      <c r="I107" s="1192" t="s">
        <v>14</v>
      </c>
      <c r="J107" s="1191" t="s">
        <v>14</v>
      </c>
      <c r="K107"/>
      <c r="L107"/>
      <c r="M107" s="976"/>
    </row>
    <row r="108" spans="1:13" s="972" customFormat="1">
      <c r="A108" s="1118"/>
      <c r="B108" s="1729" t="s">
        <v>312</v>
      </c>
      <c r="C108" s="1318" t="s">
        <v>311</v>
      </c>
      <c r="D108" s="1128">
        <v>0</v>
      </c>
      <c r="E108" s="1127">
        <v>0</v>
      </c>
      <c r="F108" s="1127">
        <v>0</v>
      </c>
      <c r="G108" s="1127">
        <v>0</v>
      </c>
      <c r="H108" s="1127">
        <v>0</v>
      </c>
      <c r="I108" s="1127">
        <v>0</v>
      </c>
      <c r="J108" s="1126">
        <v>0</v>
      </c>
      <c r="K108"/>
      <c r="L108"/>
      <c r="M108" s="976"/>
    </row>
    <row r="109" spans="1:13" s="972" customFormat="1" ht="15.75" thickBot="1">
      <c r="A109" s="1118"/>
      <c r="B109" s="1730"/>
      <c r="C109" s="1125" t="s">
        <v>310</v>
      </c>
      <c r="D109" s="1193">
        <v>0</v>
      </c>
      <c r="E109" s="1192">
        <v>0</v>
      </c>
      <c r="F109" s="1192">
        <v>0</v>
      </c>
      <c r="G109" s="1192">
        <v>0</v>
      </c>
      <c r="H109" s="1192">
        <v>0</v>
      </c>
      <c r="I109" s="1192">
        <v>0</v>
      </c>
      <c r="J109" s="1191">
        <v>0</v>
      </c>
      <c r="K109"/>
      <c r="L109"/>
      <c r="M109" s="976"/>
    </row>
    <row r="110" spans="1:13" s="972" customFormat="1">
      <c r="A110" s="1118"/>
      <c r="B110"/>
      <c r="C110"/>
      <c r="D110"/>
      <c r="E110"/>
      <c r="F110"/>
      <c r="G110"/>
      <c r="H110"/>
      <c r="I110"/>
      <c r="M110" s="976"/>
    </row>
    <row r="111" spans="1:13" s="972" customFormat="1">
      <c r="A111" s="1118"/>
      <c r="M111" s="976"/>
    </row>
    <row r="112" spans="1:13" s="972" customFormat="1">
      <c r="A112" s="1118"/>
      <c r="M112" s="976"/>
    </row>
    <row r="113" spans="1:13" s="972" customFormat="1">
      <c r="A113" s="1118"/>
      <c r="M113" s="976"/>
    </row>
    <row r="114" spans="1:13" s="972" customFormat="1">
      <c r="A114" s="1118"/>
      <c r="M114" s="976"/>
    </row>
    <row r="115" spans="1:13" s="972" customFormat="1">
      <c r="A115" s="1118"/>
      <c r="M115" s="976"/>
    </row>
    <row r="116" spans="1:13" s="972" customFormat="1">
      <c r="A116" s="1118"/>
      <c r="M116" s="976"/>
    </row>
    <row r="117" spans="1:13" s="972" customFormat="1">
      <c r="A117" s="1118"/>
      <c r="M117" s="976"/>
    </row>
    <row r="118" spans="1:13" s="972" customFormat="1">
      <c r="A118" s="1118"/>
      <c r="M118" s="976"/>
    </row>
    <row r="119" spans="1:13" s="972" customFormat="1">
      <c r="A119" s="1118"/>
      <c r="M119" s="976"/>
    </row>
    <row r="120" spans="1:13" s="972" customFormat="1">
      <c r="A120" s="1118"/>
      <c r="M120" s="976"/>
    </row>
    <row r="121" spans="1:13" s="972" customFormat="1">
      <c r="A121" s="1118"/>
      <c r="M121" s="976"/>
    </row>
    <row r="122" spans="1:13" s="972" customFormat="1">
      <c r="A122" s="1118"/>
      <c r="M122" s="976"/>
    </row>
    <row r="123" spans="1:13" s="972" customFormat="1">
      <c r="A123" s="1118"/>
      <c r="M123" s="976"/>
    </row>
    <row r="124" spans="1:13" s="972" customFormat="1">
      <c r="A124" s="1118"/>
      <c r="M124" s="976"/>
    </row>
    <row r="125" spans="1:13" s="972" customFormat="1">
      <c r="A125" s="1118"/>
      <c r="G125" s="1117"/>
      <c r="H125" s="1116"/>
      <c r="M125" s="976"/>
    </row>
    <row r="126" spans="1:13" s="972" customFormat="1">
      <c r="A126" s="1118"/>
      <c r="G126" s="1117"/>
      <c r="H126" s="1116"/>
      <c r="M126" s="976"/>
    </row>
    <row r="127" spans="1:13" s="972" customFormat="1">
      <c r="A127" s="1118"/>
      <c r="G127" s="1117"/>
      <c r="H127" s="1116"/>
      <c r="M127" s="976"/>
    </row>
    <row r="128" spans="1:13" s="972" customFormat="1">
      <c r="A128" s="1118"/>
      <c r="G128" s="1117"/>
      <c r="H128" s="1116"/>
      <c r="M128" s="976"/>
    </row>
    <row r="129" spans="1:17" s="972" customFormat="1">
      <c r="A129" s="1118"/>
      <c r="G129" s="1117"/>
      <c r="H129" s="1116"/>
      <c r="M129" s="976"/>
    </row>
    <row r="130" spans="1:17" s="972" customFormat="1">
      <c r="A130" s="1118"/>
      <c r="M130" s="976"/>
    </row>
    <row r="131" spans="1:17" s="972" customFormat="1">
      <c r="A131" s="1118"/>
      <c r="M131" s="976"/>
    </row>
    <row r="132" spans="1:17" s="972" customFormat="1">
      <c r="A132" s="1118"/>
      <c r="M132" s="976"/>
    </row>
    <row r="133" spans="1:17" s="972" customFormat="1" ht="15.75" thickBot="1">
      <c r="A133" s="1118"/>
      <c r="M133" s="976"/>
    </row>
    <row r="134" spans="1:17" s="972" customFormat="1" ht="15" customHeight="1">
      <c r="A134" s="981"/>
      <c r="B134" s="1756" t="s">
        <v>181</v>
      </c>
      <c r="C134" s="1756"/>
      <c r="D134" s="1756"/>
      <c r="E134" s="1756"/>
      <c r="F134" s="1756"/>
      <c r="G134" s="1756"/>
      <c r="H134" s="1756"/>
      <c r="I134" s="1756"/>
      <c r="J134" s="1756"/>
      <c r="K134" s="1756"/>
      <c r="L134" s="1756"/>
      <c r="M134" s="1777"/>
    </row>
    <row r="135" spans="1:17" s="972" customFormat="1">
      <c r="A135" s="978"/>
      <c r="B135" s="1757"/>
      <c r="C135" s="1757"/>
      <c r="D135" s="1757"/>
      <c r="E135" s="1757"/>
      <c r="F135" s="1757"/>
      <c r="G135" s="1757"/>
      <c r="H135" s="1757"/>
      <c r="I135" s="1757"/>
      <c r="J135" s="1757"/>
      <c r="K135" s="1757"/>
      <c r="L135" s="1757"/>
      <c r="M135" s="1778"/>
    </row>
    <row r="136" spans="1:17" s="972" customFormat="1">
      <c r="A136" s="978"/>
      <c r="B136" s="1757"/>
      <c r="C136" s="1757"/>
      <c r="D136" s="1757"/>
      <c r="E136" s="1757"/>
      <c r="F136" s="1757"/>
      <c r="G136" s="1757"/>
      <c r="H136" s="1757"/>
      <c r="I136" s="1757"/>
      <c r="J136" s="1757"/>
      <c r="K136" s="1757"/>
      <c r="L136" s="1757"/>
      <c r="M136" s="1778"/>
      <c r="O136" s="971"/>
      <c r="P136" s="971"/>
      <c r="Q136" s="971"/>
    </row>
    <row r="137" spans="1:17" s="972" customFormat="1" ht="15.75" thickBot="1">
      <c r="A137" s="975"/>
      <c r="B137" s="1758"/>
      <c r="C137" s="1758"/>
      <c r="D137" s="1758"/>
      <c r="E137" s="1758"/>
      <c r="F137" s="1758"/>
      <c r="G137" s="1758"/>
      <c r="H137" s="1758"/>
      <c r="I137" s="1758"/>
      <c r="J137" s="1758"/>
      <c r="K137" s="1758"/>
      <c r="L137" s="1758"/>
      <c r="M137" s="1779"/>
      <c r="O137" s="971"/>
      <c r="P137" s="971"/>
      <c r="Q137" s="971"/>
    </row>
  </sheetData>
  <mergeCells count="17">
    <mergeCell ref="B134:M137"/>
    <mergeCell ref="B88:B96"/>
    <mergeCell ref="B97:B98"/>
    <mergeCell ref="B99:B107"/>
    <mergeCell ref="B108:B109"/>
    <mergeCell ref="H15:J16"/>
    <mergeCell ref="H17:J17"/>
    <mergeCell ref="H18:J18"/>
    <mergeCell ref="E19:F19"/>
    <mergeCell ref="B84:B87"/>
    <mergeCell ref="D55:J55"/>
    <mergeCell ref="H14:J14"/>
    <mergeCell ref="K2:L2"/>
    <mergeCell ref="K3:L3"/>
    <mergeCell ref="A10:M11"/>
    <mergeCell ref="O10:Q10"/>
    <mergeCell ref="H13:J13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margins!$AC$128:$AC$129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margins!$AC$131:$AC$133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margins!$AC$134:$AC$137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margins!$AC$140:$AC$149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margins!$AC$151:$AC$153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margins!$AC$164:$AC$173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margins!$AC$178:$AC$180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margins!$N$183:$N$185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27"/>
      <c r="C9" s="627"/>
      <c r="D9" s="627"/>
      <c r="E9" s="627"/>
      <c r="F9" s="1657" t="s">
        <v>333</v>
      </c>
      <c r="G9" s="1657"/>
      <c r="H9" s="1658">
        <v>46121</v>
      </c>
      <c r="I9" s="1658"/>
      <c r="J9" s="1658"/>
      <c r="K9" s="1658"/>
      <c r="L9" s="627"/>
      <c r="M9" s="627"/>
      <c r="N9" s="627"/>
      <c r="O9" s="627"/>
      <c r="P9" s="308"/>
    </row>
    <row r="10" spans="1:16" ht="9.75" hidden="1" customHeight="1">
      <c r="A10" s="309"/>
      <c r="B10" s="355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42" t="s">
        <v>419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632"/>
      <c r="P14" s="318"/>
    </row>
    <row r="15" spans="1:16" ht="9.9499999999999993" customHeight="1">
      <c r="A15" s="316"/>
      <c r="B15" s="1633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63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3" t="s">
        <v>257</v>
      </c>
      <c r="K16" s="1644"/>
      <c r="L16" s="1644"/>
      <c r="M16" s="1645"/>
      <c r="N16" s="164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4"/>
      <c r="K17" s="1644"/>
      <c r="L17" s="1644"/>
      <c r="M17" s="1645"/>
      <c r="N17" s="164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4"/>
      <c r="K18" s="1644"/>
      <c r="L18" s="1644"/>
      <c r="M18" s="1645"/>
      <c r="N18" s="1646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643</v>
      </c>
      <c r="E19" s="328"/>
      <c r="F19" s="333"/>
      <c r="G19" s="334"/>
      <c r="H19" s="317"/>
      <c r="I19" s="325"/>
      <c r="J19" s="1644"/>
      <c r="K19" s="1644"/>
      <c r="L19" s="1644"/>
      <c r="M19" s="1645"/>
      <c r="N19" s="164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4"/>
      <c r="K20" s="1644"/>
      <c r="L20" s="1644"/>
      <c r="M20" s="1645"/>
      <c r="N20" s="164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4"/>
      <c r="K21" s="1644"/>
      <c r="L21" s="1644"/>
      <c r="M21" s="1645"/>
      <c r="N21" s="164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4"/>
      <c r="K22" s="1644"/>
      <c r="L22" s="1644"/>
      <c r="M22" s="1645"/>
      <c r="N22" s="164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0" t="s">
        <v>170</v>
      </c>
      <c r="C25" s="1631"/>
      <c r="D25" s="1631"/>
      <c r="E25" s="1631"/>
      <c r="F25" s="1631"/>
      <c r="G25" s="1632"/>
      <c r="H25" s="340"/>
      <c r="I25" s="1630" t="s">
        <v>330</v>
      </c>
      <c r="J25" s="1631"/>
      <c r="K25" s="1631"/>
      <c r="L25" s="1631"/>
      <c r="M25" s="1631"/>
      <c r="N25" s="1631"/>
      <c r="O25" s="1632"/>
      <c r="P25" s="318"/>
    </row>
    <row r="26" spans="1:17" ht="9.9499999999999993" customHeight="1">
      <c r="A26" s="316"/>
      <c r="B26" s="1633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635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36" t="s">
        <v>418</v>
      </c>
      <c r="D28" s="1637"/>
      <c r="E28" s="1637"/>
      <c r="F28" s="1637"/>
      <c r="G28" s="1876"/>
      <c r="H28" s="317"/>
      <c r="I28" s="1638" t="s">
        <v>258</v>
      </c>
      <c r="J28" s="1639"/>
      <c r="K28" s="1639"/>
      <c r="L28" s="1639"/>
      <c r="M28" s="1639"/>
      <c r="N28" s="1639"/>
      <c r="O28" s="1640"/>
      <c r="P28" s="318"/>
    </row>
    <row r="29" spans="1:17" ht="11.25" customHeight="1">
      <c r="A29" s="316"/>
      <c r="B29" s="351"/>
      <c r="C29" s="613" t="s">
        <v>420</v>
      </c>
      <c r="D29" s="345"/>
      <c r="E29" s="345"/>
      <c r="F29" s="115"/>
      <c r="G29" s="116" t="s">
        <v>171</v>
      </c>
      <c r="H29" s="317"/>
      <c r="I29" s="1638"/>
      <c r="J29" s="1639"/>
      <c r="K29" s="1639"/>
      <c r="L29" s="1639"/>
      <c r="M29" s="1639"/>
      <c r="N29" s="1639"/>
      <c r="O29" s="1640"/>
      <c r="P29" s="318"/>
      <c r="Q29" s="440"/>
    </row>
    <row r="30" spans="1:17" ht="9.9499999999999993" customHeight="1">
      <c r="A30" s="316"/>
      <c r="B30" s="351"/>
      <c r="C30" s="613" t="s">
        <v>421</v>
      </c>
      <c r="D30" s="345"/>
      <c r="E30" s="345"/>
      <c r="F30" s="115"/>
      <c r="G30" s="116" t="s">
        <v>172</v>
      </c>
      <c r="H30" s="317"/>
      <c r="I30" s="368"/>
      <c r="J30" s="1621"/>
      <c r="K30" s="1621"/>
      <c r="L30" s="1621"/>
      <c r="M30" s="1621"/>
      <c r="N30" s="1621"/>
      <c r="O30" s="370"/>
      <c r="P30" s="318"/>
    </row>
    <row r="31" spans="1:17" ht="9.9499999999999993" customHeight="1">
      <c r="A31" s="316"/>
      <c r="B31" s="351"/>
      <c r="C31" s="613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621"/>
      <c r="E36" s="623"/>
      <c r="O36" s="329"/>
      <c r="P36" s="318"/>
    </row>
    <row r="37" spans="1:16" ht="9.9499999999999993" customHeight="1">
      <c r="A37" s="316"/>
      <c r="B37" s="351"/>
      <c r="D37" s="622"/>
      <c r="O37" s="329"/>
      <c r="P37" s="318"/>
    </row>
    <row r="38" spans="1:16" ht="9.9499999999999993" customHeight="1">
      <c r="A38" s="316"/>
      <c r="B38" s="351"/>
      <c r="C38" s="327"/>
      <c r="D38" s="391"/>
      <c r="E38" s="1605" t="s">
        <v>173</v>
      </c>
      <c r="F38" s="1606"/>
      <c r="G38" s="1606"/>
      <c r="H38" s="1606"/>
      <c r="I38" s="1606"/>
      <c r="J38" s="1606"/>
      <c r="K38" s="1606"/>
      <c r="L38" s="1606"/>
      <c r="O38" s="329"/>
      <c r="P38" s="318"/>
    </row>
    <row r="39" spans="1:16" ht="9.9499999999999993" customHeight="1">
      <c r="A39" s="316"/>
      <c r="B39" s="351"/>
      <c r="C39" s="388"/>
      <c r="D39" s="116"/>
      <c r="E39" s="1605"/>
      <c r="F39" s="1606"/>
      <c r="G39" s="1606"/>
      <c r="H39" s="1606"/>
      <c r="I39" s="1606"/>
      <c r="J39" s="1606"/>
      <c r="K39" s="1606"/>
      <c r="L39" s="1606"/>
      <c r="O39" s="329"/>
      <c r="P39" s="318"/>
    </row>
    <row r="40" spans="1:16" ht="9.9499999999999993" customHeight="1">
      <c r="A40" s="316"/>
      <c r="B40" s="351"/>
      <c r="C40" s="377"/>
      <c r="D40" s="116"/>
      <c r="E40" s="1622" t="s">
        <v>332</v>
      </c>
      <c r="F40" s="1623"/>
      <c r="G40" s="1623"/>
      <c r="H40" s="1623"/>
      <c r="I40" s="1623"/>
      <c r="J40" s="1623"/>
      <c r="K40" s="1623"/>
      <c r="L40" s="1624"/>
      <c r="O40" s="329"/>
      <c r="P40" s="318"/>
    </row>
    <row r="41" spans="1:16" ht="9.9499999999999993" customHeight="1">
      <c r="A41" s="316"/>
      <c r="B41" s="351"/>
      <c r="C41" s="377"/>
      <c r="D41" s="116"/>
      <c r="G41" s="640" t="s">
        <v>174</v>
      </c>
      <c r="H41" s="623"/>
      <c r="I41" s="623"/>
      <c r="J41" s="632">
        <v>-0.125</v>
      </c>
      <c r="K41" s="639"/>
      <c r="L41" s="625"/>
      <c r="O41" s="320"/>
      <c r="P41" s="318"/>
    </row>
    <row r="42" spans="1:16" ht="10.5" customHeight="1">
      <c r="A42" s="316"/>
      <c r="B42" s="351"/>
      <c r="C42" s="377"/>
      <c r="D42" s="392"/>
      <c r="G42" s="638" t="s">
        <v>188</v>
      </c>
      <c r="J42" s="639">
        <v>-0.25</v>
      </c>
      <c r="K42" s="639"/>
      <c r="L42" s="625"/>
      <c r="P42" s="318"/>
    </row>
    <row r="43" spans="1:16" ht="9.9499999999999993" customHeight="1">
      <c r="A43" s="316"/>
      <c r="B43" s="351"/>
      <c r="C43" s="377"/>
      <c r="D43" s="389"/>
      <c r="G43" s="638" t="s">
        <v>189</v>
      </c>
      <c r="J43" s="639">
        <v>-0.375</v>
      </c>
      <c r="K43" s="639"/>
      <c r="L43" s="625"/>
      <c r="P43" s="318"/>
    </row>
    <row r="44" spans="1:16" ht="9.9499999999999993" customHeight="1">
      <c r="A44" s="316"/>
      <c r="B44" s="351"/>
      <c r="D44" s="612"/>
      <c r="G44" s="638" t="s">
        <v>190</v>
      </c>
      <c r="H44" s="611"/>
      <c r="J44" s="639">
        <v>-0.5</v>
      </c>
      <c r="K44" s="611"/>
      <c r="L44" s="625"/>
      <c r="P44" s="318"/>
    </row>
    <row r="45" spans="1:16" ht="9.9499999999999993" customHeight="1">
      <c r="A45" s="316"/>
      <c r="B45" s="351"/>
      <c r="D45" s="389"/>
      <c r="E45" s="615"/>
      <c r="F45" s="616"/>
      <c r="G45" s="616"/>
      <c r="H45" s="616"/>
      <c r="I45" s="616"/>
      <c r="J45" s="616"/>
      <c r="K45" s="616"/>
      <c r="L45" s="617"/>
      <c r="P45" s="318"/>
    </row>
    <row r="46" spans="1:16" ht="9.9499999999999993" customHeight="1">
      <c r="A46" s="316"/>
      <c r="B46" s="351"/>
      <c r="D46" s="389"/>
      <c r="E46" s="1599" t="s">
        <v>31</v>
      </c>
      <c r="F46" s="1600"/>
      <c r="G46" s="1600"/>
      <c r="H46" s="1600"/>
      <c r="I46" s="1600"/>
      <c r="J46" s="1600"/>
      <c r="K46" s="1600"/>
      <c r="L46" s="1601"/>
      <c r="P46" s="318"/>
    </row>
    <row r="47" spans="1:16" ht="9.9499999999999993" customHeight="1">
      <c r="A47" s="316"/>
      <c r="B47" s="351"/>
      <c r="C47" s="387"/>
      <c r="D47" s="390"/>
      <c r="E47" s="618"/>
      <c r="F47" s="619"/>
      <c r="G47" s="619"/>
      <c r="H47" s="619"/>
      <c r="I47" s="619"/>
      <c r="J47" s="619"/>
      <c r="K47" s="619"/>
      <c r="L47" s="620"/>
      <c r="P47" s="318"/>
    </row>
    <row r="48" spans="1:16" ht="9.9499999999999993" customHeight="1">
      <c r="A48" s="316"/>
      <c r="B48" s="1602" t="s">
        <v>175</v>
      </c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4"/>
      <c r="P48" s="318"/>
    </row>
    <row r="49" spans="1:16" ht="9.9499999999999993" customHeight="1">
      <c r="A49" s="316"/>
      <c r="B49" s="1605"/>
      <c r="C49" s="1606"/>
      <c r="D49" s="1606"/>
      <c r="E49" s="1606"/>
      <c r="F49" s="1606"/>
      <c r="G49" s="1606"/>
      <c r="H49" s="1606"/>
      <c r="I49" s="1606"/>
      <c r="J49" s="1606"/>
      <c r="K49" s="1606"/>
      <c r="L49" s="1606"/>
      <c r="M49" s="1606"/>
      <c r="N49" s="1606"/>
      <c r="O49" s="160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359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08"/>
      <c r="G55" s="160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02"/>
      <c r="C57" s="1609"/>
      <c r="D57" s="1609"/>
      <c r="E57" s="1609"/>
      <c r="F57" s="1609"/>
      <c r="G57" s="1609"/>
      <c r="H57" s="1609"/>
      <c r="I57" s="1609"/>
      <c r="J57" s="1609"/>
      <c r="K57" s="1609"/>
      <c r="L57" s="1609"/>
      <c r="M57" s="1609"/>
      <c r="N57" s="1609"/>
      <c r="O57" s="1610"/>
      <c r="P57" s="344"/>
    </row>
    <row r="58" spans="1:16" ht="9.9499999999999993" customHeight="1">
      <c r="A58" s="343"/>
      <c r="B58" s="1611"/>
      <c r="C58" s="1612"/>
      <c r="D58" s="1612"/>
      <c r="E58" s="1612"/>
      <c r="F58" s="1612"/>
      <c r="G58" s="1612"/>
      <c r="H58" s="1612"/>
      <c r="I58" s="1612"/>
      <c r="J58" s="1612"/>
      <c r="K58" s="1612"/>
      <c r="L58" s="1612"/>
      <c r="M58" s="1612"/>
      <c r="N58" s="1612"/>
      <c r="O58" s="161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15" t="s">
        <v>178</v>
      </c>
      <c r="C72" s="1616"/>
      <c r="D72" s="1616"/>
      <c r="E72" s="1616"/>
      <c r="F72" s="1616"/>
      <c r="G72" s="1616"/>
      <c r="H72" s="1616"/>
      <c r="I72" s="1616"/>
      <c r="J72" s="1616"/>
      <c r="K72" s="1616"/>
      <c r="L72" s="1616"/>
      <c r="M72" s="1616"/>
      <c r="N72" s="1616"/>
      <c r="O72" s="1617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8"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4" workbookViewId="0">
      <selection activeCell="U60" sqref="U60"/>
    </sheetView>
  </sheetViews>
  <sheetFormatPr defaultColWidth="8.7109375" defaultRowHeight="12.75"/>
  <cols>
    <col min="1" max="1" width="14.5703125" style="689" customWidth="1"/>
    <col min="2" max="3" width="13.28515625" style="689" customWidth="1"/>
    <col min="4" max="4" width="13.42578125" style="689" customWidth="1"/>
    <col min="5" max="5" width="1.85546875" style="689" customWidth="1"/>
    <col min="6" max="6" width="15" style="689" customWidth="1"/>
    <col min="7" max="7" width="25.85546875" style="689" customWidth="1"/>
    <col min="8" max="8" width="9.42578125" style="689" customWidth="1"/>
    <col min="9" max="13" width="9.7109375" style="689" customWidth="1"/>
    <col min="14" max="14" width="11.42578125" style="689" customWidth="1"/>
    <col min="15" max="15" width="1.7109375" style="689" customWidth="1"/>
    <col min="16" max="17" width="19.140625" style="689" customWidth="1"/>
    <col min="18" max="18" width="21" style="689" bestFit="1" customWidth="1"/>
    <col min="19" max="16384" width="8.7109375" style="689"/>
  </cols>
  <sheetData>
    <row r="1" spans="1:18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8" customFormat="1" ht="26.25">
      <c r="A2" s="38"/>
      <c r="B2" s="39"/>
      <c r="C2" s="1750" t="s">
        <v>418</v>
      </c>
      <c r="D2" s="1750"/>
      <c r="E2" s="1750"/>
      <c r="F2" s="1750"/>
      <c r="G2" s="1750"/>
      <c r="H2" s="1750"/>
      <c r="I2" s="1750"/>
      <c r="J2" s="1750"/>
      <c r="K2" s="1750"/>
      <c r="L2" s="1750"/>
      <c r="M2" s="1750"/>
      <c r="N2" s="1750"/>
    </row>
    <row r="3" spans="1:18" customFormat="1" ht="31.5" thickBot="1">
      <c r="A3" s="40"/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8" customFormat="1" ht="31.5" thickBot="1">
      <c r="A4" s="45"/>
      <c r="B4" s="45"/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8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604" t="s">
        <v>426</v>
      </c>
      <c r="Q5" s="604"/>
      <c r="R5" s="1460">
        <v>46121.348749999997</v>
      </c>
    </row>
    <row r="6" spans="1:18" ht="19.5" thickBot="1">
      <c r="A6" s="723"/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418"/>
      <c r="Q6" s="418"/>
      <c r="R6" s="418"/>
    </row>
    <row r="7" spans="1:18" ht="15" thickBot="1">
      <c r="A7" s="1881" t="s">
        <v>422</v>
      </c>
      <c r="B7" s="1882"/>
      <c r="C7" s="1882"/>
      <c r="D7" s="1883"/>
      <c r="E7" s="691"/>
      <c r="F7" s="1881" t="s">
        <v>429</v>
      </c>
      <c r="G7" s="1882"/>
      <c r="H7" s="1882"/>
      <c r="I7" s="1882"/>
      <c r="J7" s="1882"/>
      <c r="K7" s="1882"/>
      <c r="L7" s="1882"/>
      <c r="M7" s="1882"/>
      <c r="N7" s="1883"/>
      <c r="P7" s="441" t="s">
        <v>196</v>
      </c>
      <c r="Q7" s="442" t="s">
        <v>197</v>
      </c>
      <c r="R7" s="442" t="s">
        <v>198</v>
      </c>
    </row>
    <row r="8" spans="1:18" ht="15" thickBot="1">
      <c r="A8" s="734" t="s">
        <v>3</v>
      </c>
      <c r="B8" s="734" t="s">
        <v>214</v>
      </c>
      <c r="C8" s="734" t="s">
        <v>13</v>
      </c>
      <c r="D8" s="734" t="s">
        <v>392</v>
      </c>
      <c r="E8" s="692"/>
      <c r="F8" s="1884"/>
      <c r="G8" s="731"/>
      <c r="H8" s="751" t="s">
        <v>15</v>
      </c>
      <c r="I8" s="732" t="s">
        <v>16</v>
      </c>
      <c r="J8" s="732" t="s">
        <v>17</v>
      </c>
      <c r="K8" s="732" t="s">
        <v>18</v>
      </c>
      <c r="L8" s="732" t="s">
        <v>19</v>
      </c>
      <c r="M8" s="732" t="s">
        <v>20</v>
      </c>
      <c r="N8" s="733" t="s">
        <v>21</v>
      </c>
      <c r="P8" s="418"/>
      <c r="Q8" s="418"/>
      <c r="R8" s="418"/>
    </row>
    <row r="9" spans="1:18" ht="15" customHeight="1">
      <c r="A9" s="693">
        <v>8.625</v>
      </c>
      <c r="B9" s="693">
        <v>91.319500000000005</v>
      </c>
      <c r="C9" s="693">
        <v>91.319500000000005</v>
      </c>
      <c r="D9" s="693">
        <v>91.319500000000005</v>
      </c>
      <c r="E9" s="694"/>
      <c r="F9" s="1885"/>
      <c r="G9" s="695" t="s">
        <v>111</v>
      </c>
      <c r="H9" s="739">
        <v>0.25</v>
      </c>
      <c r="I9" s="740">
        <v>0.25</v>
      </c>
      <c r="J9" s="740">
        <v>0.25</v>
      </c>
      <c r="K9" s="740">
        <v>0.125</v>
      </c>
      <c r="L9" s="740">
        <v>0</v>
      </c>
      <c r="M9" s="740">
        <v>-0.5</v>
      </c>
      <c r="N9" s="741">
        <v>-2.5</v>
      </c>
      <c r="P9" s="427" t="s">
        <v>199</v>
      </c>
      <c r="Q9" s="431" t="s">
        <v>193</v>
      </c>
      <c r="R9" s="435"/>
    </row>
    <row r="10" spans="1:18" ht="15" customHeight="1">
      <c r="A10" s="693">
        <v>8.75</v>
      </c>
      <c r="B10" s="693">
        <v>91.569500000000005</v>
      </c>
      <c r="C10" s="693">
        <v>91.569500000000005</v>
      </c>
      <c r="D10" s="693">
        <v>91.569500000000005</v>
      </c>
      <c r="E10" s="694"/>
      <c r="F10" s="1885"/>
      <c r="G10" s="696" t="s">
        <v>296</v>
      </c>
      <c r="H10" s="742">
        <v>0.125</v>
      </c>
      <c r="I10" s="740">
        <v>0.125</v>
      </c>
      <c r="J10" s="740">
        <v>0.125</v>
      </c>
      <c r="K10" s="740">
        <v>0</v>
      </c>
      <c r="L10" s="740">
        <v>-0.25</v>
      </c>
      <c r="M10" s="740">
        <v>-0.625</v>
      </c>
      <c r="N10" s="743">
        <v>-3</v>
      </c>
      <c r="P10" s="428" t="s">
        <v>200</v>
      </c>
      <c r="Q10" s="432">
        <v>9.25</v>
      </c>
      <c r="R10" s="436">
        <f>IF(Q9="7/6 Arm",VLOOKUP(Q10,$A$8:$D$34,3,FALSE),IF(Q9="5/6 Arm",VLOOKUP(Q10,$A$8:$D$34,2,FALSE),VLOOKUP(Q10,$A$8:$D$34,4,FALSE)))</f>
        <v>92.569500000000005</v>
      </c>
    </row>
    <row r="11" spans="1:18" ht="15">
      <c r="A11" s="693">
        <v>8.875</v>
      </c>
      <c r="B11" s="693">
        <v>91.819500000000005</v>
      </c>
      <c r="C11" s="693">
        <v>91.819500000000005</v>
      </c>
      <c r="D11" s="693">
        <v>91.819500000000005</v>
      </c>
      <c r="E11" s="694"/>
      <c r="F11" s="1885"/>
      <c r="G11" s="696" t="s">
        <v>295</v>
      </c>
      <c r="H11" s="742">
        <v>0</v>
      </c>
      <c r="I11" s="740">
        <v>0</v>
      </c>
      <c r="J11" s="740">
        <v>-0.125</v>
      </c>
      <c r="K11" s="740">
        <v>-0.25</v>
      </c>
      <c r="L11" s="740">
        <v>-0.625</v>
      </c>
      <c r="M11" s="740">
        <v>-1</v>
      </c>
      <c r="N11" s="743" t="s">
        <v>14</v>
      </c>
      <c r="P11" s="428" t="s">
        <v>358</v>
      </c>
      <c r="Q11" s="432" t="s">
        <v>15</v>
      </c>
      <c r="R11" s="436"/>
    </row>
    <row r="12" spans="1:18" ht="15">
      <c r="A12" s="693">
        <v>9</v>
      </c>
      <c r="B12" s="693">
        <v>92.069500000000005</v>
      </c>
      <c r="C12" s="693">
        <v>92.069500000000005</v>
      </c>
      <c r="D12" s="693">
        <v>92.069500000000005</v>
      </c>
      <c r="E12" s="694"/>
      <c r="F12" s="1885"/>
      <c r="G12" s="697" t="s">
        <v>398</v>
      </c>
      <c r="H12" s="742">
        <v>-0.125</v>
      </c>
      <c r="I12" s="740">
        <v>-0.25</v>
      </c>
      <c r="J12" s="740">
        <v>-0.375</v>
      </c>
      <c r="K12" s="740">
        <v>-0.5</v>
      </c>
      <c r="L12" s="740">
        <v>-0.75</v>
      </c>
      <c r="M12" s="740" t="s">
        <v>14</v>
      </c>
      <c r="N12" s="743" t="s">
        <v>14</v>
      </c>
      <c r="P12" s="428" t="s">
        <v>201</v>
      </c>
      <c r="Q12" s="432" t="s">
        <v>295</v>
      </c>
      <c r="R12" s="436">
        <f>IFERROR(INDEX($H$9:$N$13,MATCH(Q12,$G$9:$G$13,0),MATCH($Q$11,$H$8:$N$8,0),1),0)</f>
        <v>0</v>
      </c>
    </row>
    <row r="13" spans="1:18" ht="15.75" thickBot="1">
      <c r="A13" s="693">
        <v>9.125</v>
      </c>
      <c r="B13" s="693">
        <v>92.319500000000005</v>
      </c>
      <c r="C13" s="693">
        <v>92.319500000000005</v>
      </c>
      <c r="D13" s="693">
        <v>92.319500000000005</v>
      </c>
      <c r="E13" s="694"/>
      <c r="F13" s="1886"/>
      <c r="G13" s="698" t="s">
        <v>293</v>
      </c>
      <c r="H13" s="744">
        <v>-0.5</v>
      </c>
      <c r="I13" s="745">
        <v>-0.875</v>
      </c>
      <c r="J13" s="745">
        <v>-1.125</v>
      </c>
      <c r="K13" s="745">
        <v>-1.5</v>
      </c>
      <c r="L13" s="745" t="s">
        <v>14</v>
      </c>
      <c r="M13" s="745" t="s">
        <v>14</v>
      </c>
      <c r="N13" s="746" t="s">
        <v>14</v>
      </c>
      <c r="P13" s="428" t="s">
        <v>434</v>
      </c>
      <c r="Q13" s="432" t="s">
        <v>192</v>
      </c>
      <c r="R13" s="436">
        <f t="shared" ref="R13:R19" si="0">IFERROR(INDEX($H$17:$N$26,MATCH(Q13,$G$17:$G$26,0),MATCH($Q$11,$H$16:$N$16,0),1),0)</f>
        <v>0</v>
      </c>
    </row>
    <row r="14" spans="1:18" ht="15.75" thickBot="1">
      <c r="A14" s="693">
        <v>9.25</v>
      </c>
      <c r="B14" s="693">
        <v>92.569500000000005</v>
      </c>
      <c r="C14" s="693">
        <v>92.569500000000005</v>
      </c>
      <c r="D14" s="693">
        <v>92.569500000000005</v>
      </c>
      <c r="E14" s="694"/>
      <c r="F14" s="699"/>
      <c r="G14" s="700"/>
      <c r="H14" s="701"/>
      <c r="I14" s="701"/>
      <c r="J14" s="701"/>
      <c r="K14" s="701"/>
      <c r="L14" s="701"/>
      <c r="M14" s="701"/>
      <c r="N14" s="701"/>
      <c r="P14" s="428" t="s">
        <v>63</v>
      </c>
      <c r="Q14" s="432" t="s">
        <v>192</v>
      </c>
      <c r="R14" s="436">
        <f t="shared" si="0"/>
        <v>0</v>
      </c>
    </row>
    <row r="15" spans="1:18" ht="15.75" thickBot="1">
      <c r="A15" s="693">
        <v>9.375</v>
      </c>
      <c r="B15" s="693">
        <v>92.819500000000005</v>
      </c>
      <c r="C15" s="693">
        <v>92.819500000000005</v>
      </c>
      <c r="D15" s="693">
        <v>92.819500000000005</v>
      </c>
      <c r="E15" s="694"/>
      <c r="F15" s="1881" t="s">
        <v>403</v>
      </c>
      <c r="G15" s="1882"/>
      <c r="H15" s="1882"/>
      <c r="I15" s="1882"/>
      <c r="J15" s="1882"/>
      <c r="K15" s="1882"/>
      <c r="L15" s="1882"/>
      <c r="M15" s="1882"/>
      <c r="N15" s="1883"/>
      <c r="P15" s="428" t="s">
        <v>423</v>
      </c>
      <c r="Q15" s="432" t="s">
        <v>192</v>
      </c>
      <c r="R15" s="436">
        <f t="shared" si="0"/>
        <v>0</v>
      </c>
    </row>
    <row r="16" spans="1:18" ht="15.75" thickBot="1">
      <c r="A16" s="693">
        <v>9.5</v>
      </c>
      <c r="B16" s="693">
        <v>93.069500000000005</v>
      </c>
      <c r="C16" s="693">
        <v>93.069500000000005</v>
      </c>
      <c r="D16" s="693">
        <v>93.069500000000005</v>
      </c>
      <c r="E16" s="694"/>
      <c r="F16" s="702"/>
      <c r="G16" s="753" t="s">
        <v>302</v>
      </c>
      <c r="H16" s="751" t="s">
        <v>15</v>
      </c>
      <c r="I16" s="732" t="s">
        <v>16</v>
      </c>
      <c r="J16" s="732" t="s">
        <v>17</v>
      </c>
      <c r="K16" s="732" t="s">
        <v>18</v>
      </c>
      <c r="L16" s="732" t="s">
        <v>19</v>
      </c>
      <c r="M16" s="732" t="s">
        <v>20</v>
      </c>
      <c r="N16" s="733" t="s">
        <v>21</v>
      </c>
      <c r="P16" s="428" t="s">
        <v>45</v>
      </c>
      <c r="Q16" s="432" t="s">
        <v>192</v>
      </c>
      <c r="R16" s="436">
        <f t="shared" si="0"/>
        <v>0</v>
      </c>
    </row>
    <row r="17" spans="1:18" ht="15" customHeight="1">
      <c r="A17" s="693">
        <v>9.625</v>
      </c>
      <c r="B17" s="693">
        <v>93.319500000000005</v>
      </c>
      <c r="C17" s="693">
        <v>93.319500000000005</v>
      </c>
      <c r="D17" s="693">
        <v>93.319500000000005</v>
      </c>
      <c r="E17" s="703"/>
      <c r="F17" s="704"/>
      <c r="G17" s="735" t="s">
        <v>404</v>
      </c>
      <c r="H17" s="739">
        <v>0</v>
      </c>
      <c r="I17" s="740">
        <v>0</v>
      </c>
      <c r="J17" s="740">
        <v>0</v>
      </c>
      <c r="K17" s="740">
        <v>0</v>
      </c>
      <c r="L17" s="740">
        <v>0</v>
      </c>
      <c r="M17" s="740">
        <v>0</v>
      </c>
      <c r="N17" s="741">
        <v>0</v>
      </c>
      <c r="P17" s="428" t="s">
        <v>353</v>
      </c>
      <c r="Q17" s="432" t="s">
        <v>192</v>
      </c>
      <c r="R17" s="436">
        <f t="shared" si="0"/>
        <v>0</v>
      </c>
    </row>
    <row r="18" spans="1:18" ht="15" customHeight="1">
      <c r="A18" s="693">
        <v>9.75</v>
      </c>
      <c r="B18" s="693">
        <v>93.569500000000005</v>
      </c>
      <c r="C18" s="693">
        <v>93.569500000000005</v>
      </c>
      <c r="D18" s="693">
        <v>93.569500000000005</v>
      </c>
      <c r="E18" s="694"/>
      <c r="F18" s="704"/>
      <c r="G18" s="752" t="s">
        <v>433</v>
      </c>
      <c r="H18" s="739">
        <v>-0.25</v>
      </c>
      <c r="I18" s="740">
        <v>-0.25</v>
      </c>
      <c r="J18" s="740">
        <v>-0.25</v>
      </c>
      <c r="K18" s="740">
        <v>-0.25</v>
      </c>
      <c r="L18" s="740">
        <v>-0.25</v>
      </c>
      <c r="M18" s="740">
        <v>-0.25</v>
      </c>
      <c r="N18" s="741">
        <v>-0.5</v>
      </c>
      <c r="P18" s="428" t="s">
        <v>424</v>
      </c>
      <c r="Q18" s="432" t="s">
        <v>192</v>
      </c>
      <c r="R18" s="436">
        <f t="shared" si="0"/>
        <v>0</v>
      </c>
    </row>
    <row r="19" spans="1:18" ht="15" customHeight="1">
      <c r="A19" s="693">
        <v>9.875</v>
      </c>
      <c r="B19" s="693">
        <v>93.819500000000005</v>
      </c>
      <c r="C19" s="693">
        <v>93.819500000000005</v>
      </c>
      <c r="D19" s="693">
        <v>93.819500000000005</v>
      </c>
      <c r="E19" s="694"/>
      <c r="F19" s="704"/>
      <c r="G19" s="752" t="s">
        <v>88</v>
      </c>
      <c r="H19" s="739">
        <v>-0.25</v>
      </c>
      <c r="I19" s="740">
        <v>-0.25</v>
      </c>
      <c r="J19" s="740">
        <v>-0.375</v>
      </c>
      <c r="K19" s="740">
        <v>-0.5</v>
      </c>
      <c r="L19" s="740">
        <v>-0.625</v>
      </c>
      <c r="M19" s="740">
        <v>-0.75</v>
      </c>
      <c r="N19" s="741">
        <v>-1</v>
      </c>
      <c r="P19" s="428" t="s">
        <v>425</v>
      </c>
      <c r="Q19" s="432" t="s">
        <v>192</v>
      </c>
      <c r="R19" s="436">
        <f t="shared" si="0"/>
        <v>0</v>
      </c>
    </row>
    <row r="20" spans="1:18" ht="15" customHeight="1">
      <c r="A20" s="693">
        <v>10</v>
      </c>
      <c r="B20" s="693">
        <v>94.069500000000005</v>
      </c>
      <c r="C20" s="693">
        <v>94.069500000000005</v>
      </c>
      <c r="D20" s="693">
        <v>94.069500000000005</v>
      </c>
      <c r="E20" s="694"/>
      <c r="F20" s="704"/>
      <c r="G20" s="705" t="s">
        <v>63</v>
      </c>
      <c r="H20" s="742">
        <v>-0.25</v>
      </c>
      <c r="I20" s="740">
        <v>-0.25</v>
      </c>
      <c r="J20" s="740">
        <v>-0.25</v>
      </c>
      <c r="K20" s="740">
        <v>-0.25</v>
      </c>
      <c r="L20" s="740">
        <v>-0.25</v>
      </c>
      <c r="M20" s="740">
        <v>-0.5</v>
      </c>
      <c r="N20" s="740">
        <v>-0.5</v>
      </c>
      <c r="P20" s="428" t="s">
        <v>206</v>
      </c>
      <c r="Q20" s="432">
        <v>30</v>
      </c>
      <c r="R20" s="436">
        <f>IF(Q20=15,0,IF(Q20=30,H33))</f>
        <v>-0.25</v>
      </c>
    </row>
    <row r="21" spans="1:18" ht="15" customHeight="1" thickBot="1">
      <c r="A21" s="693">
        <v>10.125</v>
      </c>
      <c r="B21" s="693">
        <v>94.319500000000005</v>
      </c>
      <c r="C21" s="693">
        <v>94.319500000000005</v>
      </c>
      <c r="D21" s="693">
        <v>94.319500000000005</v>
      </c>
      <c r="E21" s="694"/>
      <c r="F21" s="704"/>
      <c r="G21" s="706" t="s">
        <v>405</v>
      </c>
      <c r="H21" s="742">
        <v>-0.25</v>
      </c>
      <c r="I21" s="740">
        <v>-0.25</v>
      </c>
      <c r="J21" s="740">
        <v>-0.25</v>
      </c>
      <c r="K21" s="740">
        <v>-0.25</v>
      </c>
      <c r="L21" s="740">
        <v>-0.5</v>
      </c>
      <c r="M21" s="740">
        <v>-0.5</v>
      </c>
      <c r="N21" s="747" t="s">
        <v>14</v>
      </c>
      <c r="P21" s="429" t="s">
        <v>207</v>
      </c>
      <c r="Q21" s="433"/>
      <c r="R21" s="437">
        <f>R12+R13+R14+R15+R16+R17+R18+R19+R20</f>
        <v>-0.25</v>
      </c>
    </row>
    <row r="22" spans="1:18" ht="15" customHeight="1" thickBot="1">
      <c r="A22" s="693">
        <v>10.25</v>
      </c>
      <c r="B22" s="693">
        <v>94.569500000000005</v>
      </c>
      <c r="C22" s="693">
        <v>94.569500000000005</v>
      </c>
      <c r="D22" s="693">
        <v>94.569500000000005</v>
      </c>
      <c r="E22" s="694"/>
      <c r="F22" s="704"/>
      <c r="G22" s="705" t="s">
        <v>353</v>
      </c>
      <c r="H22" s="742">
        <v>-0.25</v>
      </c>
      <c r="I22" s="740">
        <v>-0.25</v>
      </c>
      <c r="J22" s="740">
        <v>-0.5</v>
      </c>
      <c r="K22" s="740">
        <v>-0.5</v>
      </c>
      <c r="L22" s="740">
        <v>-0.5</v>
      </c>
      <c r="M22" s="740">
        <v>-0.5</v>
      </c>
      <c r="N22" s="747">
        <v>-0.75</v>
      </c>
      <c r="P22" s="420"/>
      <c r="Q22" s="421"/>
      <c r="R22" s="430"/>
    </row>
    <row r="23" spans="1:18" ht="15" customHeight="1" thickBot="1">
      <c r="A23" s="693">
        <v>10.375</v>
      </c>
      <c r="B23" s="693">
        <v>94.819500000000005</v>
      </c>
      <c r="C23" s="693">
        <v>94.819500000000005</v>
      </c>
      <c r="D23" s="693">
        <v>94.819500000000005</v>
      </c>
      <c r="E23" s="694"/>
      <c r="F23" s="704"/>
      <c r="G23" s="705" t="s">
        <v>406</v>
      </c>
      <c r="H23" s="742">
        <v>-0.25</v>
      </c>
      <c r="I23" s="740">
        <v>-0.25</v>
      </c>
      <c r="J23" s="740">
        <v>-0.25</v>
      </c>
      <c r="K23" s="740">
        <v>-0.25</v>
      </c>
      <c r="L23" s="740">
        <v>-0.25</v>
      </c>
      <c r="M23" s="740">
        <v>-0.25</v>
      </c>
      <c r="N23" s="747" t="s">
        <v>14</v>
      </c>
      <c r="P23" s="422" t="s">
        <v>208</v>
      </c>
      <c r="Q23" s="423"/>
      <c r="R23" s="610">
        <f>IF(ISNUMBER(MATCH("NA", R12:R19, 0)), "NA",MIN(R21+R10,D36))</f>
        <v>92.319500000000005</v>
      </c>
    </row>
    <row r="24" spans="1:18" ht="15" customHeight="1" thickBot="1">
      <c r="A24" s="693">
        <v>10.5</v>
      </c>
      <c r="B24" s="693">
        <v>95.069500000000005</v>
      </c>
      <c r="C24" s="693">
        <v>95.069500000000005</v>
      </c>
      <c r="D24" s="693">
        <v>95.069500000000005</v>
      </c>
      <c r="E24" s="694"/>
      <c r="F24" s="704"/>
      <c r="G24" s="707" t="s">
        <v>407</v>
      </c>
      <c r="H24" s="742">
        <v>-0.5</v>
      </c>
      <c r="I24" s="740">
        <v>-0.5</v>
      </c>
      <c r="J24" s="740">
        <v>-0.5</v>
      </c>
      <c r="K24" s="740">
        <v>-0.5</v>
      </c>
      <c r="L24" s="740">
        <v>-0.75</v>
      </c>
      <c r="M24" s="740">
        <v>-0.75</v>
      </c>
      <c r="N24" s="747">
        <v>-1.25</v>
      </c>
      <c r="P24" s="417"/>
      <c r="Q24" s="417"/>
      <c r="R24" s="417"/>
    </row>
    <row r="25" spans="1:18" ht="15.75" thickBot="1">
      <c r="A25" s="693">
        <v>10.625</v>
      </c>
      <c r="B25" s="693">
        <v>95.319500000000005</v>
      </c>
      <c r="C25" s="693">
        <v>95.319500000000005</v>
      </c>
      <c r="D25" s="693">
        <v>95.319500000000005</v>
      </c>
      <c r="E25" s="694"/>
      <c r="F25" s="704"/>
      <c r="G25" s="708" t="s">
        <v>408</v>
      </c>
      <c r="H25" s="742">
        <v>-0.25</v>
      </c>
      <c r="I25" s="740">
        <v>-0.25</v>
      </c>
      <c r="J25" s="740">
        <v>-0.25</v>
      </c>
      <c r="K25" s="740">
        <v>-0.25</v>
      </c>
      <c r="L25" s="740">
        <v>-0.5</v>
      </c>
      <c r="M25" s="740">
        <v>-0.75</v>
      </c>
      <c r="N25" s="747">
        <v>-1</v>
      </c>
      <c r="P25" s="772" t="s">
        <v>427</v>
      </c>
      <c r="Q25" s="773"/>
      <c r="R25" s="774"/>
    </row>
    <row r="26" spans="1:18" ht="15.75" thickBot="1">
      <c r="A26" s="693">
        <v>10.75</v>
      </c>
      <c r="B26" s="693">
        <v>95.569500000000005</v>
      </c>
      <c r="C26" s="693">
        <v>95.569500000000005</v>
      </c>
      <c r="D26" s="693">
        <v>95.569500000000005</v>
      </c>
      <c r="E26" s="694"/>
      <c r="F26" s="709"/>
      <c r="G26" s="710" t="s">
        <v>409</v>
      </c>
      <c r="H26" s="744">
        <v>0</v>
      </c>
      <c r="I26" s="745">
        <v>0</v>
      </c>
      <c r="J26" s="745">
        <v>0</v>
      </c>
      <c r="K26" s="745">
        <v>-0.25</v>
      </c>
      <c r="L26" s="745">
        <v>-0.5</v>
      </c>
      <c r="M26" s="745">
        <v>-0.75</v>
      </c>
      <c r="N26" s="746" t="s">
        <v>14</v>
      </c>
    </row>
    <row r="27" spans="1:18" ht="15.75" thickBot="1">
      <c r="A27" s="693">
        <v>10.875</v>
      </c>
      <c r="B27" s="693">
        <v>95.819500000000005</v>
      </c>
      <c r="C27" s="693">
        <v>95.819500000000005</v>
      </c>
      <c r="D27" s="693">
        <v>95.819500000000005</v>
      </c>
      <c r="E27" s="694"/>
    </row>
    <row r="28" spans="1:18" ht="15.75" thickBot="1">
      <c r="A28" s="693">
        <v>11</v>
      </c>
      <c r="B28" s="693">
        <v>96.069500000000005</v>
      </c>
      <c r="C28" s="693">
        <v>96.069500000000005</v>
      </c>
      <c r="D28" s="693">
        <v>96.069500000000005</v>
      </c>
      <c r="E28" s="694"/>
      <c r="F28" s="727" t="s">
        <v>410</v>
      </c>
      <c r="G28" s="725"/>
      <c r="H28" s="725"/>
      <c r="I28" s="725"/>
      <c r="J28" s="725"/>
      <c r="K28" s="725"/>
      <c r="L28" s="725"/>
      <c r="M28" s="725"/>
      <c r="N28" s="442"/>
    </row>
    <row r="29" spans="1:18" ht="15.75" thickBot="1">
      <c r="A29" s="693">
        <v>11.125</v>
      </c>
      <c r="B29" s="693">
        <v>96.319500000000005</v>
      </c>
      <c r="C29" s="693">
        <v>96.319500000000005</v>
      </c>
      <c r="D29" s="693">
        <v>96.319500000000005</v>
      </c>
      <c r="E29" s="712"/>
      <c r="F29" s="711" t="s">
        <v>411</v>
      </c>
      <c r="G29" s="728" t="s">
        <v>412</v>
      </c>
      <c r="H29" s="729"/>
      <c r="I29" s="729"/>
      <c r="J29" s="729"/>
      <c r="K29" s="729"/>
      <c r="L29" s="729"/>
      <c r="M29" s="729"/>
      <c r="N29" s="730"/>
    </row>
    <row r="30" spans="1:18" ht="15.75" thickBot="1">
      <c r="A30" s="693">
        <v>11.25</v>
      </c>
      <c r="B30" s="693">
        <v>96.569500000000005</v>
      </c>
      <c r="C30" s="693">
        <v>96.569500000000005</v>
      </c>
      <c r="D30" s="693">
        <v>96.569500000000005</v>
      </c>
      <c r="E30" s="717"/>
      <c r="F30" s="713" t="s">
        <v>413</v>
      </c>
      <c r="G30" s="714" t="s">
        <v>414</v>
      </c>
      <c r="H30" s="715"/>
      <c r="I30" s="715"/>
      <c r="J30" s="715"/>
      <c r="K30" s="715"/>
      <c r="L30" s="715"/>
      <c r="M30" s="715"/>
      <c r="N30" s="716"/>
    </row>
    <row r="31" spans="1:18" ht="15.75" thickBot="1">
      <c r="A31" s="693">
        <v>11.375</v>
      </c>
      <c r="B31" s="693">
        <v>96.819500000000005</v>
      </c>
      <c r="C31" s="693">
        <v>96.819500000000005</v>
      </c>
      <c r="D31" s="693">
        <v>96.819500000000005</v>
      </c>
      <c r="E31" s="717"/>
      <c r="P31"/>
      <c r="Q31"/>
      <c r="R31"/>
    </row>
    <row r="32" spans="1:18" ht="15" customHeight="1" thickBot="1">
      <c r="A32" s="693">
        <v>11.5</v>
      </c>
      <c r="B32" s="693">
        <v>97.069500000000005</v>
      </c>
      <c r="C32" s="693">
        <v>97.069500000000005</v>
      </c>
      <c r="D32" s="693">
        <v>97.069500000000005</v>
      </c>
      <c r="F32" s="724"/>
      <c r="G32" s="725" t="s">
        <v>415</v>
      </c>
      <c r="H32" s="726" t="s">
        <v>416</v>
      </c>
      <c r="J32" s="1881" t="s">
        <v>391</v>
      </c>
      <c r="K32" s="1882"/>
      <c r="L32" s="1882"/>
      <c r="M32" s="1882"/>
      <c r="N32" s="1883"/>
      <c r="P32"/>
      <c r="Q32"/>
      <c r="R32"/>
    </row>
    <row r="33" spans="1:18" ht="15" customHeight="1" thickBot="1">
      <c r="A33" s="693">
        <v>11.625</v>
      </c>
      <c r="B33" s="693">
        <v>97.319500000000005</v>
      </c>
      <c r="C33" s="693">
        <v>97.319500000000005</v>
      </c>
      <c r="D33" s="693">
        <v>97.319500000000005</v>
      </c>
      <c r="F33" s="748" t="s">
        <v>206</v>
      </c>
      <c r="G33" s="749">
        <v>30</v>
      </c>
      <c r="H33" s="750">
        <v>-0.25</v>
      </c>
      <c r="J33" s="724"/>
      <c r="K33" s="726"/>
      <c r="L33" s="724"/>
      <c r="M33" s="442"/>
      <c r="N33" s="442"/>
      <c r="P33"/>
      <c r="Q33"/>
      <c r="R33"/>
    </row>
    <row r="34" spans="1:18" ht="15">
      <c r="A34" s="693">
        <v>11.75</v>
      </c>
      <c r="B34" s="693">
        <v>97.569500000000005</v>
      </c>
      <c r="C34" s="693">
        <v>97.569500000000005</v>
      </c>
      <c r="D34" s="693">
        <v>97.569500000000005</v>
      </c>
      <c r="J34" s="1887" t="s">
        <v>393</v>
      </c>
      <c r="K34" s="1888"/>
      <c r="L34" s="1877" t="s">
        <v>394</v>
      </c>
      <c r="M34" s="1878"/>
      <c r="N34" s="1298">
        <v>125000</v>
      </c>
      <c r="P34"/>
      <c r="Q34"/>
      <c r="R34"/>
    </row>
    <row r="35" spans="1:18" ht="15.75" customHeight="1" thickBot="1">
      <c r="A35" s="718"/>
      <c r="B35" s="703"/>
      <c r="C35" s="703"/>
      <c r="D35" s="703"/>
      <c r="F35" s="736"/>
      <c r="G35" s="737"/>
      <c r="H35" s="721"/>
      <c r="J35" s="1887"/>
      <c r="K35" s="1888"/>
      <c r="L35" s="1877" t="s">
        <v>395</v>
      </c>
      <c r="M35" s="1878"/>
      <c r="N35" s="1298">
        <v>1500000</v>
      </c>
      <c r="P35"/>
      <c r="Q35"/>
      <c r="R35"/>
    </row>
    <row r="36" spans="1:18" ht="15.75" thickBot="1">
      <c r="A36" s="719" t="s">
        <v>417</v>
      </c>
      <c r="B36" s="720"/>
      <c r="C36" s="720"/>
      <c r="D36" s="738">
        <v>100.5</v>
      </c>
      <c r="H36" s="721"/>
      <c r="I36" s="721"/>
      <c r="J36" s="1887"/>
      <c r="K36" s="1888"/>
      <c r="L36" s="1877" t="s">
        <v>396</v>
      </c>
      <c r="M36" s="1878"/>
      <c r="N36" s="1298" t="s">
        <v>397</v>
      </c>
      <c r="P36"/>
      <c r="Q36"/>
      <c r="R36"/>
    </row>
    <row r="37" spans="1:18" ht="15.75" thickBot="1">
      <c r="A37" s="690"/>
      <c r="B37" s="690"/>
      <c r="C37" s="690"/>
      <c r="D37" s="722"/>
      <c r="J37" s="1889" t="s">
        <v>45</v>
      </c>
      <c r="K37" s="1890"/>
      <c r="L37" s="1891" t="s">
        <v>399</v>
      </c>
      <c r="M37" s="1892"/>
      <c r="N37" s="1299">
        <v>50</v>
      </c>
      <c r="P37"/>
      <c r="Q37"/>
      <c r="R37"/>
    </row>
    <row r="38" spans="1:18" ht="15.75" customHeight="1">
      <c r="J38" s="1887" t="s">
        <v>400</v>
      </c>
      <c r="K38" s="1888"/>
      <c r="L38" s="1877" t="s">
        <v>401</v>
      </c>
      <c r="M38" s="1878"/>
      <c r="N38" s="1300">
        <v>48</v>
      </c>
      <c r="P38"/>
      <c r="Q38"/>
      <c r="R38"/>
    </row>
    <row r="39" spans="1:18" ht="13.5" thickBot="1">
      <c r="J39" s="1893"/>
      <c r="K39" s="1894"/>
      <c r="L39" s="1879" t="s">
        <v>402</v>
      </c>
      <c r="M39" s="1880"/>
      <c r="N39" s="1301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4DE9378-091F-4FA3-81F0-11124F813AD2}">
          <x14:formula1>
            <xm:f>margins!$R$184:$R$185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margins!$C$137:$C$139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margins!$R$196:$R$198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margins!$R$193:$R$194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margins!$R$187:$R$188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margins!$R$190:$R$191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margins!$R$181:$R$182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margins!$R$176:$R$179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73" customWidth="1"/>
    <col min="2" max="2" width="28.7109375" style="972" bestFit="1" customWidth="1"/>
    <col min="3" max="3" width="14.85546875" style="972" customWidth="1"/>
    <col min="4" max="4" width="15.140625" style="972" customWidth="1"/>
    <col min="5" max="5" width="15.5703125" style="972" customWidth="1"/>
    <col min="6" max="6" width="16.85546875" style="972" customWidth="1"/>
    <col min="7" max="7" width="16.42578125" style="972" customWidth="1"/>
    <col min="8" max="8" width="14.7109375" style="972" customWidth="1"/>
    <col min="9" max="9" width="11.5703125" style="972" bestFit="1" customWidth="1"/>
    <col min="10" max="10" width="17.7109375" style="972" customWidth="1"/>
    <col min="11" max="11" width="15.28515625" style="972" customWidth="1"/>
    <col min="12" max="12" width="13.7109375" style="972" customWidth="1"/>
    <col min="13" max="13" width="4.140625" style="972" customWidth="1"/>
    <col min="14" max="14" width="9.140625" style="971" customWidth="1"/>
    <col min="15" max="15" width="19.85546875" style="971" customWidth="1"/>
    <col min="16" max="16" width="18.7109375" style="971" customWidth="1"/>
    <col min="17" max="17" width="16.5703125" style="971" customWidth="1"/>
    <col min="18" max="16384" width="9.140625" style="971"/>
  </cols>
  <sheetData>
    <row r="1" spans="1:17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1354"/>
    </row>
    <row r="2" spans="1:17" s="972" customFormat="1">
      <c r="A2" s="1118"/>
      <c r="B2" s="977"/>
      <c r="C2" s="977"/>
      <c r="D2" s="977"/>
      <c r="E2" s="977"/>
      <c r="F2" s="977"/>
      <c r="G2" s="977"/>
      <c r="H2" s="977"/>
      <c r="I2" s="977"/>
      <c r="J2" s="973" t="s">
        <v>333</v>
      </c>
      <c r="K2" s="1704">
        <f ca="1">NOW()</f>
        <v>46121.348748611112</v>
      </c>
      <c r="L2" s="1704"/>
      <c r="M2" s="1363"/>
    </row>
    <row r="3" spans="1:17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977"/>
      <c r="K3" s="1703" t="s">
        <v>609</v>
      </c>
      <c r="L3" s="1703"/>
      <c r="M3" s="1182"/>
    </row>
    <row r="4" spans="1:17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977"/>
      <c r="K4" s="1347"/>
      <c r="L4" s="1347"/>
      <c r="M4" s="1355"/>
    </row>
    <row r="5" spans="1:17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977"/>
      <c r="K5" s="1371"/>
      <c r="L5" s="1347" t="s">
        <v>172</v>
      </c>
      <c r="M5" s="976"/>
    </row>
    <row r="6" spans="1:17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1355"/>
    </row>
    <row r="7" spans="1:17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1355"/>
    </row>
    <row r="8" spans="1:17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1182"/>
    </row>
    <row r="9" spans="1:17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356"/>
    </row>
    <row r="10" spans="1:17" s="972" customFormat="1" ht="14.25" customHeight="1" thickBot="1">
      <c r="A10" s="1705" t="s">
        <v>313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7"/>
      <c r="O10" s="1858" t="s">
        <v>426</v>
      </c>
      <c r="P10" s="1859"/>
      <c r="Q10" s="1860"/>
    </row>
    <row r="11" spans="1:17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10"/>
      <c r="O11" s="418"/>
      <c r="P11" s="418"/>
      <c r="Q11" s="418"/>
    </row>
    <row r="12" spans="1:17" s="972" customFormat="1" ht="15.75" thickBot="1">
      <c r="A12" s="1180"/>
      <c r="B12" s="1178"/>
      <c r="C12"/>
      <c r="D12"/>
      <c r="E12"/>
      <c r="F12" s="1179"/>
      <c r="G12" s="1178"/>
      <c r="H12" s="1178"/>
      <c r="I12" s="1178"/>
      <c r="J12" s="1178"/>
      <c r="K12" s="1178"/>
      <c r="L12" s="1178"/>
      <c r="M12" s="1201"/>
      <c r="O12" s="1321" t="s">
        <v>196</v>
      </c>
      <c r="P12" s="1321" t="s">
        <v>197</v>
      </c>
      <c r="Q12" s="1321" t="s">
        <v>198</v>
      </c>
    </row>
    <row r="13" spans="1:17" s="972" customFormat="1" ht="15.75" thickBot="1">
      <c r="A13" s="1165"/>
      <c r="B13" s="1858" t="s">
        <v>422</v>
      </c>
      <c r="C13" s="1859"/>
      <c r="D13" s="1859"/>
      <c r="E13" s="1860"/>
      <c r="G13" s="1117" t="s">
        <v>606</v>
      </c>
      <c r="H13" s="1116"/>
      <c r="J13"/>
      <c r="K13"/>
      <c r="L13"/>
      <c r="M13" s="976"/>
      <c r="O13" s="418"/>
      <c r="P13" s="418"/>
      <c r="Q13" s="418"/>
    </row>
    <row r="14" spans="1:17" s="972" customFormat="1" ht="15.75" thickBot="1">
      <c r="A14" s="1165"/>
      <c r="B14" s="1321" t="s">
        <v>213</v>
      </c>
      <c r="C14" s="1321" t="s">
        <v>214</v>
      </c>
      <c r="D14" s="1321" t="s">
        <v>13</v>
      </c>
      <c r="E14" s="1321" t="s">
        <v>392</v>
      </c>
      <c r="G14" s="1148" t="s">
        <v>8</v>
      </c>
      <c r="H14" s="1211">
        <v>0</v>
      </c>
      <c r="J14"/>
      <c r="K14"/>
      <c r="L14"/>
      <c r="M14" s="976"/>
      <c r="O14" s="427" t="s">
        <v>199</v>
      </c>
      <c r="P14" s="431" t="s">
        <v>193</v>
      </c>
      <c r="Q14" s="435"/>
    </row>
    <row r="15" spans="1:17" s="972" customFormat="1" ht="15.75" customHeight="1" thickBot="1">
      <c r="A15" s="1165"/>
      <c r="B15" s="1386">
        <v>8.625</v>
      </c>
      <c r="C15" s="1387">
        <v>91.707499999999996</v>
      </c>
      <c r="D15" s="1387">
        <v>91.707499999999996</v>
      </c>
      <c r="E15" s="1387">
        <v>91.707499999999996</v>
      </c>
      <c r="G15" s="1137" t="s">
        <v>10</v>
      </c>
      <c r="H15" s="1392">
        <v>-0.25</v>
      </c>
      <c r="J15"/>
      <c r="K15"/>
      <c r="L15"/>
      <c r="M15" s="976"/>
      <c r="O15" s="428" t="s">
        <v>200</v>
      </c>
      <c r="P15" s="432">
        <v>9.25</v>
      </c>
      <c r="Q15" s="436">
        <f>IF(P14="7/6 Arm",VLOOKUP(P15,$B$15:$E$41,3,FALSE),IF(P14="5/6 Arm",VLOOKUP(P15,$B$15:$E$41,2,FALSE),VLOOKUP(P15,$B$15:$E$41,4,FALSE)))</f>
        <v>92.957499999999996</v>
      </c>
    </row>
    <row r="16" spans="1:17" s="972" customFormat="1">
      <c r="A16" s="1165"/>
      <c r="B16" s="1364">
        <v>8.75</v>
      </c>
      <c r="C16" s="1387">
        <v>91.957499999999996</v>
      </c>
      <c r="D16" s="1387">
        <v>91.957499999999996</v>
      </c>
      <c r="E16" s="1387">
        <v>91.957499999999996</v>
      </c>
      <c r="G16"/>
      <c r="H16"/>
      <c r="J16"/>
      <c r="K16"/>
      <c r="L16"/>
      <c r="M16" s="976"/>
      <c r="O16" s="428" t="s">
        <v>358</v>
      </c>
      <c r="P16" s="432" t="s">
        <v>15</v>
      </c>
      <c r="Q16" s="436"/>
    </row>
    <row r="17" spans="1:17" s="972" customFormat="1" ht="15.75" thickBot="1">
      <c r="A17" s="1165"/>
      <c r="B17" s="1364">
        <v>8.875</v>
      </c>
      <c r="C17" s="1387">
        <v>92.207499999999996</v>
      </c>
      <c r="D17" s="1387">
        <v>92.207499999999996</v>
      </c>
      <c r="E17" s="1387">
        <v>92.207499999999996</v>
      </c>
      <c r="G17"/>
      <c r="H17"/>
      <c r="J17"/>
      <c r="K17"/>
      <c r="L17"/>
      <c r="M17" s="985"/>
      <c r="O17" s="428" t="s">
        <v>201</v>
      </c>
      <c r="P17" s="432" t="s">
        <v>295</v>
      </c>
      <c r="Q17" s="436">
        <f>IFERROR(INDEX($C$45:$I$49,MATCH(P17,$B$45:$B$49,0),MATCH($Q$11,$C$44:$I$44,0),1),0)</f>
        <v>0</v>
      </c>
    </row>
    <row r="18" spans="1:17" s="972" customFormat="1" ht="15" customHeight="1">
      <c r="A18" s="1165"/>
      <c r="B18" s="1364">
        <v>9</v>
      </c>
      <c r="C18" s="1387">
        <v>92.457499999999996</v>
      </c>
      <c r="D18" s="1387">
        <v>92.457499999999996</v>
      </c>
      <c r="E18" s="1387">
        <v>92.457499999999996</v>
      </c>
      <c r="G18" s="1722" t="s">
        <v>410</v>
      </c>
      <c r="H18" s="1723"/>
      <c r="I18" s="1723"/>
      <c r="J18" s="1723"/>
      <c r="K18" s="1723"/>
      <c r="L18" s="1724"/>
      <c r="M18" s="976"/>
      <c r="O18" s="428" t="s">
        <v>434</v>
      </c>
      <c r="P18" s="432" t="s">
        <v>192</v>
      </c>
      <c r="Q18" s="436">
        <f t="shared" ref="Q18:Q24" si="0">IFERROR(INDEX($C$53:$I$62,MATCH(P18,$B$53:$B$62,0),MATCH($Q$11,$C$52:$I$52,0),1),0)</f>
        <v>0</v>
      </c>
    </row>
    <row r="19" spans="1:17" s="972" customFormat="1">
      <c r="A19" s="1165"/>
      <c r="B19" s="1364">
        <v>9.125</v>
      </c>
      <c r="C19" s="1387">
        <v>92.707499999999996</v>
      </c>
      <c r="D19" s="1387">
        <v>92.707499999999996</v>
      </c>
      <c r="E19" s="1387">
        <v>92.707499999999996</v>
      </c>
      <c r="G19" s="1393" t="s">
        <v>411</v>
      </c>
      <c r="H19" s="1901" t="s">
        <v>412</v>
      </c>
      <c r="I19" s="1902"/>
      <c r="J19" s="1902"/>
      <c r="K19" s="1902"/>
      <c r="L19" s="1903"/>
      <c r="M19" s="976"/>
      <c r="O19" s="428" t="s">
        <v>63</v>
      </c>
      <c r="P19" s="432" t="s">
        <v>192</v>
      </c>
      <c r="Q19" s="436">
        <f t="shared" si="0"/>
        <v>0</v>
      </c>
    </row>
    <row r="20" spans="1:17" s="972" customFormat="1" ht="15.75" thickBot="1">
      <c r="A20" s="1165"/>
      <c r="B20" s="1364">
        <v>9.25</v>
      </c>
      <c r="C20" s="1387">
        <v>92.957499999999996</v>
      </c>
      <c r="D20" s="1387">
        <v>92.957499999999996</v>
      </c>
      <c r="E20" s="1387">
        <v>92.957499999999996</v>
      </c>
      <c r="G20" s="1394" t="s">
        <v>413</v>
      </c>
      <c r="H20" s="1904" t="s">
        <v>414</v>
      </c>
      <c r="I20" s="1905"/>
      <c r="J20" s="1905"/>
      <c r="K20" s="1905"/>
      <c r="L20" s="1906"/>
      <c r="M20" s="976"/>
      <c r="O20" s="428" t="s">
        <v>423</v>
      </c>
      <c r="P20" s="432" t="s">
        <v>192</v>
      </c>
      <c r="Q20" s="436">
        <f t="shared" si="0"/>
        <v>0</v>
      </c>
    </row>
    <row r="21" spans="1:17" s="972" customFormat="1" ht="15" customHeight="1">
      <c r="A21" s="1165"/>
      <c r="B21" s="1364">
        <v>9.375</v>
      </c>
      <c r="C21" s="1387">
        <v>93.207499999999996</v>
      </c>
      <c r="D21" s="1387">
        <v>93.207499999999996</v>
      </c>
      <c r="E21" s="1387">
        <v>93.207499999999996</v>
      </c>
      <c r="G21"/>
      <c r="H21"/>
      <c r="I21" s="1120"/>
      <c r="M21" s="976"/>
      <c r="O21" s="428" t="s">
        <v>45</v>
      </c>
      <c r="P21" s="432" t="s">
        <v>192</v>
      </c>
      <c r="Q21" s="436">
        <f t="shared" si="0"/>
        <v>0</v>
      </c>
    </row>
    <row r="22" spans="1:17" s="972" customFormat="1" ht="15.75" thickBot="1">
      <c r="A22" s="1165"/>
      <c r="B22" s="1364">
        <v>9.5</v>
      </c>
      <c r="C22" s="1387">
        <v>93.457499999999996</v>
      </c>
      <c r="D22" s="1387">
        <v>93.457499999999996</v>
      </c>
      <c r="E22" s="1387">
        <v>93.457499999999996</v>
      </c>
      <c r="G22"/>
      <c r="H22"/>
      <c r="M22" s="976"/>
      <c r="O22" s="428" t="s">
        <v>353</v>
      </c>
      <c r="P22" s="432" t="s">
        <v>192</v>
      </c>
      <c r="Q22" s="436">
        <f t="shared" si="0"/>
        <v>0</v>
      </c>
    </row>
    <row r="23" spans="1:17" s="972" customFormat="1" ht="15.75" thickBot="1">
      <c r="A23" s="1118"/>
      <c r="B23" s="1364">
        <v>9.625</v>
      </c>
      <c r="C23" s="1387">
        <v>93.707499999999996</v>
      </c>
      <c r="D23" s="1387">
        <v>93.707499999999996</v>
      </c>
      <c r="E23" s="1387">
        <v>93.707499999999996</v>
      </c>
      <c r="G23" s="1858" t="s">
        <v>391</v>
      </c>
      <c r="H23" s="1859"/>
      <c r="I23" s="1859"/>
      <c r="J23" s="1859"/>
      <c r="K23" s="1859"/>
      <c r="L23" s="1860"/>
      <c r="M23" s="1357"/>
      <c r="O23" s="428" t="s">
        <v>424</v>
      </c>
      <c r="P23" s="432" t="s">
        <v>192</v>
      </c>
      <c r="Q23" s="436">
        <f t="shared" si="0"/>
        <v>0</v>
      </c>
    </row>
    <row r="24" spans="1:17" s="972" customFormat="1" ht="14.25" customHeight="1">
      <c r="A24" s="1118"/>
      <c r="B24" s="1364">
        <v>9.75</v>
      </c>
      <c r="C24" s="1387">
        <v>93.957499999999996</v>
      </c>
      <c r="D24" s="1387">
        <v>93.957499999999996</v>
      </c>
      <c r="E24" s="1387">
        <v>93.957499999999996</v>
      </c>
      <c r="G24" s="1895" t="s">
        <v>393</v>
      </c>
      <c r="H24" s="1896"/>
      <c r="I24" s="1923" t="s">
        <v>394</v>
      </c>
      <c r="J24" s="1924"/>
      <c r="K24" s="1907">
        <v>125000</v>
      </c>
      <c r="L24" s="1908"/>
      <c r="M24" s="1362"/>
      <c r="O24" s="428" t="s">
        <v>425</v>
      </c>
      <c r="P24" s="432" t="s">
        <v>192</v>
      </c>
      <c r="Q24" s="436">
        <f t="shared" si="0"/>
        <v>0</v>
      </c>
    </row>
    <row r="25" spans="1:17" s="972" customFormat="1">
      <c r="A25" s="1118"/>
      <c r="B25" s="1364">
        <v>9.875</v>
      </c>
      <c r="C25" s="1387">
        <v>94.207499999999996</v>
      </c>
      <c r="D25" s="1387">
        <v>94.207499999999996</v>
      </c>
      <c r="E25" s="1387">
        <v>94.207499999999996</v>
      </c>
      <c r="G25" s="1897"/>
      <c r="H25" s="1898"/>
      <c r="I25" s="1925" t="s">
        <v>395</v>
      </c>
      <c r="J25" s="1926"/>
      <c r="K25" s="1909">
        <v>1500000</v>
      </c>
      <c r="L25" s="1910"/>
      <c r="M25" s="1362"/>
      <c r="O25" s="428" t="s">
        <v>206</v>
      </c>
      <c r="P25" s="432">
        <v>30</v>
      </c>
      <c r="Q25" s="436">
        <f>IF(P25=15,0,IF(P25=30,H15))</f>
        <v>-0.25</v>
      </c>
    </row>
    <row r="26" spans="1:17" s="972" customFormat="1" ht="14.25" customHeight="1" thickBot="1">
      <c r="A26" s="1118"/>
      <c r="B26" s="1364">
        <v>10</v>
      </c>
      <c r="C26" s="1387">
        <v>94.457499999999996</v>
      </c>
      <c r="D26" s="1387">
        <v>94.457499999999996</v>
      </c>
      <c r="E26" s="1387">
        <v>94.457499999999996</v>
      </c>
      <c r="G26" s="1897"/>
      <c r="H26" s="1898"/>
      <c r="I26" s="1927" t="s">
        <v>396</v>
      </c>
      <c r="J26" s="1928"/>
      <c r="K26" s="1917" t="s">
        <v>397</v>
      </c>
      <c r="L26" s="1918"/>
      <c r="M26" s="1362"/>
      <c r="O26" s="429" t="s">
        <v>207</v>
      </c>
      <c r="P26" s="433"/>
      <c r="Q26" s="437">
        <f>Q17+Q18+Q19+Q20+Q21+Q22+Q23+Q24+Q25</f>
        <v>-0.25</v>
      </c>
    </row>
    <row r="27" spans="1:17" s="972" customFormat="1" ht="15.75" thickBot="1">
      <c r="A27" s="1118"/>
      <c r="B27" s="1364">
        <v>10.125</v>
      </c>
      <c r="C27" s="1387">
        <v>94.707499999999996</v>
      </c>
      <c r="D27" s="1387">
        <v>94.707499999999996</v>
      </c>
      <c r="E27" s="1387">
        <v>94.707499999999996</v>
      </c>
      <c r="G27" s="1899" t="s">
        <v>45</v>
      </c>
      <c r="H27" s="1900"/>
      <c r="I27" s="1929" t="s">
        <v>399</v>
      </c>
      <c r="J27" s="1930"/>
      <c r="K27" s="1915">
        <v>50</v>
      </c>
      <c r="L27" s="1916"/>
      <c r="M27" s="1362"/>
      <c r="O27" s="420"/>
      <c r="P27" s="421"/>
      <c r="Q27" s="430"/>
    </row>
    <row r="28" spans="1:17" s="972" customFormat="1" ht="14.25" customHeight="1" thickBot="1">
      <c r="A28" s="1118"/>
      <c r="B28" s="1364">
        <v>10.25</v>
      </c>
      <c r="C28" s="1387">
        <v>94.957499999999996</v>
      </c>
      <c r="D28" s="1387">
        <v>94.957499999999996</v>
      </c>
      <c r="E28" s="1387">
        <v>94.957499999999996</v>
      </c>
      <c r="G28" s="1897" t="s">
        <v>400</v>
      </c>
      <c r="H28" s="1898"/>
      <c r="I28" s="1931" t="s">
        <v>401</v>
      </c>
      <c r="J28" s="1932"/>
      <c r="K28" s="1913">
        <v>48</v>
      </c>
      <c r="L28" s="1914"/>
      <c r="M28" s="1362"/>
      <c r="O28" s="422" t="s">
        <v>208</v>
      </c>
      <c r="P28" s="423"/>
      <c r="Q28" s="610">
        <f>IF(ISNUMBER(MATCH("NA", Q17:Q24, 0)), "NA",MIN(Q26+Q15,C41))</f>
        <v>92.707499999999996</v>
      </c>
    </row>
    <row r="29" spans="1:17" s="972" customFormat="1" ht="15.75" thickBot="1">
      <c r="A29" s="1118"/>
      <c r="B29" s="1364">
        <v>10.375</v>
      </c>
      <c r="C29" s="1387">
        <v>95.207499999999996</v>
      </c>
      <c r="D29" s="1387">
        <v>95.207499999999996</v>
      </c>
      <c r="E29" s="1387">
        <v>95.207499999999996</v>
      </c>
      <c r="G29" s="1919"/>
      <c r="H29" s="1920"/>
      <c r="I29" s="1921" t="s">
        <v>402</v>
      </c>
      <c r="J29" s="1922"/>
      <c r="K29" s="1911">
        <v>0.75</v>
      </c>
      <c r="L29" s="1912"/>
      <c r="M29" s="1362"/>
      <c r="O29" s="417"/>
      <c r="P29" s="417"/>
      <c r="Q29" s="417"/>
    </row>
    <row r="30" spans="1:17" s="972" customFormat="1" ht="15.75" thickBot="1">
      <c r="A30" s="1118"/>
      <c r="B30" s="1364">
        <v>10.5</v>
      </c>
      <c r="C30" s="1387">
        <v>95.457499999999996</v>
      </c>
      <c r="D30" s="1387">
        <v>95.457499999999996</v>
      </c>
      <c r="E30" s="1387">
        <v>95.457499999999996</v>
      </c>
      <c r="L30"/>
      <c r="M30" s="1358"/>
      <c r="O30" s="772" t="s">
        <v>427</v>
      </c>
      <c r="P30" s="773"/>
      <c r="Q30" s="774"/>
    </row>
    <row r="31" spans="1:17" s="972" customFormat="1" ht="15.75" thickBot="1">
      <c r="A31" s="1118"/>
      <c r="B31" s="1364">
        <v>10.625</v>
      </c>
      <c r="C31" s="1387">
        <v>95.707499999999996</v>
      </c>
      <c r="D31" s="1387">
        <v>95.707499999999996</v>
      </c>
      <c r="E31" s="1387">
        <v>95.707499999999996</v>
      </c>
      <c r="G31"/>
      <c r="H31"/>
      <c r="I31"/>
      <c r="J31"/>
      <c r="K31"/>
      <c r="L31"/>
      <c r="M31" s="1358"/>
      <c r="O31" s="772" t="s">
        <v>452</v>
      </c>
      <c r="P31" s="773"/>
      <c r="Q31" s="774"/>
    </row>
    <row r="32" spans="1:17" s="972" customFormat="1">
      <c r="A32" s="1118"/>
      <c r="B32" s="1364">
        <v>10.75</v>
      </c>
      <c r="C32" s="1387">
        <v>95.957499999999996</v>
      </c>
      <c r="D32" s="1387">
        <v>95.957499999999996</v>
      </c>
      <c r="E32" s="1387">
        <v>95.957499999999996</v>
      </c>
      <c r="G32"/>
      <c r="H32"/>
      <c r="I32"/>
      <c r="J32"/>
      <c r="K32"/>
      <c r="M32" s="976"/>
    </row>
    <row r="33" spans="1:13" s="972" customFormat="1">
      <c r="A33" s="1118"/>
      <c r="B33" s="1364">
        <v>10.875</v>
      </c>
      <c r="C33" s="1387">
        <v>96.207499999999996</v>
      </c>
      <c r="D33" s="1387">
        <v>96.207499999999996</v>
      </c>
      <c r="E33" s="1387">
        <v>96.207499999999996</v>
      </c>
      <c r="G33"/>
      <c r="H33"/>
      <c r="I33"/>
      <c r="J33"/>
      <c r="K33"/>
      <c r="M33" s="976"/>
    </row>
    <row r="34" spans="1:13" s="972" customFormat="1">
      <c r="A34" s="1118"/>
      <c r="B34" s="1364">
        <v>11</v>
      </c>
      <c r="C34" s="1387">
        <v>96.457499999999996</v>
      </c>
      <c r="D34" s="1387">
        <v>96.457499999999996</v>
      </c>
      <c r="E34" s="1387">
        <v>96.457499999999996</v>
      </c>
      <c r="G34"/>
      <c r="H34"/>
      <c r="I34"/>
      <c r="J34"/>
      <c r="K34"/>
      <c r="M34" s="976"/>
    </row>
    <row r="35" spans="1:13" s="972" customFormat="1">
      <c r="A35" s="1118"/>
      <c r="B35" s="1364">
        <v>11.125</v>
      </c>
      <c r="C35" s="1387">
        <v>96.707499999999996</v>
      </c>
      <c r="D35" s="1387">
        <v>96.707499999999996</v>
      </c>
      <c r="E35" s="1387">
        <v>96.707499999999996</v>
      </c>
      <c r="M35" s="976"/>
    </row>
    <row r="36" spans="1:13" s="972" customFormat="1">
      <c r="A36" s="1118"/>
      <c r="B36" s="1364">
        <v>11.25</v>
      </c>
      <c r="C36" s="1387">
        <v>96.957499999999996</v>
      </c>
      <c r="D36" s="1387">
        <v>96.957499999999996</v>
      </c>
      <c r="E36" s="1387">
        <v>96.957499999999996</v>
      </c>
      <c r="M36" s="976"/>
    </row>
    <row r="37" spans="1:13" s="972" customFormat="1">
      <c r="A37" s="1118"/>
      <c r="B37" s="1364">
        <v>11.375</v>
      </c>
      <c r="C37" s="1387">
        <v>97.207499999999996</v>
      </c>
      <c r="D37" s="1387">
        <v>97.207499999999996</v>
      </c>
      <c r="E37" s="1387">
        <v>97.207499999999996</v>
      </c>
      <c r="M37" s="976"/>
    </row>
    <row r="38" spans="1:13" s="972" customFormat="1">
      <c r="A38" s="1118"/>
      <c r="B38" s="1364">
        <v>11.5</v>
      </c>
      <c r="C38" s="1387">
        <v>97.457499999999996</v>
      </c>
      <c r="D38" s="1387">
        <v>97.457499999999996</v>
      </c>
      <c r="E38" s="1387">
        <v>97.457499999999996</v>
      </c>
      <c r="M38" s="976"/>
    </row>
    <row r="39" spans="1:13" s="972" customFormat="1">
      <c r="A39" s="1118"/>
      <c r="B39" s="1364">
        <v>11.625</v>
      </c>
      <c r="C39" s="1387">
        <v>97.707499999999996</v>
      </c>
      <c r="D39" s="1387">
        <v>97.707499999999996</v>
      </c>
      <c r="E39" s="1387">
        <v>97.707499999999996</v>
      </c>
      <c r="M39" s="976"/>
    </row>
    <row r="40" spans="1:13" s="972" customFormat="1" ht="15.75" thickBot="1">
      <c r="A40" s="1118"/>
      <c r="B40" s="1374">
        <v>11.75</v>
      </c>
      <c r="C40" s="1388">
        <v>97.957499999999996</v>
      </c>
      <c r="D40" s="1388">
        <v>97.957499999999996</v>
      </c>
      <c r="E40" s="1388">
        <v>97.957499999999996</v>
      </c>
      <c r="M40" s="976"/>
    </row>
    <row r="41" spans="1:13" s="972" customFormat="1">
      <c r="A41" s="1118"/>
      <c r="B41"/>
      <c r="C41"/>
      <c r="D41"/>
      <c r="E41"/>
      <c r="F41"/>
      <c r="G41"/>
      <c r="M41" s="976"/>
    </row>
    <row r="42" spans="1:13" s="972" customFormat="1" ht="15.75" thickBot="1">
      <c r="A42" s="1118"/>
      <c r="B42"/>
      <c r="C42"/>
      <c r="D42"/>
      <c r="E42"/>
      <c r="F42"/>
      <c r="G42"/>
      <c r="M42" s="976"/>
    </row>
    <row r="43" spans="1:13" s="972" customFormat="1" ht="15" customHeight="1" thickBot="1">
      <c r="A43" s="1118"/>
      <c r="B43" s="1117" t="s">
        <v>218</v>
      </c>
      <c r="C43" s="1693" t="s">
        <v>302</v>
      </c>
      <c r="D43" s="1694"/>
      <c r="E43" s="1694"/>
      <c r="F43" s="1694"/>
      <c r="G43" s="1694"/>
      <c r="H43" s="1694"/>
      <c r="I43" s="1695"/>
      <c r="K43"/>
      <c r="L43"/>
      <c r="M43" s="1325"/>
    </row>
    <row r="44" spans="1:13" s="972" customFormat="1" ht="15.75" thickBot="1">
      <c r="A44" s="1118"/>
      <c r="B44" s="1395" t="s">
        <v>192</v>
      </c>
      <c r="C44" s="1137" t="s">
        <v>15</v>
      </c>
      <c r="D44" s="1317" t="s">
        <v>16</v>
      </c>
      <c r="E44" s="1317" t="s">
        <v>17</v>
      </c>
      <c r="F44" s="1317" t="s">
        <v>18</v>
      </c>
      <c r="G44" s="1317" t="s">
        <v>19</v>
      </c>
      <c r="H44" s="1317" t="s">
        <v>20</v>
      </c>
      <c r="I44" s="1331" t="s">
        <v>21</v>
      </c>
      <c r="K44"/>
      <c r="L44"/>
      <c r="M44" s="1325"/>
    </row>
    <row r="45" spans="1:13" s="972" customFormat="1">
      <c r="A45" s="1118"/>
      <c r="B45" s="1318" t="s">
        <v>111</v>
      </c>
      <c r="C45" s="1128">
        <v>0.25</v>
      </c>
      <c r="D45" s="1127">
        <v>0.25</v>
      </c>
      <c r="E45" s="1127">
        <v>0.25</v>
      </c>
      <c r="F45" s="1127">
        <v>0.125</v>
      </c>
      <c r="G45" s="1127">
        <v>0</v>
      </c>
      <c r="H45" s="1127">
        <v>-0.5</v>
      </c>
      <c r="I45" s="1126">
        <v>-2.5</v>
      </c>
      <c r="K45"/>
      <c r="L45"/>
      <c r="M45" s="1325"/>
    </row>
    <row r="46" spans="1:13" s="972" customFormat="1">
      <c r="A46" s="1118"/>
      <c r="B46" s="1319" t="s">
        <v>296</v>
      </c>
      <c r="C46" s="1131">
        <v>0.125</v>
      </c>
      <c r="D46" s="1130">
        <v>0.125</v>
      </c>
      <c r="E46" s="1130">
        <v>0.125</v>
      </c>
      <c r="F46" s="1130">
        <v>0</v>
      </c>
      <c r="G46" s="1130">
        <v>-0.25</v>
      </c>
      <c r="H46" s="1130">
        <v>-0.625</v>
      </c>
      <c r="I46" s="1129">
        <v>-3</v>
      </c>
      <c r="K46"/>
      <c r="L46"/>
      <c r="M46" s="1325"/>
    </row>
    <row r="47" spans="1:13" s="972" customFormat="1">
      <c r="A47" s="1118"/>
      <c r="B47" s="1319" t="s">
        <v>295</v>
      </c>
      <c r="C47" s="1131">
        <v>0</v>
      </c>
      <c r="D47" s="1130">
        <v>0</v>
      </c>
      <c r="E47" s="1130">
        <v>-0.125</v>
      </c>
      <c r="F47" s="1130">
        <v>-0.25</v>
      </c>
      <c r="G47" s="1130">
        <v>-0.625</v>
      </c>
      <c r="H47" s="1130">
        <v>-1</v>
      </c>
      <c r="I47" s="1129" t="s">
        <v>14</v>
      </c>
      <c r="K47"/>
      <c r="L47"/>
      <c r="M47" s="1325"/>
    </row>
    <row r="48" spans="1:13" s="972" customFormat="1">
      <c r="A48" s="1118"/>
      <c r="B48" s="1319" t="s">
        <v>294</v>
      </c>
      <c r="C48" s="1131">
        <v>-0.125</v>
      </c>
      <c r="D48" s="1130">
        <v>-0.25</v>
      </c>
      <c r="E48" s="1130">
        <v>-0.375</v>
      </c>
      <c r="F48" s="1130">
        <v>-0.5</v>
      </c>
      <c r="G48" s="1130">
        <v>-0.75</v>
      </c>
      <c r="H48" s="1130" t="s">
        <v>14</v>
      </c>
      <c r="I48" s="1129" t="s">
        <v>14</v>
      </c>
      <c r="K48"/>
      <c r="L48"/>
      <c r="M48" s="1325"/>
    </row>
    <row r="49" spans="1:13" s="972" customFormat="1" ht="15.75" thickBot="1">
      <c r="A49" s="1118"/>
      <c r="B49" s="1125" t="s">
        <v>293</v>
      </c>
      <c r="C49" s="1193">
        <v>-0.5</v>
      </c>
      <c r="D49" s="1192">
        <v>-0.875</v>
      </c>
      <c r="E49" s="1192">
        <v>-1.125</v>
      </c>
      <c r="F49" s="1192">
        <v>-1.5</v>
      </c>
      <c r="G49" s="1192" t="s">
        <v>14</v>
      </c>
      <c r="H49" s="1192" t="s">
        <v>14</v>
      </c>
      <c r="I49" s="1191" t="s">
        <v>14</v>
      </c>
      <c r="K49"/>
      <c r="L49"/>
      <c r="M49" s="1325"/>
    </row>
    <row r="50" spans="1:13" customFormat="1" ht="15.75" thickBot="1">
      <c r="A50" s="1396"/>
      <c r="M50" s="1373"/>
    </row>
    <row r="51" spans="1:13" customFormat="1" ht="15.75" thickBot="1">
      <c r="A51" s="1396"/>
      <c r="B51" s="1117" t="s">
        <v>712</v>
      </c>
      <c r="C51" s="1693" t="s">
        <v>302</v>
      </c>
      <c r="D51" s="1694"/>
      <c r="E51" s="1694"/>
      <c r="F51" s="1694"/>
      <c r="G51" s="1694"/>
      <c r="H51" s="1694"/>
      <c r="I51" s="1695"/>
      <c r="M51" s="1373"/>
    </row>
    <row r="52" spans="1:13" customFormat="1" ht="15.75" thickBot="1">
      <c r="A52" s="1396"/>
      <c r="B52" s="1395" t="s">
        <v>192</v>
      </c>
      <c r="C52" s="1137" t="s">
        <v>15</v>
      </c>
      <c r="D52" s="1317" t="s">
        <v>16</v>
      </c>
      <c r="E52" s="1317" t="s">
        <v>17</v>
      </c>
      <c r="F52" s="1317" t="s">
        <v>18</v>
      </c>
      <c r="G52" s="1317" t="s">
        <v>19</v>
      </c>
      <c r="H52" s="1317" t="s">
        <v>20</v>
      </c>
      <c r="I52" s="1331" t="s">
        <v>21</v>
      </c>
      <c r="M52" s="1373"/>
    </row>
    <row r="53" spans="1:13" s="972" customFormat="1">
      <c r="A53" s="1118"/>
      <c r="B53" s="1318" t="s">
        <v>404</v>
      </c>
      <c r="C53" s="1128">
        <v>0</v>
      </c>
      <c r="D53" s="1127">
        <v>0</v>
      </c>
      <c r="E53" s="1127">
        <v>0</v>
      </c>
      <c r="F53" s="1127">
        <v>0</v>
      </c>
      <c r="G53" s="1127">
        <v>0</v>
      </c>
      <c r="H53" s="1127">
        <v>0</v>
      </c>
      <c r="I53" s="1126">
        <v>0</v>
      </c>
      <c r="K53"/>
      <c r="L53"/>
      <c r="M53" s="976"/>
    </row>
    <row r="54" spans="1:13" s="972" customFormat="1" ht="15" customHeight="1">
      <c r="A54" s="1118"/>
      <c r="B54" s="1319" t="s">
        <v>715</v>
      </c>
      <c r="C54" s="1209">
        <v>-0.25</v>
      </c>
      <c r="D54" s="1208">
        <v>-0.25</v>
      </c>
      <c r="E54" s="1208">
        <v>-0.25</v>
      </c>
      <c r="F54" s="1208">
        <v>-0.25</v>
      </c>
      <c r="G54" s="1208">
        <v>-0.25</v>
      </c>
      <c r="H54" s="1208">
        <v>-0.25</v>
      </c>
      <c r="I54" s="1207">
        <v>-0.5</v>
      </c>
      <c r="K54"/>
      <c r="L54"/>
      <c r="M54" s="976"/>
    </row>
    <row r="55" spans="1:13" s="972" customFormat="1" ht="15" customHeight="1">
      <c r="A55" s="1118"/>
      <c r="B55" s="1319" t="s">
        <v>88</v>
      </c>
      <c r="C55" s="1131">
        <v>-0.25</v>
      </c>
      <c r="D55" s="1130">
        <v>-0.25</v>
      </c>
      <c r="E55" s="1130">
        <v>-0.375</v>
      </c>
      <c r="F55" s="1130">
        <v>-0.5</v>
      </c>
      <c r="G55" s="1130">
        <v>-0.625</v>
      </c>
      <c r="H55" s="1130">
        <v>-0.75</v>
      </c>
      <c r="I55" s="1129">
        <v>-1</v>
      </c>
      <c r="K55"/>
      <c r="L55"/>
      <c r="M55" s="976"/>
    </row>
    <row r="56" spans="1:13" s="972" customFormat="1" ht="15" customHeight="1">
      <c r="A56" s="1118"/>
      <c r="B56" s="1319" t="s">
        <v>63</v>
      </c>
      <c r="C56" s="1131">
        <v>-0.25</v>
      </c>
      <c r="D56" s="1130">
        <v>-0.25</v>
      </c>
      <c r="E56" s="1130">
        <v>-0.25</v>
      </c>
      <c r="F56" s="1130">
        <v>-0.25</v>
      </c>
      <c r="G56" s="1130">
        <v>-0.25</v>
      </c>
      <c r="H56" s="1130">
        <v>-0.5</v>
      </c>
      <c r="I56" s="1129">
        <v>-0.5</v>
      </c>
      <c r="K56"/>
      <c r="L56"/>
      <c r="M56" s="976"/>
    </row>
    <row r="57" spans="1:13" s="972" customFormat="1" ht="15" customHeight="1">
      <c r="A57" s="1118"/>
      <c r="B57" s="1319" t="s">
        <v>405</v>
      </c>
      <c r="C57" s="1131">
        <v>-0.25</v>
      </c>
      <c r="D57" s="1130">
        <v>-0.25</v>
      </c>
      <c r="E57" s="1130">
        <v>-0.25</v>
      </c>
      <c r="F57" s="1130">
        <v>-0.25</v>
      </c>
      <c r="G57" s="1130">
        <v>-0.5</v>
      </c>
      <c r="H57" s="1130">
        <v>-0.5</v>
      </c>
      <c r="I57" s="1129" t="s">
        <v>14</v>
      </c>
      <c r="K57"/>
      <c r="L57"/>
      <c r="M57" s="976"/>
    </row>
    <row r="58" spans="1:13" s="972" customFormat="1" ht="15" customHeight="1">
      <c r="A58" s="1118"/>
      <c r="B58" s="1319" t="s">
        <v>353</v>
      </c>
      <c r="C58" s="1131">
        <v>-0.25</v>
      </c>
      <c r="D58" s="1130">
        <v>-0.25</v>
      </c>
      <c r="E58" s="1130">
        <v>-0.5</v>
      </c>
      <c r="F58" s="1130">
        <v>-0.5</v>
      </c>
      <c r="G58" s="1130">
        <v>-0.5</v>
      </c>
      <c r="H58" s="1130">
        <v>-0.5</v>
      </c>
      <c r="I58" s="1129">
        <v>-0.75</v>
      </c>
      <c r="K58"/>
      <c r="L58"/>
      <c r="M58" s="976"/>
    </row>
    <row r="59" spans="1:13" s="972" customFormat="1" ht="15" customHeight="1">
      <c r="A59" s="1118"/>
      <c r="B59" s="1319" t="s">
        <v>406</v>
      </c>
      <c r="C59" s="1131">
        <v>-0.25</v>
      </c>
      <c r="D59" s="1130">
        <v>-0.25</v>
      </c>
      <c r="E59" s="1130">
        <v>-0.25</v>
      </c>
      <c r="F59" s="1130">
        <v>-0.25</v>
      </c>
      <c r="G59" s="1130">
        <v>-0.25</v>
      </c>
      <c r="H59" s="1130">
        <v>-0.25</v>
      </c>
      <c r="I59" s="1129" t="s">
        <v>14</v>
      </c>
      <c r="K59"/>
      <c r="L59"/>
      <c r="M59" s="976"/>
    </row>
    <row r="60" spans="1:13" s="972" customFormat="1" ht="15" customHeight="1">
      <c r="A60" s="1118"/>
      <c r="B60" s="1319" t="s">
        <v>407</v>
      </c>
      <c r="C60" s="1131">
        <v>-0.5</v>
      </c>
      <c r="D60" s="1130">
        <v>-0.5</v>
      </c>
      <c r="E60" s="1130">
        <v>-0.5</v>
      </c>
      <c r="F60" s="1130">
        <v>-0.5</v>
      </c>
      <c r="G60" s="1130">
        <v>-0.75</v>
      </c>
      <c r="H60" s="1130">
        <v>-0.75</v>
      </c>
      <c r="I60" s="1129">
        <v>-1.25</v>
      </c>
      <c r="K60"/>
      <c r="L60"/>
      <c r="M60" s="976"/>
    </row>
    <row r="61" spans="1:13" s="972" customFormat="1" ht="15" customHeight="1">
      <c r="A61" s="1118"/>
      <c r="B61" s="1319" t="s">
        <v>408</v>
      </c>
      <c r="C61" s="1131">
        <v>-0.25</v>
      </c>
      <c r="D61" s="1130">
        <v>-0.25</v>
      </c>
      <c r="E61" s="1130">
        <v>-0.25</v>
      </c>
      <c r="F61" s="1130">
        <v>-0.25</v>
      </c>
      <c r="G61" s="1130">
        <v>-0.5</v>
      </c>
      <c r="H61" s="1130">
        <v>-0.75</v>
      </c>
      <c r="I61" s="1129">
        <v>-1</v>
      </c>
      <c r="K61"/>
      <c r="L61"/>
      <c r="M61" s="976"/>
    </row>
    <row r="62" spans="1:13" s="972" customFormat="1" ht="15.75" thickBot="1">
      <c r="A62" s="1118"/>
      <c r="B62" s="1125" t="s">
        <v>409</v>
      </c>
      <c r="C62" s="1193">
        <v>0</v>
      </c>
      <c r="D62" s="1192">
        <v>0</v>
      </c>
      <c r="E62" s="1192">
        <v>0</v>
      </c>
      <c r="F62" s="1192">
        <v>-0.25</v>
      </c>
      <c r="G62" s="1192">
        <v>-0.5</v>
      </c>
      <c r="H62" s="1192">
        <v>-0.75</v>
      </c>
      <c r="I62" s="1191" t="s">
        <v>14</v>
      </c>
      <c r="K62"/>
      <c r="L62"/>
      <c r="M62" s="976"/>
    </row>
    <row r="63" spans="1:13" s="972" customFormat="1">
      <c r="A63" s="1118"/>
      <c r="B63"/>
      <c r="C63"/>
      <c r="D63"/>
      <c r="E63"/>
      <c r="F63"/>
      <c r="G63"/>
      <c r="H63"/>
      <c r="I63"/>
      <c r="M63" s="976"/>
    </row>
    <row r="64" spans="1:13" s="972" customFormat="1">
      <c r="A64" s="1118"/>
      <c r="M64" s="976"/>
    </row>
    <row r="65" spans="1:13" s="972" customFormat="1">
      <c r="A65" s="1118"/>
      <c r="M65" s="976"/>
    </row>
    <row r="66" spans="1:13" s="972" customFormat="1">
      <c r="A66" s="1118"/>
      <c r="M66" s="976"/>
    </row>
    <row r="67" spans="1:13" s="972" customFormat="1">
      <c r="A67" s="1118"/>
      <c r="M67" s="976"/>
    </row>
    <row r="68" spans="1:13" s="972" customFormat="1">
      <c r="A68" s="1118"/>
      <c r="M68" s="976"/>
    </row>
    <row r="69" spans="1:13" s="972" customFormat="1">
      <c r="A69" s="1118"/>
      <c r="M69" s="976"/>
    </row>
    <row r="70" spans="1:13" s="972" customFormat="1">
      <c r="A70" s="1118"/>
      <c r="M70" s="976"/>
    </row>
    <row r="71" spans="1:13" s="972" customFormat="1">
      <c r="A71" s="1118"/>
      <c r="M71" s="976"/>
    </row>
    <row r="72" spans="1:13" s="972" customFormat="1">
      <c r="A72" s="1118"/>
      <c r="M72" s="976"/>
    </row>
    <row r="73" spans="1:13" s="972" customFormat="1">
      <c r="A73" s="1118"/>
      <c r="M73" s="976"/>
    </row>
    <row r="74" spans="1:13" s="972" customFormat="1">
      <c r="A74" s="1118"/>
      <c r="M74" s="976"/>
    </row>
    <row r="75" spans="1:13" s="972" customFormat="1">
      <c r="A75" s="1118"/>
      <c r="M75" s="976"/>
    </row>
    <row r="76" spans="1:13" s="972" customFormat="1">
      <c r="A76" s="1118"/>
      <c r="M76" s="976"/>
    </row>
    <row r="77" spans="1:13" s="972" customFormat="1">
      <c r="A77" s="1118"/>
      <c r="M77" s="976"/>
    </row>
    <row r="78" spans="1:13" s="972" customFormat="1">
      <c r="A78" s="1118"/>
      <c r="M78" s="976"/>
    </row>
    <row r="79" spans="1:13" s="972" customFormat="1">
      <c r="A79" s="1118"/>
      <c r="M79" s="976"/>
    </row>
    <row r="80" spans="1:13" s="972" customFormat="1">
      <c r="A80" s="1118"/>
      <c r="M80" s="976"/>
    </row>
    <row r="81" spans="1:13" s="972" customFormat="1">
      <c r="A81" s="1118"/>
      <c r="M81" s="976"/>
    </row>
    <row r="82" spans="1:13" s="972" customFormat="1">
      <c r="A82" s="1118"/>
      <c r="M82" s="976"/>
    </row>
    <row r="83" spans="1:13" s="972" customFormat="1">
      <c r="A83" s="1118"/>
      <c r="M83" s="976"/>
    </row>
    <row r="84" spans="1:13" s="972" customFormat="1">
      <c r="A84" s="1118"/>
      <c r="M84" s="976"/>
    </row>
    <row r="85" spans="1:13" s="972" customFormat="1">
      <c r="A85" s="1118"/>
      <c r="M85" s="976"/>
    </row>
    <row r="86" spans="1:13" s="972" customFormat="1">
      <c r="A86" s="1118"/>
      <c r="M86" s="976"/>
    </row>
    <row r="87" spans="1:13" s="972" customFormat="1">
      <c r="A87" s="1118"/>
      <c r="G87" s="1117"/>
      <c r="H87" s="1116"/>
      <c r="M87" s="976"/>
    </row>
    <row r="88" spans="1:13" s="972" customFormat="1">
      <c r="A88" s="1118"/>
      <c r="G88" s="1117"/>
      <c r="H88" s="1116"/>
      <c r="M88" s="976"/>
    </row>
    <row r="89" spans="1:13" s="972" customFormat="1">
      <c r="A89" s="1118"/>
      <c r="G89" s="1117"/>
      <c r="H89" s="1116"/>
      <c r="M89" s="976"/>
    </row>
    <row r="90" spans="1:13" s="972" customFormat="1">
      <c r="A90" s="1118"/>
      <c r="G90" s="1117"/>
      <c r="H90" s="1116"/>
      <c r="M90" s="976"/>
    </row>
    <row r="91" spans="1:13" s="972" customFormat="1">
      <c r="A91" s="1118"/>
      <c r="G91" s="1117"/>
      <c r="H91" s="1116"/>
      <c r="M91" s="976"/>
    </row>
    <row r="92" spans="1:13" s="972" customFormat="1">
      <c r="A92" s="1118"/>
      <c r="M92" s="976"/>
    </row>
    <row r="93" spans="1:13" s="972" customFormat="1">
      <c r="A93" s="1118"/>
      <c r="M93" s="976"/>
    </row>
    <row r="94" spans="1:13" s="972" customFormat="1" ht="15.75" thickBot="1">
      <c r="A94" s="1118"/>
      <c r="M94" s="976"/>
    </row>
    <row r="95" spans="1:13" s="972" customFormat="1" ht="15" customHeight="1">
      <c r="A95" s="981"/>
      <c r="B95" s="1756" t="s">
        <v>181</v>
      </c>
      <c r="C95" s="1756"/>
      <c r="D95" s="1756"/>
      <c r="E95" s="1756"/>
      <c r="F95" s="1756"/>
      <c r="G95" s="1756"/>
      <c r="H95" s="1756"/>
      <c r="I95" s="1756"/>
      <c r="J95" s="1756"/>
      <c r="K95" s="1756"/>
      <c r="L95" s="1756"/>
      <c r="M95" s="1777"/>
    </row>
    <row r="96" spans="1:13" s="972" customFormat="1">
      <c r="A96" s="978"/>
      <c r="B96" s="1757"/>
      <c r="C96" s="1757"/>
      <c r="D96" s="1757"/>
      <c r="E96" s="1757"/>
      <c r="F96" s="1757"/>
      <c r="G96" s="1757"/>
      <c r="H96" s="1757"/>
      <c r="I96" s="1757"/>
      <c r="J96" s="1757"/>
      <c r="K96" s="1757"/>
      <c r="L96" s="1757"/>
      <c r="M96" s="1778"/>
    </row>
    <row r="97" spans="1:17" s="972" customFormat="1">
      <c r="A97" s="978"/>
      <c r="B97" s="1757"/>
      <c r="C97" s="1757"/>
      <c r="D97" s="1757"/>
      <c r="E97" s="1757"/>
      <c r="F97" s="1757"/>
      <c r="G97" s="1757"/>
      <c r="H97" s="1757"/>
      <c r="I97" s="1757"/>
      <c r="J97" s="1757"/>
      <c r="K97" s="1757"/>
      <c r="L97" s="1757"/>
      <c r="M97" s="1778"/>
      <c r="O97" s="971"/>
      <c r="P97" s="971"/>
      <c r="Q97" s="971"/>
    </row>
    <row r="98" spans="1:17" s="972" customFormat="1" ht="15.75" thickBot="1">
      <c r="A98" s="975"/>
      <c r="B98" s="1758"/>
      <c r="C98" s="1758"/>
      <c r="D98" s="1758"/>
      <c r="E98" s="1758"/>
      <c r="F98" s="1758"/>
      <c r="G98" s="1758"/>
      <c r="H98" s="1758"/>
      <c r="I98" s="1758"/>
      <c r="J98" s="1758"/>
      <c r="K98" s="1758"/>
      <c r="L98" s="1758"/>
      <c r="M98" s="1779"/>
      <c r="O98" s="971"/>
      <c r="P98" s="971"/>
      <c r="Q98" s="971"/>
    </row>
  </sheetData>
  <mergeCells count="27">
    <mergeCell ref="I24:J24"/>
    <mergeCell ref="I25:J25"/>
    <mergeCell ref="I26:J26"/>
    <mergeCell ref="I27:J27"/>
    <mergeCell ref="I28:J28"/>
    <mergeCell ref="K29:L29"/>
    <mergeCell ref="K28:L28"/>
    <mergeCell ref="K27:L27"/>
    <mergeCell ref="K26:L26"/>
    <mergeCell ref="G28:H29"/>
    <mergeCell ref="I29:J29"/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margins!$R$176:$R$179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margins!$R$181:$R$182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margins!$R$190:$R$191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margins!$R$187:$R$188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margins!$R$193:$R$194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margins!$R$196:$R$198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margins!$C$137:$C$139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margins!$R$184:$R$185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topLeftCell="A7" zoomScaleNormal="100" zoomScaleSheetLayoutView="90" workbookViewId="0">
      <selection activeCell="U62" sqref="U62"/>
    </sheetView>
  </sheetViews>
  <sheetFormatPr defaultColWidth="9.140625" defaultRowHeight="15"/>
  <cols>
    <col min="1" max="1" width="3.5703125" style="973" customWidth="1"/>
    <col min="2" max="2" width="25.7109375" style="972" customWidth="1"/>
    <col min="3" max="3" width="15.28515625" style="972" customWidth="1"/>
    <col min="4" max="4" width="13" style="972" customWidth="1"/>
    <col min="5" max="5" width="12.7109375" style="972" customWidth="1"/>
    <col min="6" max="9" width="13.7109375" style="972" customWidth="1"/>
    <col min="10" max="10" width="13.5703125" style="972" customWidth="1"/>
    <col min="11" max="13" width="13.7109375" style="972" customWidth="1"/>
    <col min="14" max="14" width="2" style="972" customWidth="1"/>
    <col min="15" max="15" width="9.140625" style="971"/>
    <col min="16" max="17" width="20" style="971" customWidth="1"/>
    <col min="18" max="18" width="21" style="971" bestFit="1" customWidth="1"/>
    <col min="19" max="16384" width="9.140625" style="971"/>
  </cols>
  <sheetData>
    <row r="1" spans="1:18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1183"/>
    </row>
    <row r="2" spans="1:18" s="972" customFormat="1">
      <c r="A2" s="1118"/>
      <c r="B2" s="977"/>
      <c r="C2" s="977"/>
      <c r="D2" s="977"/>
      <c r="E2" s="977"/>
      <c r="F2" s="977"/>
      <c r="G2" s="977"/>
      <c r="H2" s="977"/>
      <c r="I2" s="977"/>
      <c r="J2" s="1703" t="s">
        <v>333</v>
      </c>
      <c r="K2" s="1703"/>
      <c r="L2" s="1704">
        <f ca="1">NOW()</f>
        <v>46121.348748611112</v>
      </c>
      <c r="M2" s="1704"/>
      <c r="N2" s="1115"/>
    </row>
    <row r="3" spans="1:18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977"/>
      <c r="K3" s="1703" t="s">
        <v>609</v>
      </c>
      <c r="L3" s="1703"/>
      <c r="M3" s="1703"/>
      <c r="N3" s="1115"/>
    </row>
    <row r="4" spans="1:18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977"/>
      <c r="K4" s="977"/>
      <c r="L4" s="1703"/>
      <c r="M4" s="1703"/>
      <c r="N4" s="1115"/>
    </row>
    <row r="5" spans="1:18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977"/>
      <c r="K5" s="977"/>
      <c r="L5" s="1703" t="s">
        <v>171</v>
      </c>
      <c r="M5" s="1703"/>
      <c r="N5" s="1115"/>
    </row>
    <row r="6" spans="1:18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977"/>
      <c r="N6" s="1115"/>
    </row>
    <row r="7" spans="1:18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1115"/>
    </row>
    <row r="8" spans="1:18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973"/>
      <c r="N8" s="1182"/>
    </row>
    <row r="9" spans="1:18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M9" s="1142"/>
      <c r="N9" s="1181"/>
    </row>
    <row r="10" spans="1:18" s="972" customFormat="1" ht="14.25" customHeight="1" thickBot="1">
      <c r="A10" s="1705" t="s">
        <v>584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6"/>
      <c r="N10" s="1707"/>
      <c r="P10" s="1473" t="s">
        <v>195</v>
      </c>
      <c r="Q10" s="1474"/>
      <c r="R10" s="1475">
        <v>46121.348749999997</v>
      </c>
    </row>
    <row r="11" spans="1:18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09"/>
      <c r="N11" s="1710"/>
      <c r="P11" s="1476"/>
      <c r="Q11" s="418"/>
      <c r="R11" s="1477"/>
    </row>
    <row r="12" spans="1:18" s="972" customFormat="1" ht="15.75" thickBot="1">
      <c r="A12" s="1180"/>
      <c r="B12" s="1201"/>
      <c r="C12" s="1693" t="s">
        <v>443</v>
      </c>
      <c r="D12" s="1694"/>
      <c r="E12" s="1694"/>
      <c r="F12" s="1179"/>
      <c r="G12" s="1178"/>
      <c r="H12" s="1178"/>
      <c r="I12" s="1178"/>
      <c r="J12" s="1178"/>
      <c r="K12" s="1178"/>
      <c r="L12" s="1016"/>
      <c r="M12" s="1177"/>
      <c r="N12" s="1176"/>
      <c r="P12" s="1324" t="s">
        <v>196</v>
      </c>
      <c r="Q12" s="1324" t="s">
        <v>197</v>
      </c>
      <c r="R12" s="1478" t="s">
        <v>198</v>
      </c>
    </row>
    <row r="13" spans="1:18" s="972" customFormat="1" ht="15.75" thickBot="1">
      <c r="A13" s="1165"/>
      <c r="B13" s="1200" t="s">
        <v>213</v>
      </c>
      <c r="C13" s="1321" t="s">
        <v>13</v>
      </c>
      <c r="D13" s="1321" t="s">
        <v>87</v>
      </c>
      <c r="E13" s="1200" t="s">
        <v>608</v>
      </c>
      <c r="G13" s="1117" t="s">
        <v>607</v>
      </c>
      <c r="H13" s="1116"/>
      <c r="I13" s="1116"/>
      <c r="K13" s="1117" t="s">
        <v>606</v>
      </c>
      <c r="L13" s="1"/>
      <c r="N13" s="1115"/>
      <c r="P13" s="1476"/>
      <c r="Q13" s="418"/>
      <c r="R13" s="1477"/>
    </row>
    <row r="14" spans="1:18" s="972" customFormat="1">
      <c r="A14" s="1165"/>
      <c r="B14" s="1199">
        <f>margins!A5</f>
        <v>6</v>
      </c>
      <c r="C14" s="1175">
        <v>96.858000000000004</v>
      </c>
      <c r="D14" s="1174">
        <v>96.75800000000001</v>
      </c>
      <c r="E14" s="1237">
        <v>96.75800000000001</v>
      </c>
      <c r="F14" s="1142"/>
      <c r="G14" s="1686" t="s">
        <v>94</v>
      </c>
      <c r="H14" s="1687"/>
      <c r="I14" s="1324" t="s">
        <v>6</v>
      </c>
      <c r="K14" s="1686" t="s">
        <v>605</v>
      </c>
      <c r="L14" s="1711"/>
      <c r="M14" s="1171">
        <v>0</v>
      </c>
      <c r="N14" s="1115"/>
      <c r="P14" s="1479" t="s">
        <v>199</v>
      </c>
      <c r="Q14" s="431" t="s">
        <v>91</v>
      </c>
      <c r="R14" s="1480"/>
    </row>
    <row r="15" spans="1:18" s="972" customFormat="1" ht="15.75" thickBot="1">
      <c r="A15" s="1165"/>
      <c r="B15" s="1199">
        <f>margins!A6</f>
        <v>6.125</v>
      </c>
      <c r="C15" s="1156">
        <v>97.85799999999999</v>
      </c>
      <c r="D15" s="1155">
        <v>97.757999999999996</v>
      </c>
      <c r="E15" s="1154">
        <v>97.757999999999996</v>
      </c>
      <c r="F15" s="1142"/>
      <c r="G15" s="1712" t="s">
        <v>95</v>
      </c>
      <c r="H15" s="1713"/>
      <c r="I15" s="1170">
        <v>102</v>
      </c>
      <c r="K15" s="1701" t="s">
        <v>604</v>
      </c>
      <c r="L15" s="1702"/>
      <c r="M15" s="1173">
        <v>-0.375</v>
      </c>
      <c r="N15" s="1115"/>
      <c r="P15" s="1481" t="s">
        <v>200</v>
      </c>
      <c r="Q15" s="432">
        <v>6.5</v>
      </c>
      <c r="R15" s="1482">
        <f>IF(Q14="7/6 Arm",VLOOKUP(Q15,$B$14:$E$42,2,FALSE),IF(Q14="10/6 Arm",VLOOKUP(Q15,$B$14:$E$42,3,FALSE),VLOOKUP(Q15,$B$14:$E$43,4,FALSE)))</f>
        <v>100.4355</v>
      </c>
    </row>
    <row r="16" spans="1:18" s="972" customFormat="1">
      <c r="A16" s="1165"/>
      <c r="B16" s="1199">
        <f>margins!A7</f>
        <v>6.25</v>
      </c>
      <c r="C16" s="1156">
        <v>98.858000000000004</v>
      </c>
      <c r="D16" s="1155">
        <v>98.75800000000001</v>
      </c>
      <c r="E16" s="1154">
        <v>98.75800000000001</v>
      </c>
      <c r="F16" s="1142"/>
      <c r="G16" s="1712" t="s">
        <v>96</v>
      </c>
      <c r="H16" s="1713"/>
      <c r="I16" s="1170">
        <v>102</v>
      </c>
      <c r="N16" s="1115"/>
      <c r="P16" s="1481" t="s">
        <v>358</v>
      </c>
      <c r="Q16" s="432" t="s">
        <v>21</v>
      </c>
      <c r="R16" s="1483"/>
    </row>
    <row r="17" spans="1:18" s="972" customFormat="1" ht="15.75" thickBot="1">
      <c r="A17" s="1165"/>
      <c r="B17" s="1199">
        <f>margins!A8</f>
        <v>6.375</v>
      </c>
      <c r="C17" s="1156">
        <v>99.76424999999999</v>
      </c>
      <c r="D17" s="1155">
        <v>99.664249999999996</v>
      </c>
      <c r="E17" s="1154">
        <v>99.664249999999996</v>
      </c>
      <c r="F17" s="1142"/>
      <c r="G17" s="1712" t="s">
        <v>7</v>
      </c>
      <c r="H17" s="1713"/>
      <c r="I17" s="1170">
        <v>102</v>
      </c>
      <c r="K17" s="1117" t="s">
        <v>602</v>
      </c>
      <c r="L17" s="1323"/>
      <c r="M17" s="1323"/>
      <c r="N17" s="1115"/>
      <c r="P17" s="1481" t="s">
        <v>201</v>
      </c>
      <c r="Q17" s="432" t="s">
        <v>111</v>
      </c>
      <c r="R17" s="1483">
        <f>IFERROR(INDEX($F$51:$M$58,MATCH(Q17,$C$51:$C$58,0),MATCH(Q16,$F$50:$M$50,0),1),0)</f>
        <v>-2.5</v>
      </c>
    </row>
    <row r="18" spans="1:18" s="972" customFormat="1" ht="15" customHeight="1">
      <c r="A18" s="1165"/>
      <c r="B18" s="1199">
        <f>margins!A9</f>
        <v>6.5</v>
      </c>
      <c r="C18" s="1156">
        <v>100.5355</v>
      </c>
      <c r="D18" s="1155">
        <v>100.4355</v>
      </c>
      <c r="E18" s="1154">
        <v>100.4355</v>
      </c>
      <c r="F18" s="1142"/>
      <c r="G18" s="1712" t="s">
        <v>9</v>
      </c>
      <c r="H18" s="1713"/>
      <c r="I18" s="1170">
        <v>101.5</v>
      </c>
      <c r="K18" s="1678" t="s">
        <v>647</v>
      </c>
      <c r="L18" s="1679"/>
      <c r="M18" s="1680"/>
      <c r="N18" s="1115"/>
      <c r="P18" s="1481" t="s">
        <v>109</v>
      </c>
      <c r="Q18" s="432" t="s">
        <v>687</v>
      </c>
      <c r="R18" s="1483">
        <f>IFERROR(INDEX($F$59:$M$63,MATCH(Q18,$C$59:$C$63,0),MATCH(Q16,$F$50:$M$50,0),1),0)</f>
        <v>0.625</v>
      </c>
    </row>
    <row r="19" spans="1:18" s="972" customFormat="1">
      <c r="A19" s="1165"/>
      <c r="B19" s="1199">
        <f>margins!A10</f>
        <v>6.625</v>
      </c>
      <c r="C19" s="1156">
        <v>101.28549999999998</v>
      </c>
      <c r="D19" s="1155">
        <v>101.18549999999999</v>
      </c>
      <c r="E19" s="1154">
        <v>101.18549999999999</v>
      </c>
      <c r="F19" s="1142"/>
      <c r="G19" s="1712" t="s">
        <v>11</v>
      </c>
      <c r="H19" s="1713"/>
      <c r="I19" s="1170">
        <v>101</v>
      </c>
      <c r="K19" s="1681"/>
      <c r="L19" s="1682"/>
      <c r="M19" s="1683"/>
      <c r="N19" s="1115"/>
      <c r="P19" s="1481" t="s">
        <v>71</v>
      </c>
      <c r="Q19" s="432" t="s">
        <v>192</v>
      </c>
      <c r="R19" s="1483">
        <f t="shared" ref="R19:R26" si="0">IFERROR(INDEX($F$68:$M$104,MATCH(Q19,$C$68:$C$104,0),MATCH($Q$16,$F$67:$M$67,0),1),0)</f>
        <v>0</v>
      </c>
    </row>
    <row r="20" spans="1:18" s="972" customFormat="1" ht="15.75" customHeight="1" thickBot="1">
      <c r="A20" s="1165"/>
      <c r="B20" s="1199">
        <f>margins!A11</f>
        <v>6.75</v>
      </c>
      <c r="C20" s="1156">
        <v>102.03549999999998</v>
      </c>
      <c r="D20" s="1155">
        <v>101.93549999999999</v>
      </c>
      <c r="E20" s="1154">
        <v>101.93549999999999</v>
      </c>
      <c r="F20" s="1142"/>
      <c r="G20" s="1688" t="s">
        <v>97</v>
      </c>
      <c r="H20" s="1689"/>
      <c r="I20" s="1169">
        <v>100</v>
      </c>
      <c r="K20" s="1681" t="s">
        <v>442</v>
      </c>
      <c r="L20" s="1682"/>
      <c r="M20" s="1683"/>
      <c r="N20" s="1115"/>
      <c r="P20" s="1481" t="s">
        <v>202</v>
      </c>
      <c r="Q20" s="432" t="s">
        <v>192</v>
      </c>
      <c r="R20" s="1483">
        <f t="shared" si="0"/>
        <v>0</v>
      </c>
    </row>
    <row r="21" spans="1:18" s="972" customFormat="1">
      <c r="A21" s="1165"/>
      <c r="B21" s="1199">
        <f>margins!A12</f>
        <v>6.875</v>
      </c>
      <c r="C21" s="1156">
        <v>102.7855</v>
      </c>
      <c r="D21" s="1155">
        <v>102.6855</v>
      </c>
      <c r="E21" s="1154">
        <v>102.6855</v>
      </c>
      <c r="F21" s="1142"/>
      <c r="G21" s="1686" t="s">
        <v>564</v>
      </c>
      <c r="H21" s="1687"/>
      <c r="I21" s="1324" t="s">
        <v>6</v>
      </c>
      <c r="K21" s="1681"/>
      <c r="L21" s="1682"/>
      <c r="M21" s="1683"/>
      <c r="N21" s="1115"/>
      <c r="P21" s="1481" t="s">
        <v>47</v>
      </c>
      <c r="Q21" s="432" t="s">
        <v>595</v>
      </c>
      <c r="R21" s="1483">
        <f t="shared" si="0"/>
        <v>-2</v>
      </c>
    </row>
    <row r="22" spans="1:18" s="972" customFormat="1" ht="15.75" customHeight="1" thickBot="1">
      <c r="A22" s="1165"/>
      <c r="B22" s="1199">
        <f>margins!A13</f>
        <v>7</v>
      </c>
      <c r="C22" s="1156">
        <v>103.1605</v>
      </c>
      <c r="D22" s="1155">
        <v>103.0605</v>
      </c>
      <c r="E22" s="1154">
        <v>103.0605</v>
      </c>
      <c r="F22" s="1142"/>
      <c r="G22" s="1684" t="s">
        <v>115</v>
      </c>
      <c r="H22" s="1685"/>
      <c r="I22" s="1170">
        <v>99</v>
      </c>
      <c r="K22" s="1690" t="s">
        <v>747</v>
      </c>
      <c r="L22" s="1691"/>
      <c r="M22" s="1692"/>
      <c r="N22" s="1115"/>
      <c r="P22" s="1481" t="s">
        <v>56</v>
      </c>
      <c r="Q22" s="432" t="s">
        <v>192</v>
      </c>
      <c r="R22" s="1483">
        <f t="shared" si="0"/>
        <v>0</v>
      </c>
    </row>
    <row r="23" spans="1:18" s="972" customFormat="1">
      <c r="A23" s="1118"/>
      <c r="B23" s="1199">
        <f>margins!A14</f>
        <v>7.125</v>
      </c>
      <c r="C23" s="1156">
        <v>103.5355</v>
      </c>
      <c r="D23" s="1155">
        <v>103.4355</v>
      </c>
      <c r="E23" s="1154">
        <v>103.4355</v>
      </c>
      <c r="F23" s="1142"/>
      <c r="G23" s="1686" t="s">
        <v>283</v>
      </c>
      <c r="H23" s="1687"/>
      <c r="I23" s="1324" t="s">
        <v>6</v>
      </c>
      <c r="K23" s="1690"/>
      <c r="L23" s="1691"/>
      <c r="M23" s="1692"/>
      <c r="N23" s="1115"/>
      <c r="P23" s="1481" t="s">
        <v>62</v>
      </c>
      <c r="Q23" s="432" t="s">
        <v>192</v>
      </c>
      <c r="R23" s="1483">
        <f t="shared" si="0"/>
        <v>0</v>
      </c>
    </row>
    <row r="24" spans="1:18" s="972" customFormat="1" ht="14.25" customHeight="1" thickBot="1">
      <c r="A24" s="1118"/>
      <c r="B24" s="1199">
        <f>margins!A15</f>
        <v>7.25</v>
      </c>
      <c r="C24" s="1156">
        <v>103.9105</v>
      </c>
      <c r="D24" s="1155">
        <v>103.8105</v>
      </c>
      <c r="E24" s="1154">
        <v>103.8105</v>
      </c>
      <c r="F24" s="1142"/>
      <c r="G24" s="1684" t="s">
        <v>649</v>
      </c>
      <c r="H24" s="1685"/>
      <c r="I24" s="1170">
        <v>100.5</v>
      </c>
      <c r="K24" s="1690" t="s">
        <v>646</v>
      </c>
      <c r="L24" s="1691"/>
      <c r="M24" s="1692"/>
      <c r="N24" s="1115"/>
      <c r="P24" s="1481" t="s">
        <v>203</v>
      </c>
      <c r="Q24" s="432" t="s">
        <v>192</v>
      </c>
      <c r="R24" s="1483">
        <f t="shared" si="0"/>
        <v>0</v>
      </c>
    </row>
    <row r="25" spans="1:18" s="972" customFormat="1" ht="15.75" thickBot="1">
      <c r="A25" s="1118"/>
      <c r="B25" s="1199">
        <f>margins!A16</f>
        <v>7.375</v>
      </c>
      <c r="C25" s="1156">
        <v>104.2855</v>
      </c>
      <c r="D25" s="1155">
        <v>104.1855</v>
      </c>
      <c r="E25" s="1154">
        <v>104.1855</v>
      </c>
      <c r="F25" s="1142"/>
      <c r="G25" s="1686" t="s">
        <v>302</v>
      </c>
      <c r="H25" s="1687"/>
      <c r="I25" s="1324" t="s">
        <v>6</v>
      </c>
      <c r="K25" s="1698"/>
      <c r="L25" s="1699"/>
      <c r="M25" s="1700"/>
      <c r="N25" s="1115"/>
      <c r="P25" s="1481" t="s">
        <v>136</v>
      </c>
      <c r="Q25" s="432" t="s">
        <v>192</v>
      </c>
      <c r="R25" s="1483">
        <f t="shared" si="0"/>
        <v>0</v>
      </c>
    </row>
    <row r="26" spans="1:18" s="972" customFormat="1" ht="14.25" customHeight="1" thickBot="1">
      <c r="A26" s="1118"/>
      <c r="B26" s="1199">
        <f>margins!A17</f>
        <v>7.5</v>
      </c>
      <c r="C26" s="1156">
        <v>104.6605</v>
      </c>
      <c r="D26" s="1155">
        <v>104.5605</v>
      </c>
      <c r="E26" s="1154">
        <v>104.5605</v>
      </c>
      <c r="F26" s="1142"/>
      <c r="G26" s="1684" t="s">
        <v>681</v>
      </c>
      <c r="H26" s="1685"/>
      <c r="I26" s="1170">
        <v>101</v>
      </c>
      <c r="N26" s="1115"/>
      <c r="P26" s="1481" t="s">
        <v>204</v>
      </c>
      <c r="Q26" s="432" t="s">
        <v>192</v>
      </c>
      <c r="R26" s="1483">
        <f t="shared" si="0"/>
        <v>0</v>
      </c>
    </row>
    <row r="27" spans="1:18" s="972" customFormat="1">
      <c r="A27" s="1118"/>
      <c r="B27" s="1199">
        <f>margins!A18</f>
        <v>7.625</v>
      </c>
      <c r="C27" s="1156">
        <v>105.0355</v>
      </c>
      <c r="D27" s="1155">
        <v>104.9355</v>
      </c>
      <c r="E27" s="1154">
        <v>104.9355</v>
      </c>
      <c r="F27" s="1142"/>
      <c r="N27" s="1115"/>
      <c r="P27" s="1481" t="s">
        <v>670</v>
      </c>
      <c r="Q27" s="432" t="s">
        <v>95</v>
      </c>
      <c r="R27" s="1483">
        <f>IFERROR(INDEX($F$95:$M$100,MATCH(Q27,$C$95:$C$100,0),MATCH($Q$16,$F$67:$M$67,0),1),0)</f>
        <v>0.625</v>
      </c>
    </row>
    <row r="28" spans="1:18" s="972" customFormat="1" ht="14.25" customHeight="1" thickBot="1">
      <c r="A28" s="1118"/>
      <c r="B28" s="1199">
        <f>margins!A19</f>
        <v>7.75</v>
      </c>
      <c r="C28" s="1156">
        <v>105.4105</v>
      </c>
      <c r="D28" s="1155">
        <v>105.3105</v>
      </c>
      <c r="E28" s="1154">
        <v>105.3105</v>
      </c>
      <c r="F28" s="1142"/>
      <c r="G28" s="1117" t="s">
        <v>603</v>
      </c>
      <c r="I28" s="977"/>
      <c r="N28" s="1115"/>
      <c r="P28" s="1481" t="s">
        <v>69</v>
      </c>
      <c r="Q28" s="432" t="s">
        <v>192</v>
      </c>
      <c r="R28" s="1483">
        <f>IFERROR(INDEX($F$68:$M$104,MATCH(Q28,$C$68:$C$104,0),MATCH($Q$16,$F$67:$M$67,0),1),0)</f>
        <v>0</v>
      </c>
    </row>
    <row r="29" spans="1:18" s="972" customFormat="1">
      <c r="A29" s="1118"/>
      <c r="B29" s="1199">
        <f>margins!A20</f>
        <v>7.875</v>
      </c>
      <c r="C29" s="1156">
        <v>105.7855</v>
      </c>
      <c r="D29" s="1155">
        <v>105.6855</v>
      </c>
      <c r="E29" s="1154">
        <v>105.6855</v>
      </c>
      <c r="F29" s="1142"/>
      <c r="G29" s="1163" t="s">
        <v>241</v>
      </c>
      <c r="H29" s="1725" t="s">
        <v>601</v>
      </c>
      <c r="I29" s="1726"/>
      <c r="N29" s="1115"/>
      <c r="P29" s="1481" t="s">
        <v>161</v>
      </c>
      <c r="Q29" s="432" t="s">
        <v>192</v>
      </c>
      <c r="R29" s="1483">
        <f>IFERROR(INDEX($F$68:$M$104,MATCH(Q29,$C$68:$C$104,0),MATCH($Q$16,$F$67:$M$67,0),1),0)</f>
        <v>0</v>
      </c>
    </row>
    <row r="30" spans="1:18" s="972" customFormat="1">
      <c r="A30" s="1118"/>
      <c r="B30" s="1199">
        <f>margins!A21</f>
        <v>8</v>
      </c>
      <c r="C30" s="1156">
        <v>106.1605</v>
      </c>
      <c r="D30" s="1155">
        <v>106.0605</v>
      </c>
      <c r="E30" s="1154">
        <v>106.0605</v>
      </c>
      <c r="F30" s="1142"/>
      <c r="G30" s="1162" t="s">
        <v>212</v>
      </c>
      <c r="H30" s="1696">
        <v>4.5</v>
      </c>
      <c r="I30" s="1697"/>
      <c r="M30" s="1140"/>
      <c r="N30" s="1115"/>
      <c r="P30" s="1481" t="s">
        <v>469</v>
      </c>
      <c r="Q30" s="432" t="s">
        <v>192</v>
      </c>
      <c r="R30" s="1483">
        <f>IFERROR(INDEX($F$68:$M$104,MATCH(Q30,$C$68:$C$104,0),MATCH($Q$16,$F$67:$M$67,0),1),0)</f>
        <v>0</v>
      </c>
    </row>
    <row r="31" spans="1:18" s="972" customFormat="1">
      <c r="A31" s="1118"/>
      <c r="B31" s="1199">
        <f>margins!A22</f>
        <v>8.125</v>
      </c>
      <c r="C31" s="1156">
        <v>106.5355</v>
      </c>
      <c r="D31" s="1155">
        <v>106.4355</v>
      </c>
      <c r="E31" s="1154">
        <v>106.4355</v>
      </c>
      <c r="F31" s="1142"/>
      <c r="G31" s="1162" t="s">
        <v>600</v>
      </c>
      <c r="H31" s="1696" t="s">
        <v>599</v>
      </c>
      <c r="I31" s="1697"/>
      <c r="L31" s="1116"/>
      <c r="M31" s="1116"/>
      <c r="N31" s="1115"/>
      <c r="P31" s="1481" t="s">
        <v>475</v>
      </c>
      <c r="Q31" s="432" t="s">
        <v>192</v>
      </c>
      <c r="R31" s="1483">
        <f>IFERROR(INDEX($F$68:$M$104,MATCH(Q31,$C$68:$C$104,0),MATCH($Q$16,$F$67:$M$67,0),1),0)</f>
        <v>0</v>
      </c>
    </row>
    <row r="32" spans="1:18" s="972" customFormat="1">
      <c r="A32" s="1118"/>
      <c r="B32" s="1199">
        <f>margins!A23</f>
        <v>8.25</v>
      </c>
      <c r="C32" s="1156">
        <v>106.9105</v>
      </c>
      <c r="D32" s="1155">
        <v>106.8105</v>
      </c>
      <c r="E32" s="1154">
        <v>106.8105</v>
      </c>
      <c r="F32" s="1142"/>
      <c r="G32" s="1162" t="s">
        <v>598</v>
      </c>
      <c r="H32" s="1696" t="s">
        <v>103</v>
      </c>
      <c r="I32" s="1697"/>
      <c r="K32" s="1472"/>
      <c r="N32" s="1115"/>
      <c r="P32" s="1481" t="s">
        <v>206</v>
      </c>
      <c r="Q32" s="432" t="s">
        <v>192</v>
      </c>
      <c r="R32" s="1483">
        <f>IF(Q32=15,0,IF(Q32=30,M14,IF(Q32=45,M15,0)))</f>
        <v>0</v>
      </c>
    </row>
    <row r="33" spans="1:18" s="972" customFormat="1" ht="15.75" thickBot="1">
      <c r="A33" s="1118"/>
      <c r="B33" s="1199">
        <f>margins!A24</f>
        <v>8.375</v>
      </c>
      <c r="C33" s="1156">
        <v>107.2855</v>
      </c>
      <c r="D33" s="1155">
        <v>107.1855</v>
      </c>
      <c r="E33" s="1154">
        <v>107.1855</v>
      </c>
      <c r="F33" s="1142"/>
      <c r="G33" s="1159" t="s">
        <v>597</v>
      </c>
      <c r="H33" s="1727" t="s">
        <v>596</v>
      </c>
      <c r="I33" s="1728"/>
      <c r="K33" s="1472"/>
      <c r="N33" s="1115"/>
      <c r="P33" s="1484" t="s">
        <v>677</v>
      </c>
      <c r="Q33" s="432" t="s">
        <v>192</v>
      </c>
      <c r="R33" s="1485">
        <f>_xlfn.IFNA(VLOOKUP(Q33,G36:J39,4,0), 0)</f>
        <v>0</v>
      </c>
    </row>
    <row r="34" spans="1:18" s="972" customFormat="1" ht="15.75" thickBot="1">
      <c r="A34" s="1118"/>
      <c r="B34" s="1199">
        <f>margins!A25</f>
        <v>8.5</v>
      </c>
      <c r="C34" s="1156">
        <v>107.6605</v>
      </c>
      <c r="D34" s="1155">
        <v>107.5605</v>
      </c>
      <c r="E34" s="1154">
        <v>107.5605</v>
      </c>
      <c r="F34" s="1142"/>
      <c r="G34" s="1117"/>
      <c r="H34"/>
      <c r="I34"/>
      <c r="J34"/>
      <c r="N34" s="1115"/>
      <c r="P34" s="1486" t="s">
        <v>207</v>
      </c>
      <c r="Q34" s="433"/>
      <c r="R34" s="1487">
        <f>SUM(R17:R33)</f>
        <v>-3.25</v>
      </c>
    </row>
    <row r="35" spans="1:18" s="972" customFormat="1" ht="15.75" thickBot="1">
      <c r="A35" s="1118"/>
      <c r="B35" s="1199">
        <f>margins!A26</f>
        <v>8.625</v>
      </c>
      <c r="C35" s="1156">
        <v>107.9105</v>
      </c>
      <c r="D35" s="1155">
        <v>107.8105</v>
      </c>
      <c r="E35" s="1154">
        <v>107.8105</v>
      </c>
      <c r="F35" s="1142"/>
      <c r="G35" s="1722" t="str">
        <f ca="1">TEXT(TODAY(), "mmmm") &amp; " Special"</f>
        <v>April Special</v>
      </c>
      <c r="H35" s="1723"/>
      <c r="I35" s="1723"/>
      <c r="J35" s="1724"/>
      <c r="N35" s="1115"/>
      <c r="P35" s="1488"/>
      <c r="Q35" s="421"/>
      <c r="R35" s="1489"/>
    </row>
    <row r="36" spans="1:18" s="972" customFormat="1" ht="15.75" thickBot="1">
      <c r="A36" s="1118"/>
      <c r="B36" s="1199">
        <f>margins!A27</f>
        <v>8.75</v>
      </c>
      <c r="C36" s="1156">
        <v>108.1605</v>
      </c>
      <c r="D36" s="1155">
        <v>108.0605</v>
      </c>
      <c r="E36" s="1154">
        <v>108.0605</v>
      </c>
      <c r="F36" s="1142"/>
      <c r="G36" s="1221" t="s">
        <v>527</v>
      </c>
      <c r="H36" s="1224"/>
      <c r="I36" s="1224"/>
      <c r="J36" s="1225">
        <v>0.75</v>
      </c>
      <c r="N36" s="1115"/>
      <c r="P36" s="1490" t="s">
        <v>208</v>
      </c>
      <c r="Q36" s="423"/>
      <c r="R36" s="1491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97.185500000000005</v>
      </c>
    </row>
    <row r="37" spans="1:18" s="972" customFormat="1" ht="15.75" thickBot="1">
      <c r="A37" s="1118"/>
      <c r="B37" s="1199">
        <f>margins!A28</f>
        <v>8.875</v>
      </c>
      <c r="C37" s="1156">
        <v>108.4105</v>
      </c>
      <c r="D37" s="1155">
        <v>108.3105</v>
      </c>
      <c r="E37" s="1154">
        <v>108.3105</v>
      </c>
      <c r="F37" s="1142"/>
      <c r="G37" s="1222" t="s">
        <v>530</v>
      </c>
      <c r="H37" s="1226"/>
      <c r="I37" s="1226"/>
      <c r="J37" s="1227">
        <v>0.5</v>
      </c>
      <c r="N37" s="1115"/>
      <c r="P37" s="1492"/>
      <c r="Q37" s="417"/>
      <c r="R37" s="1493"/>
    </row>
    <row r="38" spans="1:18" s="972" customFormat="1">
      <c r="A38" s="1118"/>
      <c r="B38" s="1199">
        <f>margins!A29</f>
        <v>9</v>
      </c>
      <c r="C38" s="1156">
        <v>108.6605</v>
      </c>
      <c r="D38" s="1155">
        <v>108.5605</v>
      </c>
      <c r="E38" s="1154">
        <v>108.5605</v>
      </c>
      <c r="F38" s="1142"/>
      <c r="G38" s="1221" t="s">
        <v>528</v>
      </c>
      <c r="H38" s="1224"/>
      <c r="I38" s="1224"/>
      <c r="J38" s="1225">
        <v>0.5</v>
      </c>
      <c r="N38" s="1115"/>
      <c r="P38" s="1494" t="s">
        <v>209</v>
      </c>
      <c r="Q38" s="1495"/>
      <c r="R38" s="1496"/>
    </row>
    <row r="39" spans="1:18" s="972" customFormat="1" ht="15.75" thickBot="1">
      <c r="A39" s="1118"/>
      <c r="B39" s="1199">
        <f>margins!A30</f>
        <v>9.125</v>
      </c>
      <c r="C39" s="1156">
        <v>108.9105</v>
      </c>
      <c r="D39" s="1155">
        <v>108.8105</v>
      </c>
      <c r="E39" s="1154">
        <v>108.8105</v>
      </c>
      <c r="F39" s="1142"/>
      <c r="G39" s="1222" t="s">
        <v>529</v>
      </c>
      <c r="H39" s="1226"/>
      <c r="I39" s="1226"/>
      <c r="J39" s="1227">
        <v>0.25</v>
      </c>
      <c r="N39" s="1115"/>
    </row>
    <row r="40" spans="1:18" s="972" customFormat="1">
      <c r="A40" s="1118"/>
      <c r="B40" s="1199">
        <f>margins!A31</f>
        <v>9.25</v>
      </c>
      <c r="C40" s="1156">
        <v>109.16049999999998</v>
      </c>
      <c r="D40" s="1155">
        <v>109.06049999999999</v>
      </c>
      <c r="E40" s="1154">
        <v>109.06049999999999</v>
      </c>
      <c r="F40" s="1142"/>
      <c r="G40" s="1223" t="s">
        <v>515</v>
      </c>
      <c r="N40" s="1115"/>
    </row>
    <row r="41" spans="1:18" s="972" customFormat="1">
      <c r="A41" s="1118"/>
      <c r="B41" s="1199">
        <f>margins!A32</f>
        <v>9.375</v>
      </c>
      <c r="C41" s="1156">
        <v>109.41049999999998</v>
      </c>
      <c r="D41" s="1155">
        <v>109.31049999999999</v>
      </c>
      <c r="E41" s="1154">
        <v>109.31049999999999</v>
      </c>
      <c r="F41" s="1142"/>
      <c r="G41" s="1223" t="s">
        <v>516</v>
      </c>
      <c r="N41" s="1115"/>
    </row>
    <row r="42" spans="1:18" s="972" customFormat="1" ht="15.75" thickBot="1">
      <c r="A42" s="1118"/>
      <c r="B42" s="1198">
        <f>margins!A33</f>
        <v>9.5</v>
      </c>
      <c r="C42" s="1152">
        <v>109.66049999999998</v>
      </c>
      <c r="D42" s="1151">
        <v>109.56049999999999</v>
      </c>
      <c r="E42" s="1238">
        <v>109.56049999999999</v>
      </c>
      <c r="F42" s="1142"/>
      <c r="G42" s="1223" t="s">
        <v>734</v>
      </c>
      <c r="N42" s="1115"/>
    </row>
    <row r="43" spans="1:18" s="972" customFormat="1">
      <c r="A43" s="1118"/>
      <c r="B43" s="1150"/>
      <c r="C43" s="1149"/>
      <c r="D43" s="1721"/>
      <c r="E43" s="1721"/>
      <c r="G43" s="1542"/>
      <c r="H43" s="1542"/>
      <c r="I43" s="1542"/>
      <c r="J43" s="1542"/>
      <c r="N43" s="1115"/>
    </row>
    <row r="44" spans="1:18" s="972" customFormat="1">
      <c r="A44" s="1118"/>
      <c r="B44" s="1150"/>
      <c r="C44" s="1149"/>
      <c r="D44" s="1149"/>
      <c r="E44" s="1149"/>
      <c r="G44" s="1541"/>
      <c r="H44" s="1166"/>
      <c r="I44" s="1166"/>
      <c r="J44" s="1543"/>
      <c r="N44" s="1115"/>
    </row>
    <row r="45" spans="1:18" s="972" customFormat="1" ht="16.5" customHeight="1">
      <c r="A45" s="1118"/>
      <c r="B45" s="1150"/>
      <c r="C45" s="1149"/>
      <c r="D45" s="1149"/>
      <c r="E45" s="1149"/>
      <c r="G45" s="1544"/>
      <c r="H45" s="1544"/>
      <c r="I45" s="1544"/>
      <c r="J45" s="1544"/>
      <c r="N45" s="1115"/>
    </row>
    <row r="46" spans="1:18" s="972" customFormat="1">
      <c r="A46" s="1118"/>
      <c r="B46" s="1150"/>
      <c r="C46" s="1149"/>
      <c r="D46" s="1149"/>
      <c r="E46" s="1149"/>
      <c r="G46" s="1544"/>
      <c r="H46" s="1544"/>
      <c r="I46" s="1544"/>
      <c r="J46" s="1544"/>
      <c r="N46" s="1115"/>
    </row>
    <row r="47" spans="1:18" s="972" customFormat="1">
      <c r="A47" s="1118"/>
      <c r="B47" s="1150"/>
      <c r="C47" s="1149"/>
      <c r="D47" s="1149"/>
      <c r="E47" s="1149"/>
      <c r="G47" s="1544"/>
      <c r="H47" s="1544"/>
      <c r="I47" s="1544"/>
      <c r="J47" s="1544"/>
      <c r="N47" s="1115"/>
    </row>
    <row r="48" spans="1:18" s="972" customFormat="1" ht="15.75" thickBot="1">
      <c r="A48" s="1118"/>
      <c r="N48" s="1115"/>
    </row>
    <row r="49" spans="1:14" s="972" customFormat="1" ht="15.75" thickBot="1">
      <c r="A49" s="1118"/>
      <c r="B49" s="1117" t="s">
        <v>218</v>
      </c>
      <c r="D49" s="1119"/>
      <c r="E49" s="1"/>
      <c r="F49" s="1693" t="s">
        <v>302</v>
      </c>
      <c r="G49" s="1694"/>
      <c r="H49" s="1694"/>
      <c r="I49" s="1694"/>
      <c r="J49" s="1694"/>
      <c r="K49" s="1694"/>
      <c r="L49" s="1694"/>
      <c r="M49" s="1695"/>
      <c r="N49" s="1115"/>
    </row>
    <row r="50" spans="1:14" s="972" customFormat="1" ht="15.75" thickBot="1">
      <c r="A50" s="1118"/>
      <c r="B50" s="1332"/>
      <c r="C50" s="1339"/>
      <c r="D50" s="1339"/>
      <c r="E50" s="1340" t="s">
        <v>192</v>
      </c>
      <c r="F50" s="1317" t="s">
        <v>15</v>
      </c>
      <c r="G50" s="1328" t="s">
        <v>16</v>
      </c>
      <c r="H50" s="1317" t="s">
        <v>17</v>
      </c>
      <c r="I50" s="1329" t="s">
        <v>18</v>
      </c>
      <c r="J50" s="1330" t="s">
        <v>19</v>
      </c>
      <c r="K50" s="1317" t="s">
        <v>20</v>
      </c>
      <c r="L50" s="1317" t="s">
        <v>21</v>
      </c>
      <c r="M50" s="1331" t="s">
        <v>22</v>
      </c>
      <c r="N50" s="1115"/>
    </row>
    <row r="51" spans="1:14" s="972" customFormat="1">
      <c r="A51" s="1118"/>
      <c r="B51" s="1717" t="s">
        <v>109</v>
      </c>
      <c r="C51" s="1660" t="s">
        <v>111</v>
      </c>
      <c r="D51" s="1661"/>
      <c r="E51" s="1662"/>
      <c r="F51" s="1128">
        <v>-0.125</v>
      </c>
      <c r="G51" s="1127">
        <v>-0.375</v>
      </c>
      <c r="H51" s="1127">
        <v>-0.625</v>
      </c>
      <c r="I51" s="1127">
        <v>-0.625</v>
      </c>
      <c r="J51" s="1127">
        <v>-0.75</v>
      </c>
      <c r="K51" s="1127">
        <v>-2</v>
      </c>
      <c r="L51" s="1127">
        <v>-2.5</v>
      </c>
      <c r="M51" s="1126">
        <v>-6.75</v>
      </c>
      <c r="N51" s="1115"/>
    </row>
    <row r="52" spans="1:14" s="972" customFormat="1">
      <c r="A52" s="1118"/>
      <c r="B52" s="1717"/>
      <c r="C52" s="1663" t="s">
        <v>24</v>
      </c>
      <c r="D52" s="1664"/>
      <c r="E52" s="1665"/>
      <c r="F52" s="1131">
        <v>-0.25</v>
      </c>
      <c r="G52" s="1130">
        <v>-0.5</v>
      </c>
      <c r="H52" s="1130">
        <v>-0.75</v>
      </c>
      <c r="I52" s="1130">
        <v>-0.75</v>
      </c>
      <c r="J52" s="1130">
        <v>-1</v>
      </c>
      <c r="K52" s="1130">
        <v>-2.25</v>
      </c>
      <c r="L52" s="1130">
        <v>-2.75</v>
      </c>
      <c r="M52" s="1129">
        <v>-7</v>
      </c>
      <c r="N52" s="1115"/>
    </row>
    <row r="53" spans="1:14" s="972" customFormat="1">
      <c r="A53" s="1118"/>
      <c r="B53" s="1717"/>
      <c r="C53" s="1663" t="s">
        <v>25</v>
      </c>
      <c r="D53" s="1664"/>
      <c r="E53" s="1665"/>
      <c r="F53" s="1131">
        <v>-0.5</v>
      </c>
      <c r="G53" s="1130">
        <v>-0.75</v>
      </c>
      <c r="H53" s="1130">
        <v>-1</v>
      </c>
      <c r="I53" s="1130">
        <v>-1</v>
      </c>
      <c r="J53" s="1130">
        <v>-1.25</v>
      </c>
      <c r="K53" s="1130">
        <v>-2.5</v>
      </c>
      <c r="L53" s="1130">
        <v>-3.625</v>
      </c>
      <c r="M53" s="1129">
        <v>-7.375</v>
      </c>
      <c r="N53" s="1115"/>
    </row>
    <row r="54" spans="1:14" s="972" customFormat="1">
      <c r="A54" s="1118"/>
      <c r="B54" s="1717"/>
      <c r="C54" s="1663" t="s">
        <v>26</v>
      </c>
      <c r="D54" s="1664"/>
      <c r="E54" s="1665"/>
      <c r="F54" s="1131">
        <v>-0.875</v>
      </c>
      <c r="G54" s="1130">
        <v>-1.125</v>
      </c>
      <c r="H54" s="1130">
        <v>-1.125</v>
      </c>
      <c r="I54" s="1130">
        <v>-1.625</v>
      </c>
      <c r="J54" s="1130">
        <v>-2</v>
      </c>
      <c r="K54" s="1130">
        <v>-3.125</v>
      </c>
      <c r="L54" s="1130">
        <v>-4.375</v>
      </c>
      <c r="M54" s="1129">
        <v>-7.875</v>
      </c>
      <c r="N54" s="1115"/>
    </row>
    <row r="55" spans="1:14" s="972" customFormat="1">
      <c r="A55" s="1118"/>
      <c r="B55" s="1717"/>
      <c r="C55" s="1663" t="s">
        <v>27</v>
      </c>
      <c r="D55" s="1664"/>
      <c r="E55" s="1665"/>
      <c r="F55" s="1131">
        <v>-1.75</v>
      </c>
      <c r="G55" s="1130">
        <v>-2.125</v>
      </c>
      <c r="H55" s="1130">
        <v>-1.875</v>
      </c>
      <c r="I55" s="1130">
        <v>-2.375</v>
      </c>
      <c r="J55" s="1130">
        <v>-2.75</v>
      </c>
      <c r="K55" s="1130">
        <v>-4.125</v>
      </c>
      <c r="L55" s="1130">
        <v>-6.5</v>
      </c>
      <c r="M55" s="1129" t="s">
        <v>14</v>
      </c>
      <c r="N55" s="1115"/>
    </row>
    <row r="56" spans="1:14" s="972" customFormat="1">
      <c r="A56" s="1118"/>
      <c r="B56" s="1717"/>
      <c r="C56" s="1663" t="s">
        <v>28</v>
      </c>
      <c r="D56" s="1664"/>
      <c r="E56" s="1665"/>
      <c r="F56" s="1131">
        <v>-2.5</v>
      </c>
      <c r="G56" s="1130">
        <v>-2.875</v>
      </c>
      <c r="H56" s="1130">
        <v>-2.875</v>
      </c>
      <c r="I56" s="1130">
        <v>-3.375</v>
      </c>
      <c r="J56" s="1130">
        <v>-3.75</v>
      </c>
      <c r="K56" s="1130">
        <v>-5.875</v>
      </c>
      <c r="L56" s="1130">
        <v>-8.5</v>
      </c>
      <c r="M56" s="1129" t="s">
        <v>14</v>
      </c>
      <c r="N56" s="1115"/>
    </row>
    <row r="57" spans="1:14" s="972" customFormat="1">
      <c r="A57" s="1118"/>
      <c r="B57" s="1717"/>
      <c r="C57" s="1663" t="s">
        <v>80</v>
      </c>
      <c r="D57" s="1664"/>
      <c r="E57" s="1665"/>
      <c r="F57" s="1131">
        <v>-4.25</v>
      </c>
      <c r="G57" s="1130">
        <v>-4.5</v>
      </c>
      <c r="H57" s="1130">
        <v>-4.5</v>
      </c>
      <c r="I57" s="1130">
        <v>-5</v>
      </c>
      <c r="J57" s="1130">
        <v>-5.5</v>
      </c>
      <c r="K57" s="1130" t="s">
        <v>14</v>
      </c>
      <c r="L57" s="1130" t="s">
        <v>14</v>
      </c>
      <c r="M57" s="1129" t="s">
        <v>14</v>
      </c>
      <c r="N57" s="1115"/>
    </row>
    <row r="58" spans="1:14" s="972" customFormat="1" ht="15.75" thickBot="1">
      <c r="A58" s="1118"/>
      <c r="B58" s="1717"/>
      <c r="C58" s="1675" t="s">
        <v>81</v>
      </c>
      <c r="D58" s="1676"/>
      <c r="E58" s="1677"/>
      <c r="F58" s="1193">
        <v>-5.25</v>
      </c>
      <c r="G58" s="1192">
        <v>-5.5</v>
      </c>
      <c r="H58" s="1192">
        <v>-5.75</v>
      </c>
      <c r="I58" s="1192">
        <v>-6.5</v>
      </c>
      <c r="J58" s="1192" t="s">
        <v>14</v>
      </c>
      <c r="K58" s="1192" t="s">
        <v>14</v>
      </c>
      <c r="L58" s="1192" t="s">
        <v>14</v>
      </c>
      <c r="M58" s="1191" t="s">
        <v>14</v>
      </c>
      <c r="N58" s="1115"/>
    </row>
    <row r="59" spans="1:14" s="972" customFormat="1">
      <c r="A59" s="1118"/>
      <c r="B59" s="1714" t="s">
        <v>658</v>
      </c>
      <c r="C59" s="1672" t="s">
        <v>687</v>
      </c>
      <c r="D59" s="1673"/>
      <c r="E59" s="1674"/>
      <c r="F59" s="1189">
        <v>0.625</v>
      </c>
      <c r="G59" s="1189">
        <v>0.625</v>
      </c>
      <c r="H59" s="1189">
        <v>0.625</v>
      </c>
      <c r="I59" s="1189">
        <v>0.625</v>
      </c>
      <c r="J59" s="1189">
        <v>0.625</v>
      </c>
      <c r="K59" s="1189">
        <v>0.625</v>
      </c>
      <c r="L59" s="1189">
        <v>0.625</v>
      </c>
      <c r="M59" s="1188">
        <v>0.5</v>
      </c>
      <c r="N59" s="1115"/>
    </row>
    <row r="60" spans="1:14" s="972" customFormat="1">
      <c r="A60" s="1118"/>
      <c r="B60" s="1715"/>
      <c r="C60" s="1663" t="s">
        <v>113</v>
      </c>
      <c r="D60" s="1664"/>
      <c r="E60" s="1665"/>
      <c r="F60" s="1130">
        <v>0</v>
      </c>
      <c r="G60" s="1130">
        <v>0</v>
      </c>
      <c r="H60" s="1130">
        <v>0</v>
      </c>
      <c r="I60" s="1130">
        <v>0</v>
      </c>
      <c r="J60" s="1130">
        <v>0</v>
      </c>
      <c r="K60" s="1130">
        <v>0</v>
      </c>
      <c r="L60" s="1130">
        <v>0</v>
      </c>
      <c r="M60" s="1129">
        <v>0</v>
      </c>
      <c r="N60" s="1115"/>
    </row>
    <row r="61" spans="1:14" s="972" customFormat="1">
      <c r="A61" s="1118"/>
      <c r="B61" s="1715"/>
      <c r="C61" s="1663" t="s">
        <v>613</v>
      </c>
      <c r="D61" s="1664"/>
      <c r="E61" s="1665"/>
      <c r="F61" s="1131">
        <v>-2.25</v>
      </c>
      <c r="G61" s="1130">
        <v>-2.25</v>
      </c>
      <c r="H61" s="1130">
        <v>-2.25</v>
      </c>
      <c r="I61" s="1130">
        <v>-2.25</v>
      </c>
      <c r="J61" s="1130">
        <v>-2.25</v>
      </c>
      <c r="K61" s="1130">
        <v>-3.25</v>
      </c>
      <c r="L61" s="1130" t="s">
        <v>14</v>
      </c>
      <c r="M61" s="1129" t="s">
        <v>14</v>
      </c>
      <c r="N61" s="1115"/>
    </row>
    <row r="62" spans="1:14" s="972" customFormat="1">
      <c r="A62" s="1118"/>
      <c r="B62" s="1715"/>
      <c r="C62" s="1663" t="s">
        <v>612</v>
      </c>
      <c r="D62" s="1664"/>
      <c r="E62" s="1665"/>
      <c r="F62" s="1131">
        <v>-5.875</v>
      </c>
      <c r="G62" s="1130">
        <v>-5.875</v>
      </c>
      <c r="H62" s="1130">
        <v>-5.875</v>
      </c>
      <c r="I62" s="1130">
        <v>-6.5</v>
      </c>
      <c r="J62" s="1130">
        <v>-6.875</v>
      </c>
      <c r="K62" s="1130">
        <v>-8.25</v>
      </c>
      <c r="L62" s="1130" t="s">
        <v>14</v>
      </c>
      <c r="M62" s="1129" t="s">
        <v>14</v>
      </c>
      <c r="N62" s="1115"/>
    </row>
    <row r="63" spans="1:14" s="972" customFormat="1" ht="15.75" thickBot="1">
      <c r="A63" s="1118"/>
      <c r="B63" s="1716"/>
      <c r="C63" s="1669" t="s">
        <v>674</v>
      </c>
      <c r="D63" s="1670"/>
      <c r="E63" s="1671"/>
      <c r="F63" s="1123">
        <v>-0.75</v>
      </c>
      <c r="G63" s="1123">
        <v>-0.75</v>
      </c>
      <c r="H63" s="1123">
        <v>-0.75</v>
      </c>
      <c r="I63" s="1123">
        <v>-0.75</v>
      </c>
      <c r="J63" s="1123">
        <v>-1</v>
      </c>
      <c r="K63" s="1123">
        <v>-1.375</v>
      </c>
      <c r="L63" s="1123">
        <v>-2.125</v>
      </c>
      <c r="M63" s="1122" t="s">
        <v>14</v>
      </c>
      <c r="N63" s="1115"/>
    </row>
    <row r="64" spans="1:14" s="972" customFormat="1">
      <c r="A64" s="1118"/>
      <c r="N64" s="1115"/>
    </row>
    <row r="65" spans="1:14" s="972" customFormat="1" ht="15.75" thickBot="1">
      <c r="A65" s="1118"/>
      <c r="N65" s="1115"/>
    </row>
    <row r="66" spans="1:14" s="972" customFormat="1" ht="15.75" thickBot="1">
      <c r="A66" s="1118"/>
      <c r="B66" s="1117" t="s">
        <v>712</v>
      </c>
      <c r="D66" s="1119"/>
      <c r="E66" s="1"/>
      <c r="F66" s="1693" t="s">
        <v>302</v>
      </c>
      <c r="G66" s="1694"/>
      <c r="H66" s="1694"/>
      <c r="I66" s="1694"/>
      <c r="J66" s="1694"/>
      <c r="K66" s="1694"/>
      <c r="L66" s="1694"/>
      <c r="M66" s="1695"/>
      <c r="N66" s="1115"/>
    </row>
    <row r="67" spans="1:14" s="972" customFormat="1" ht="15.75" thickBot="1">
      <c r="A67" s="1118"/>
      <c r="B67" s="1718"/>
      <c r="C67" s="1719"/>
      <c r="D67" s="1719"/>
      <c r="E67" s="1719"/>
      <c r="F67" s="1137" t="s">
        <v>15</v>
      </c>
      <c r="G67" s="1317" t="s">
        <v>16</v>
      </c>
      <c r="H67" s="1317" t="s">
        <v>17</v>
      </c>
      <c r="I67" s="1317" t="s">
        <v>18</v>
      </c>
      <c r="J67" s="1317" t="s">
        <v>19</v>
      </c>
      <c r="K67" s="1317" t="s">
        <v>20</v>
      </c>
      <c r="L67" s="1317" t="s">
        <v>21</v>
      </c>
      <c r="M67" s="1331" t="s">
        <v>22</v>
      </c>
      <c r="N67" s="1115"/>
    </row>
    <row r="68" spans="1:14" s="972" customFormat="1" ht="15" customHeight="1" thickBot="1">
      <c r="A68" s="1118"/>
      <c r="B68" s="1229" t="s">
        <v>71</v>
      </c>
      <c r="C68" s="1718" t="s">
        <v>73</v>
      </c>
      <c r="D68" s="1719"/>
      <c r="E68" s="1720"/>
      <c r="F68" s="1123">
        <v>-0.25</v>
      </c>
      <c r="G68" s="1123">
        <v>-0.25</v>
      </c>
      <c r="H68" s="1123">
        <v>-0.25</v>
      </c>
      <c r="I68" s="1123">
        <v>-0.25</v>
      </c>
      <c r="J68" s="1123">
        <v>-0.25</v>
      </c>
      <c r="K68" s="1123" t="s">
        <v>14</v>
      </c>
      <c r="L68" s="1123" t="s">
        <v>14</v>
      </c>
      <c r="M68" s="1122" t="s">
        <v>14</v>
      </c>
      <c r="N68" s="1115"/>
    </row>
    <row r="69" spans="1:14" s="972" customFormat="1">
      <c r="A69" s="1118"/>
      <c r="B69" s="1714" t="s">
        <v>693</v>
      </c>
      <c r="C69" s="1672" t="s">
        <v>611</v>
      </c>
      <c r="D69" s="1673"/>
      <c r="E69" s="1674"/>
      <c r="F69" s="1127">
        <v>0</v>
      </c>
      <c r="G69" s="1127">
        <v>0</v>
      </c>
      <c r="H69" s="1127">
        <v>0</v>
      </c>
      <c r="I69" s="1127">
        <v>0</v>
      </c>
      <c r="J69" s="1127">
        <v>0</v>
      </c>
      <c r="K69" s="1127">
        <v>0</v>
      </c>
      <c r="L69" s="1127" t="s">
        <v>14</v>
      </c>
      <c r="M69" s="1126" t="s">
        <v>14</v>
      </c>
      <c r="N69" s="1115"/>
    </row>
    <row r="70" spans="1:14" s="972" customFormat="1" ht="15.75" thickBot="1">
      <c r="A70" s="1118"/>
      <c r="B70" s="1716"/>
      <c r="C70" s="1669" t="s">
        <v>610</v>
      </c>
      <c r="D70" s="1670"/>
      <c r="E70" s="1671"/>
      <c r="F70" s="1123">
        <v>-0.25</v>
      </c>
      <c r="G70" s="1123">
        <v>-0.25</v>
      </c>
      <c r="H70" s="1123">
        <v>-0.25</v>
      </c>
      <c r="I70" s="1123">
        <v>-0.25</v>
      </c>
      <c r="J70" s="1123">
        <v>-0.375</v>
      </c>
      <c r="K70" s="1123">
        <v>-0.375</v>
      </c>
      <c r="L70" s="1123" t="s">
        <v>14</v>
      </c>
      <c r="M70" s="1122" t="s">
        <v>14</v>
      </c>
      <c r="N70" s="1115"/>
    </row>
    <row r="71" spans="1:14" s="972" customFormat="1">
      <c r="A71" s="1118"/>
      <c r="B71" s="1729" t="s">
        <v>47</v>
      </c>
      <c r="C71" s="1672" t="s">
        <v>595</v>
      </c>
      <c r="D71" s="1673"/>
      <c r="E71" s="1674"/>
      <c r="F71" s="1127">
        <v>-0.75</v>
      </c>
      <c r="G71" s="1127">
        <v>-0.75</v>
      </c>
      <c r="H71" s="1127">
        <v>-0.875</v>
      </c>
      <c r="I71" s="1127">
        <v>-0.875</v>
      </c>
      <c r="J71" s="1127">
        <v>-0.875</v>
      </c>
      <c r="K71" s="1127">
        <v>-1.75</v>
      </c>
      <c r="L71" s="1127">
        <v>-2</v>
      </c>
      <c r="M71" s="1126">
        <v>-4</v>
      </c>
      <c r="N71" s="1115"/>
    </row>
    <row r="72" spans="1:14" s="972" customFormat="1">
      <c r="A72" s="1118"/>
      <c r="B72" s="1717"/>
      <c r="C72" s="1663" t="s">
        <v>594</v>
      </c>
      <c r="D72" s="1664"/>
      <c r="E72" s="1665"/>
      <c r="F72" s="1130">
        <v>-0.25</v>
      </c>
      <c r="G72" s="1130">
        <v>-0.25</v>
      </c>
      <c r="H72" s="1130">
        <v>-0.25</v>
      </c>
      <c r="I72" s="1130">
        <v>-0.25</v>
      </c>
      <c r="J72" s="1130">
        <v>-0.25</v>
      </c>
      <c r="K72" s="1130">
        <v>-0.25</v>
      </c>
      <c r="L72" s="1130">
        <v>-0.5</v>
      </c>
      <c r="M72" s="1129">
        <v>-0.5</v>
      </c>
      <c r="N72" s="1115"/>
    </row>
    <row r="73" spans="1:14" s="972" customFormat="1">
      <c r="A73" s="1118"/>
      <c r="B73" s="1717"/>
      <c r="C73" s="1663" t="s">
        <v>375</v>
      </c>
      <c r="D73" s="1664"/>
      <c r="E73" s="1665"/>
      <c r="F73" s="1130">
        <v>0</v>
      </c>
      <c r="G73" s="1130">
        <v>0</v>
      </c>
      <c r="H73" s="1130">
        <v>0</v>
      </c>
      <c r="I73" s="1130">
        <v>0</v>
      </c>
      <c r="J73" s="1130">
        <v>0</v>
      </c>
      <c r="K73" s="1130">
        <v>0</v>
      </c>
      <c r="L73" s="1130">
        <v>0</v>
      </c>
      <c r="M73" s="1129">
        <v>0</v>
      </c>
      <c r="N73" s="1115"/>
    </row>
    <row r="74" spans="1:14" s="972" customFormat="1">
      <c r="A74" s="1118"/>
      <c r="B74" s="1717"/>
      <c r="C74" s="1663" t="s">
        <v>376</v>
      </c>
      <c r="D74" s="1664"/>
      <c r="E74" s="1665"/>
      <c r="F74" s="1130">
        <v>0</v>
      </c>
      <c r="G74" s="1130">
        <v>0</v>
      </c>
      <c r="H74" s="1130">
        <v>0</v>
      </c>
      <c r="I74" s="1130">
        <v>0</v>
      </c>
      <c r="J74" s="1130">
        <v>0</v>
      </c>
      <c r="K74" s="1130">
        <v>0</v>
      </c>
      <c r="L74" s="1130">
        <v>0</v>
      </c>
      <c r="M74" s="1129">
        <v>0</v>
      </c>
      <c r="N74" s="1115"/>
    </row>
    <row r="75" spans="1:14" s="972" customFormat="1">
      <c r="A75" s="1118"/>
      <c r="B75" s="1717"/>
      <c r="C75" s="1663" t="s">
        <v>377</v>
      </c>
      <c r="D75" s="1664"/>
      <c r="E75" s="1665"/>
      <c r="F75" s="1130">
        <v>0</v>
      </c>
      <c r="G75" s="1130">
        <v>0</v>
      </c>
      <c r="H75" s="1130">
        <v>0</v>
      </c>
      <c r="I75" s="1130">
        <v>0</v>
      </c>
      <c r="J75" s="1130">
        <v>0</v>
      </c>
      <c r="K75" s="1130">
        <v>0</v>
      </c>
      <c r="L75" s="1130">
        <v>-0.5</v>
      </c>
      <c r="M75" s="1129" t="s">
        <v>14</v>
      </c>
      <c r="N75" s="1115"/>
    </row>
    <row r="76" spans="1:14" s="972" customFormat="1">
      <c r="A76" s="1118"/>
      <c r="B76" s="1717"/>
      <c r="C76" s="1663" t="s">
        <v>378</v>
      </c>
      <c r="D76" s="1664"/>
      <c r="E76" s="1665"/>
      <c r="F76" s="1130">
        <v>-0.25</v>
      </c>
      <c r="G76" s="1130">
        <v>-0.25</v>
      </c>
      <c r="H76" s="1130">
        <v>-0.25</v>
      </c>
      <c r="I76" s="1130">
        <v>-0.25</v>
      </c>
      <c r="J76" s="1130">
        <v>-0.25</v>
      </c>
      <c r="K76" s="1130">
        <v>-0.5</v>
      </c>
      <c r="L76" s="1130" t="s">
        <v>14</v>
      </c>
      <c r="M76" s="1129" t="s">
        <v>14</v>
      </c>
      <c r="N76" s="1115"/>
    </row>
    <row r="77" spans="1:14" s="972" customFormat="1">
      <c r="A77" s="1118"/>
      <c r="B77" s="1717"/>
      <c r="C77" s="1663" t="s">
        <v>372</v>
      </c>
      <c r="D77" s="1664"/>
      <c r="E77" s="1665"/>
      <c r="F77" s="1130">
        <v>-0.875</v>
      </c>
      <c r="G77" s="1130">
        <v>-0.875</v>
      </c>
      <c r="H77" s="1130">
        <v>-1</v>
      </c>
      <c r="I77" s="1130">
        <v>-1.25</v>
      </c>
      <c r="J77" s="1130">
        <v>-1.5</v>
      </c>
      <c r="K77" s="1130" t="s">
        <v>14</v>
      </c>
      <c r="L77" s="1130" t="s">
        <v>14</v>
      </c>
      <c r="M77" s="1129" t="s">
        <v>14</v>
      </c>
      <c r="N77" s="1115"/>
    </row>
    <row r="78" spans="1:14" s="972" customFormat="1">
      <c r="A78" s="1118"/>
      <c r="B78" s="1717"/>
      <c r="C78" s="1663" t="s">
        <v>373</v>
      </c>
      <c r="D78" s="1664"/>
      <c r="E78" s="1665"/>
      <c r="F78" s="1130">
        <v>-1.25</v>
      </c>
      <c r="G78" s="1130">
        <v>-1.25</v>
      </c>
      <c r="H78" s="1130">
        <v>-1.25</v>
      </c>
      <c r="I78" s="1130">
        <v>-1.625</v>
      </c>
      <c r="J78" s="1130">
        <v>-1.75</v>
      </c>
      <c r="K78" s="1130" t="s">
        <v>14</v>
      </c>
      <c r="L78" s="1130" t="s">
        <v>14</v>
      </c>
      <c r="M78" s="1129" t="s">
        <v>14</v>
      </c>
      <c r="N78" s="1115"/>
    </row>
    <row r="79" spans="1:14" s="972" customFormat="1" ht="15.75" thickBot="1">
      <c r="A79" s="1118"/>
      <c r="B79" s="1730"/>
      <c r="C79" s="1669" t="s">
        <v>374</v>
      </c>
      <c r="D79" s="1670"/>
      <c r="E79" s="1671"/>
      <c r="F79" s="1123">
        <v>-2</v>
      </c>
      <c r="G79" s="1123">
        <v>-2</v>
      </c>
      <c r="H79" s="1123">
        <v>-2</v>
      </c>
      <c r="I79" s="1123">
        <v>-2</v>
      </c>
      <c r="J79" s="1123">
        <v>-2.5</v>
      </c>
      <c r="K79" s="1123" t="s">
        <v>14</v>
      </c>
      <c r="L79" s="1123" t="s">
        <v>14</v>
      </c>
      <c r="M79" s="1122" t="s">
        <v>14</v>
      </c>
      <c r="N79" s="1115"/>
    </row>
    <row r="80" spans="1:14" s="972" customFormat="1">
      <c r="A80" s="1118"/>
      <c r="B80" s="1731" t="s">
        <v>56</v>
      </c>
      <c r="C80" s="1672" t="s">
        <v>467</v>
      </c>
      <c r="D80" s="1673"/>
      <c r="E80" s="1674"/>
      <c r="F80" s="1127">
        <v>-0.375</v>
      </c>
      <c r="G80" s="1127">
        <v>-0.375</v>
      </c>
      <c r="H80" s="1127">
        <v>-0.375</v>
      </c>
      <c r="I80" s="1127">
        <v>-0.5</v>
      </c>
      <c r="J80" s="1127">
        <v>-0.75</v>
      </c>
      <c r="K80" s="1127">
        <v>-1.5</v>
      </c>
      <c r="L80" s="1127" t="s">
        <v>14</v>
      </c>
      <c r="M80" s="1126" t="s">
        <v>14</v>
      </c>
      <c r="N80" s="1115"/>
    </row>
    <row r="81" spans="1:14" s="972" customFormat="1">
      <c r="A81" s="1118"/>
      <c r="B81" s="1735"/>
      <c r="C81" s="1663" t="s">
        <v>466</v>
      </c>
      <c r="D81" s="1664"/>
      <c r="E81" s="1665"/>
      <c r="F81" s="1130">
        <v>-0.75</v>
      </c>
      <c r="G81" s="1130">
        <v>-0.75</v>
      </c>
      <c r="H81" s="1130">
        <v>-0.75</v>
      </c>
      <c r="I81" s="1130">
        <v>-0.875</v>
      </c>
      <c r="J81" s="1130">
        <v>-1.25</v>
      </c>
      <c r="K81" s="1130" t="s">
        <v>14</v>
      </c>
      <c r="L81" s="1130" t="s">
        <v>14</v>
      </c>
      <c r="M81" s="1129" t="s">
        <v>14</v>
      </c>
      <c r="N81" s="1115"/>
    </row>
    <row r="82" spans="1:14" s="972" customFormat="1" ht="15" customHeight="1" thickBot="1">
      <c r="A82" s="1118"/>
      <c r="B82" s="1666"/>
      <c r="C82" s="1666" t="s">
        <v>675</v>
      </c>
      <c r="D82" s="1667"/>
      <c r="E82" s="1668"/>
      <c r="F82" s="1123">
        <v>-0.625</v>
      </c>
      <c r="G82" s="1123">
        <v>-0.625</v>
      </c>
      <c r="H82" s="1123">
        <v>-0.625</v>
      </c>
      <c r="I82" s="1123">
        <v>-0.75</v>
      </c>
      <c r="J82" s="1123">
        <v>-1.25</v>
      </c>
      <c r="K82" s="1123">
        <v>-2</v>
      </c>
      <c r="L82" s="1123" t="s">
        <v>14</v>
      </c>
      <c r="M82" s="1122" t="s">
        <v>14</v>
      </c>
      <c r="N82" s="1115"/>
    </row>
    <row r="83" spans="1:14" s="972" customFormat="1" ht="15" customHeight="1">
      <c r="A83" s="1118"/>
      <c r="B83" s="1717" t="s">
        <v>62</v>
      </c>
      <c r="C83" s="1660" t="s">
        <v>63</v>
      </c>
      <c r="D83" s="1661"/>
      <c r="E83" s="1662"/>
      <c r="F83" s="1189">
        <v>-0.125</v>
      </c>
      <c r="G83" s="1189">
        <v>-0.125</v>
      </c>
      <c r="H83" s="1189">
        <v>-0.125</v>
      </c>
      <c r="I83" s="1189">
        <v>-0.25</v>
      </c>
      <c r="J83" s="1189">
        <v>-0.5</v>
      </c>
      <c r="K83" s="1189">
        <v>-0.75</v>
      </c>
      <c r="L83" s="1189">
        <v>-1.5</v>
      </c>
      <c r="M83" s="1188">
        <v>-3.5</v>
      </c>
      <c r="N83" s="1115"/>
    </row>
    <row r="84" spans="1:14" s="972" customFormat="1">
      <c r="A84" s="1118"/>
      <c r="B84" s="1717"/>
      <c r="C84" s="1663" t="s">
        <v>183</v>
      </c>
      <c r="D84" s="1664"/>
      <c r="E84" s="1665"/>
      <c r="F84" s="1189">
        <v>-1.375</v>
      </c>
      <c r="G84" s="1189">
        <v>-1.375</v>
      </c>
      <c r="H84" s="1189">
        <v>-1.375</v>
      </c>
      <c r="I84" s="1189">
        <v>-1.375</v>
      </c>
      <c r="J84" s="1189">
        <v>-1.375</v>
      </c>
      <c r="K84" s="1189">
        <v>-1.375</v>
      </c>
      <c r="L84" s="1189" t="s">
        <v>14</v>
      </c>
      <c r="M84" s="1188" t="s">
        <v>14</v>
      </c>
      <c r="N84" s="1115"/>
    </row>
    <row r="85" spans="1:14" s="972" customFormat="1">
      <c r="A85" s="1118"/>
      <c r="B85" s="1717"/>
      <c r="C85" s="1663" t="s">
        <v>253</v>
      </c>
      <c r="D85" s="1664"/>
      <c r="E85" s="1665"/>
      <c r="F85" s="1130">
        <v>-1.375</v>
      </c>
      <c r="G85" s="1130">
        <v>-1.375</v>
      </c>
      <c r="H85" s="1130">
        <v>-1.375</v>
      </c>
      <c r="I85" s="1130">
        <v>-1.375</v>
      </c>
      <c r="J85" s="1130">
        <v>-1.375</v>
      </c>
      <c r="K85" s="1130">
        <v>-1.375</v>
      </c>
      <c r="L85" s="1130">
        <v>-1.75</v>
      </c>
      <c r="M85" s="1129">
        <v>-3.75</v>
      </c>
      <c r="N85" s="1115"/>
    </row>
    <row r="86" spans="1:14" s="972" customFormat="1" ht="15.75" thickBot="1">
      <c r="A86" s="1118"/>
      <c r="B86" s="1730"/>
      <c r="C86" s="1669" t="s">
        <v>64</v>
      </c>
      <c r="D86" s="1670"/>
      <c r="E86" s="1671"/>
      <c r="F86" s="1123">
        <v>-0.5</v>
      </c>
      <c r="G86" s="1123">
        <v>-0.5</v>
      </c>
      <c r="H86" s="1123">
        <v>-0.5</v>
      </c>
      <c r="I86" s="1123">
        <v>-0.5</v>
      </c>
      <c r="J86" s="1123">
        <v>-0.625</v>
      </c>
      <c r="K86" s="1123">
        <v>-0.75</v>
      </c>
      <c r="L86" s="1123">
        <v>-1.5</v>
      </c>
      <c r="M86" s="1122">
        <v>-4</v>
      </c>
      <c r="N86" s="1115"/>
    </row>
    <row r="87" spans="1:14" s="972" customFormat="1">
      <c r="A87" s="1118"/>
      <c r="B87" s="1729" t="s">
        <v>65</v>
      </c>
      <c r="C87" s="1672" t="s">
        <v>135</v>
      </c>
      <c r="D87" s="1673"/>
      <c r="E87" s="1674"/>
      <c r="F87" s="1127">
        <v>-0.25</v>
      </c>
      <c r="G87" s="1127">
        <v>-0.25</v>
      </c>
      <c r="H87" s="1127">
        <v>-0.25</v>
      </c>
      <c r="I87" s="1127">
        <v>-0.25</v>
      </c>
      <c r="J87" s="1127">
        <v>-0.25</v>
      </c>
      <c r="K87" s="1127">
        <v>-0.375</v>
      </c>
      <c r="L87" s="1127">
        <v>-0.5</v>
      </c>
      <c r="M87" s="1126">
        <v>-0.5</v>
      </c>
      <c r="N87" s="1115"/>
    </row>
    <row r="88" spans="1:14" s="972" customFormat="1" ht="15" customHeight="1" thickBot="1">
      <c r="A88" s="1118"/>
      <c r="B88" s="1730"/>
      <c r="C88" s="1669" t="s">
        <v>136</v>
      </c>
      <c r="D88" s="1670"/>
      <c r="E88" s="1671"/>
      <c r="F88" s="1123">
        <v>-0.5</v>
      </c>
      <c r="G88" s="1123">
        <v>-0.5</v>
      </c>
      <c r="H88" s="1123">
        <v>-0.5</v>
      </c>
      <c r="I88" s="1123">
        <v>-0.5</v>
      </c>
      <c r="J88" s="1123">
        <v>-0.625</v>
      </c>
      <c r="K88" s="1123">
        <v>-0.75</v>
      </c>
      <c r="L88" s="1123">
        <v>-1</v>
      </c>
      <c r="M88" s="1122">
        <v>-1.5</v>
      </c>
      <c r="N88" s="1115"/>
    </row>
    <row r="89" spans="1:14" s="972" customFormat="1">
      <c r="A89" s="1118"/>
      <c r="B89" s="1138"/>
      <c r="C89" s="1731" t="s">
        <v>95</v>
      </c>
      <c r="D89" s="1732"/>
      <c r="E89" s="1733"/>
      <c r="F89" s="1127">
        <v>1.25</v>
      </c>
      <c r="G89" s="1127">
        <v>1.25</v>
      </c>
      <c r="H89" s="1127">
        <v>1.25</v>
      </c>
      <c r="I89" s="1127">
        <v>1.25</v>
      </c>
      <c r="J89" s="1127">
        <v>1.25</v>
      </c>
      <c r="K89" s="1127">
        <v>1</v>
      </c>
      <c r="L89" s="1127">
        <v>1</v>
      </c>
      <c r="M89" s="1126">
        <v>1</v>
      </c>
      <c r="N89" s="1115"/>
    </row>
    <row r="90" spans="1:14" s="972" customFormat="1">
      <c r="A90" s="1118"/>
      <c r="B90" s="1734" t="s">
        <v>592</v>
      </c>
      <c r="C90" s="1663" t="s">
        <v>96</v>
      </c>
      <c r="D90" s="1664"/>
      <c r="E90" s="1665"/>
      <c r="F90" s="1189">
        <v>0.75</v>
      </c>
      <c r="G90" s="1189">
        <v>0.75</v>
      </c>
      <c r="H90" s="1189">
        <v>0.75</v>
      </c>
      <c r="I90" s="1189">
        <v>0.75</v>
      </c>
      <c r="J90" s="1189">
        <v>0.75</v>
      </c>
      <c r="K90" s="1189">
        <v>0.625</v>
      </c>
      <c r="L90" s="1189">
        <v>0.625</v>
      </c>
      <c r="M90" s="1188">
        <v>0.625</v>
      </c>
      <c r="N90" s="1115"/>
    </row>
    <row r="91" spans="1:14" s="972" customFormat="1">
      <c r="A91" s="1118"/>
      <c r="B91" s="1734"/>
      <c r="C91" s="1663" t="s">
        <v>7</v>
      </c>
      <c r="D91" s="1664"/>
      <c r="E91" s="1665"/>
      <c r="F91" s="1130">
        <v>0.625</v>
      </c>
      <c r="G91" s="1130">
        <v>0.625</v>
      </c>
      <c r="H91" s="1130">
        <v>0.625</v>
      </c>
      <c r="I91" s="1130">
        <v>0.625</v>
      </c>
      <c r="J91" s="1130">
        <v>0.625</v>
      </c>
      <c r="K91" s="1130">
        <v>0.5</v>
      </c>
      <c r="L91" s="1130">
        <v>0.5</v>
      </c>
      <c r="M91" s="1129">
        <v>0.5</v>
      </c>
      <c r="N91" s="1115"/>
    </row>
    <row r="92" spans="1:14" s="972" customFormat="1">
      <c r="A92" s="1118"/>
      <c r="B92" s="1734"/>
      <c r="C92" s="1663" t="s">
        <v>9</v>
      </c>
      <c r="D92" s="1664"/>
      <c r="E92" s="1665"/>
      <c r="F92" s="1130">
        <v>0.125</v>
      </c>
      <c r="G92" s="1130">
        <v>0.125</v>
      </c>
      <c r="H92" s="1130">
        <v>0.125</v>
      </c>
      <c r="I92" s="1130">
        <v>0.125</v>
      </c>
      <c r="J92" s="1130">
        <v>0.125</v>
      </c>
      <c r="K92" s="1130">
        <v>0</v>
      </c>
      <c r="L92" s="1130">
        <v>0</v>
      </c>
      <c r="M92" s="1129">
        <v>0</v>
      </c>
      <c r="N92" s="1115"/>
    </row>
    <row r="93" spans="1:14" s="972" customFormat="1">
      <c r="A93" s="1118"/>
      <c r="B93" s="1734"/>
      <c r="C93" s="1663" t="s">
        <v>11</v>
      </c>
      <c r="D93" s="1664"/>
      <c r="E93" s="1665"/>
      <c r="F93" s="1130">
        <v>-0.5</v>
      </c>
      <c r="G93" s="1130">
        <v>-0.5</v>
      </c>
      <c r="H93" s="1130">
        <v>-0.5</v>
      </c>
      <c r="I93" s="1130">
        <v>-0.5</v>
      </c>
      <c r="J93" s="1130">
        <v>-0.50000000000000022</v>
      </c>
      <c r="K93" s="1130">
        <v>-0.50000000000000022</v>
      </c>
      <c r="L93" s="1130">
        <v>-0.50000000000000022</v>
      </c>
      <c r="M93" s="1129">
        <v>-0.50000000000000022</v>
      </c>
      <c r="N93" s="1115"/>
    </row>
    <row r="94" spans="1:14" s="972" customFormat="1" ht="15.75" thickBot="1">
      <c r="A94" s="1118"/>
      <c r="B94" s="1734"/>
      <c r="C94" s="1669" t="s">
        <v>97</v>
      </c>
      <c r="D94" s="1670"/>
      <c r="E94" s="1671"/>
      <c r="F94" s="1123">
        <v>-1.5</v>
      </c>
      <c r="G94" s="1123">
        <v>-1.5</v>
      </c>
      <c r="H94" s="1123">
        <v>-1.5</v>
      </c>
      <c r="I94" s="1123">
        <v>-1.5</v>
      </c>
      <c r="J94" s="1123">
        <v>-1.75</v>
      </c>
      <c r="K94" s="1123">
        <v>-1.75</v>
      </c>
      <c r="L94" s="1123">
        <v>-1.75</v>
      </c>
      <c r="M94" s="1122">
        <v>-1.75</v>
      </c>
      <c r="N94" s="1115"/>
    </row>
    <row r="95" spans="1:14" s="972" customFormat="1">
      <c r="A95" s="1118"/>
      <c r="B95" s="1318" t="s">
        <v>654</v>
      </c>
      <c r="C95" s="1731" t="s">
        <v>95</v>
      </c>
      <c r="D95" s="1732"/>
      <c r="E95" s="1733"/>
      <c r="F95" s="1127">
        <v>0.875</v>
      </c>
      <c r="G95" s="1127">
        <v>0.875</v>
      </c>
      <c r="H95" s="1127">
        <v>0.875</v>
      </c>
      <c r="I95" s="1127">
        <v>0.875</v>
      </c>
      <c r="J95" s="1127">
        <v>0.875</v>
      </c>
      <c r="K95" s="1127">
        <v>0.625</v>
      </c>
      <c r="L95" s="1127">
        <v>0.625</v>
      </c>
      <c r="M95" s="1126">
        <v>0.625</v>
      </c>
      <c r="N95" s="1115"/>
    </row>
    <row r="96" spans="1:14" s="972" customFormat="1">
      <c r="A96" s="1118"/>
      <c r="B96" s="1319" t="s">
        <v>227</v>
      </c>
      <c r="C96" s="1663" t="s">
        <v>96</v>
      </c>
      <c r="D96" s="1664"/>
      <c r="E96" s="1665"/>
      <c r="F96" s="1208">
        <v>0.375</v>
      </c>
      <c r="G96" s="1208">
        <v>0.375</v>
      </c>
      <c r="H96" s="1208">
        <v>0.375</v>
      </c>
      <c r="I96" s="1208">
        <v>0.375</v>
      </c>
      <c r="J96" s="1208">
        <v>0.375</v>
      </c>
      <c r="K96" s="1208">
        <v>0.25</v>
      </c>
      <c r="L96" s="1208">
        <v>0.25</v>
      </c>
      <c r="M96" s="1207">
        <v>0.25</v>
      </c>
      <c r="N96" s="1115"/>
    </row>
    <row r="97" spans="1:14" s="972" customFormat="1">
      <c r="A97" s="1118"/>
      <c r="B97" s="1319" t="s">
        <v>655</v>
      </c>
      <c r="C97" s="1663" t="s">
        <v>7</v>
      </c>
      <c r="D97" s="1664"/>
      <c r="E97" s="1665"/>
      <c r="F97" s="1130">
        <v>0.25</v>
      </c>
      <c r="G97" s="1130">
        <v>0.25</v>
      </c>
      <c r="H97" s="1130">
        <v>0.25</v>
      </c>
      <c r="I97" s="1130">
        <v>0.25</v>
      </c>
      <c r="J97" s="1130">
        <v>0.25</v>
      </c>
      <c r="K97" s="1130">
        <v>0.125</v>
      </c>
      <c r="L97" s="1130">
        <v>0.125</v>
      </c>
      <c r="M97" s="1129">
        <v>0.125</v>
      </c>
      <c r="N97" s="1115"/>
    </row>
    <row r="98" spans="1:14" s="972" customFormat="1">
      <c r="A98" s="1118"/>
      <c r="B98" s="1319" t="s">
        <v>205</v>
      </c>
      <c r="C98" s="1663" t="s">
        <v>9</v>
      </c>
      <c r="D98" s="1664"/>
      <c r="E98" s="1665"/>
      <c r="F98" s="1130">
        <v>-0.25</v>
      </c>
      <c r="G98" s="1130">
        <v>-0.25</v>
      </c>
      <c r="H98" s="1130">
        <v>-0.25</v>
      </c>
      <c r="I98" s="1130">
        <v>-0.25</v>
      </c>
      <c r="J98" s="1130">
        <v>-0.25</v>
      </c>
      <c r="K98" s="1130">
        <v>-0.375</v>
      </c>
      <c r="L98" s="1130">
        <v>-0.375</v>
      </c>
      <c r="M98" s="1129">
        <v>-0.375</v>
      </c>
      <c r="N98" s="1115"/>
    </row>
    <row r="99" spans="1:14" s="972" customFormat="1">
      <c r="A99" s="1118"/>
      <c r="B99" s="1319" t="s">
        <v>656</v>
      </c>
      <c r="C99" s="1663" t="s">
        <v>11</v>
      </c>
      <c r="D99" s="1664"/>
      <c r="E99" s="1665"/>
      <c r="F99" s="1130">
        <v>-0.875</v>
      </c>
      <c r="G99" s="1130">
        <v>-0.875</v>
      </c>
      <c r="H99" s="1130">
        <v>-0.875</v>
      </c>
      <c r="I99" s="1130">
        <v>-0.875</v>
      </c>
      <c r="J99" s="1130">
        <v>-0.87500000000000022</v>
      </c>
      <c r="K99" s="1130">
        <v>-0.87500000000000022</v>
      </c>
      <c r="L99" s="1130">
        <v>-0.87500000000000022</v>
      </c>
      <c r="M99" s="1129">
        <v>-0.87500000000000022</v>
      </c>
      <c r="N99" s="1115"/>
    </row>
    <row r="100" spans="1:14" s="972" customFormat="1" ht="15.75" thickBot="1">
      <c r="A100" s="1118"/>
      <c r="B100" s="1125"/>
      <c r="C100" s="1675" t="s">
        <v>97</v>
      </c>
      <c r="D100" s="1676"/>
      <c r="E100" s="1677"/>
      <c r="F100" s="1194">
        <v>-1.5</v>
      </c>
      <c r="G100" s="1194">
        <v>-1.5</v>
      </c>
      <c r="H100" s="1194">
        <v>-1.5</v>
      </c>
      <c r="I100" s="1194">
        <v>-1.5</v>
      </c>
      <c r="J100" s="1194">
        <v>-1.75</v>
      </c>
      <c r="K100" s="1194">
        <v>-1.75</v>
      </c>
      <c r="L100" s="1194">
        <v>-1.75</v>
      </c>
      <c r="M100" s="1325">
        <v>-1.75</v>
      </c>
      <c r="N100" s="1115"/>
    </row>
    <row r="101" spans="1:14" s="972" customFormat="1">
      <c r="A101" s="1118"/>
      <c r="B101" s="1729" t="s">
        <v>68</v>
      </c>
      <c r="C101" s="1672" t="s">
        <v>69</v>
      </c>
      <c r="D101" s="1673"/>
      <c r="E101" s="1674"/>
      <c r="F101" s="1127">
        <v>-0.25</v>
      </c>
      <c r="G101" s="1127">
        <v>-0.25</v>
      </c>
      <c r="H101" s="1127">
        <v>-0.25</v>
      </c>
      <c r="I101" s="1127">
        <v>-0.25</v>
      </c>
      <c r="J101" s="1127">
        <v>-0.25</v>
      </c>
      <c r="K101" s="1127">
        <v>-0.25</v>
      </c>
      <c r="L101" s="1127">
        <v>-0.25</v>
      </c>
      <c r="M101" s="1126" t="s">
        <v>14</v>
      </c>
      <c r="N101" s="1115"/>
    </row>
    <row r="102" spans="1:14" s="972" customFormat="1">
      <c r="A102" s="1118"/>
      <c r="B102" s="1717"/>
      <c r="C102" s="1663" t="s">
        <v>161</v>
      </c>
      <c r="D102" s="1664"/>
      <c r="E102" s="1665"/>
      <c r="F102" s="1130">
        <v>-0.25</v>
      </c>
      <c r="G102" s="1130">
        <v>-0.25</v>
      </c>
      <c r="H102" s="1130">
        <v>-0.25</v>
      </c>
      <c r="I102" s="1130">
        <v>-0.25</v>
      </c>
      <c r="J102" s="1130">
        <v>-0.25</v>
      </c>
      <c r="K102" s="1130">
        <v>-0.25</v>
      </c>
      <c r="L102" s="1130">
        <v>-0.25</v>
      </c>
      <c r="M102" s="1129">
        <v>-0.25</v>
      </c>
      <c r="N102" s="1115"/>
    </row>
    <row r="103" spans="1:14" s="972" customFormat="1" ht="15.75" thickBot="1">
      <c r="A103" s="1118"/>
      <c r="B103" s="1730"/>
      <c r="C103" s="1669" t="s">
        <v>474</v>
      </c>
      <c r="D103" s="1670"/>
      <c r="E103" s="1671"/>
      <c r="F103" s="1123">
        <v>-1.25</v>
      </c>
      <c r="G103" s="1123">
        <v>-1.25</v>
      </c>
      <c r="H103" s="1123">
        <v>-1.25</v>
      </c>
      <c r="I103" s="1123">
        <v>-1.25</v>
      </c>
      <c r="J103" s="1123">
        <v>-1.25</v>
      </c>
      <c r="K103" s="1123">
        <v>-1.625</v>
      </c>
      <c r="L103" s="1123">
        <v>-1.625</v>
      </c>
      <c r="M103" s="1122">
        <v>-1.625</v>
      </c>
      <c r="N103" s="1115"/>
    </row>
    <row r="104" spans="1:14" s="972" customFormat="1" ht="15.75" thickBot="1">
      <c r="A104" s="1118"/>
      <c r="B104" s="1125" t="s">
        <v>133</v>
      </c>
      <c r="C104" s="1666" t="s">
        <v>134</v>
      </c>
      <c r="D104" s="1667"/>
      <c r="E104" s="1668"/>
      <c r="F104" s="1123">
        <v>0</v>
      </c>
      <c r="G104" s="1123">
        <v>0</v>
      </c>
      <c r="H104" s="1123">
        <v>0</v>
      </c>
      <c r="I104" s="1123">
        <v>0</v>
      </c>
      <c r="J104" s="1123">
        <v>0</v>
      </c>
      <c r="K104" s="1123">
        <v>-0.25</v>
      </c>
      <c r="L104" s="1123">
        <v>-0.5</v>
      </c>
      <c r="M104" s="1122">
        <v>-0.5</v>
      </c>
      <c r="N104" s="1115"/>
    </row>
    <row r="105" spans="1:14" s="972" customFormat="1">
      <c r="A105" s="1118"/>
      <c r="B105" s="1525"/>
      <c r="C105" s="1659"/>
      <c r="D105" s="1659"/>
      <c r="E105" s="1659"/>
      <c r="F105" s="1252"/>
      <c r="G105" s="1252"/>
      <c r="H105" s="1252"/>
      <c r="I105" s="1252"/>
      <c r="J105" s="1252"/>
      <c r="K105" s="1252"/>
      <c r="L105" s="1252"/>
      <c r="M105" s="1252"/>
      <c r="N105" s="1115"/>
    </row>
    <row r="106" spans="1:14" s="972" customFormat="1">
      <c r="A106" s="1118"/>
      <c r="B106" s="1524"/>
      <c r="C106" s="1524"/>
      <c r="D106" s="1524"/>
      <c r="E106" s="1524"/>
      <c r="F106" s="1194"/>
      <c r="G106" s="1194"/>
      <c r="H106" s="1194"/>
      <c r="I106" s="1194"/>
      <c r="J106" s="1194"/>
      <c r="K106" s="1194"/>
      <c r="L106" s="1194"/>
      <c r="M106" s="1194"/>
      <c r="N106" s="1115"/>
    </row>
    <row r="107" spans="1:14" s="972" customFormat="1">
      <c r="A107" s="1118"/>
      <c r="B107" s="1524"/>
      <c r="C107" s="1524"/>
      <c r="D107" s="1524"/>
      <c r="E107" s="1524"/>
      <c r="F107" s="1194"/>
      <c r="G107" s="1194"/>
      <c r="H107" s="1194"/>
      <c r="I107" s="1194"/>
      <c r="J107" s="1194"/>
      <c r="K107" s="1194"/>
      <c r="L107" s="1194"/>
      <c r="M107" s="1194"/>
      <c r="N107" s="1115"/>
    </row>
    <row r="108" spans="1:14" s="972" customFormat="1">
      <c r="A108" s="1118"/>
      <c r="B108" s="1524"/>
      <c r="C108" s="1524"/>
      <c r="D108" s="1524"/>
      <c r="E108" s="1524"/>
      <c r="F108" s="1194"/>
      <c r="G108" s="1194"/>
      <c r="H108" s="1194"/>
      <c r="I108" s="1194"/>
      <c r="J108" s="1194"/>
      <c r="K108" s="1194"/>
      <c r="L108" s="1194"/>
      <c r="M108" s="1194"/>
      <c r="N108" s="1115"/>
    </row>
    <row r="109" spans="1:14" s="972" customFormat="1">
      <c r="A109" s="1118"/>
      <c r="B109" s="1524"/>
      <c r="C109" s="1524"/>
      <c r="D109" s="1524"/>
      <c r="E109" s="1524"/>
      <c r="F109" s="1194"/>
      <c r="G109" s="1194"/>
      <c r="H109" s="1194"/>
      <c r="I109" s="1194"/>
      <c r="J109" s="1194"/>
      <c r="K109" s="1194"/>
      <c r="L109" s="1194"/>
      <c r="M109" s="1194"/>
      <c r="N109" s="1115"/>
    </row>
    <row r="110" spans="1:14" s="972" customFormat="1" ht="15" customHeight="1">
      <c r="A110" s="1118"/>
      <c r="N110" s="1115"/>
    </row>
    <row r="111" spans="1:14" s="972" customFormat="1" ht="15" customHeight="1">
      <c r="A111" s="1118"/>
      <c r="N111" s="1115"/>
    </row>
    <row r="112" spans="1:14" s="972" customFormat="1" ht="15" customHeight="1">
      <c r="A112" s="1118"/>
      <c r="N112" s="1115"/>
    </row>
    <row r="113" spans="1:14" s="972" customFormat="1" ht="15" customHeight="1">
      <c r="A113" s="1118"/>
      <c r="N113" s="1115"/>
    </row>
    <row r="114" spans="1:14" s="972" customFormat="1" ht="15" customHeight="1">
      <c r="A114" s="1118"/>
      <c r="N114" s="1115"/>
    </row>
    <row r="115" spans="1:14" s="972" customFormat="1">
      <c r="A115" s="1118"/>
      <c r="N115" s="1115"/>
    </row>
    <row r="116" spans="1:14" s="972" customFormat="1">
      <c r="A116" s="1118"/>
      <c r="N116" s="1115"/>
    </row>
    <row r="117" spans="1:14" s="972" customFormat="1">
      <c r="A117" s="1118"/>
      <c r="N117" s="1115"/>
    </row>
    <row r="118" spans="1:14" s="972" customFormat="1">
      <c r="A118" s="1118"/>
      <c r="N118" s="1115"/>
    </row>
    <row r="119" spans="1:14" s="972" customFormat="1">
      <c r="A119" s="1118"/>
      <c r="G119" s="1117"/>
      <c r="H119" s="1116"/>
      <c r="N119" s="1115"/>
    </row>
    <row r="120" spans="1:14" s="972" customFormat="1">
      <c r="A120" s="1118"/>
      <c r="G120" s="1117"/>
      <c r="H120" s="1116"/>
      <c r="N120" s="1115"/>
    </row>
    <row r="121" spans="1:14" s="972" customFormat="1">
      <c r="A121" s="1118"/>
      <c r="G121" s="1117"/>
      <c r="H121" s="1116"/>
      <c r="N121" s="1115"/>
    </row>
    <row r="122" spans="1:14" s="972" customFormat="1">
      <c r="A122" s="1118"/>
      <c r="G122" s="1117"/>
      <c r="H122" s="1116"/>
      <c r="N122" s="1115"/>
    </row>
    <row r="123" spans="1:14" s="972" customFormat="1">
      <c r="A123" s="1118"/>
      <c r="G123" s="1117"/>
      <c r="H123" s="1116"/>
      <c r="N123" s="1115"/>
    </row>
    <row r="124" spans="1:14" s="972" customFormat="1">
      <c r="A124" s="1118"/>
      <c r="N124" s="1115"/>
    </row>
    <row r="125" spans="1:14" s="972" customFormat="1">
      <c r="A125" s="1118"/>
      <c r="N125" s="1115"/>
    </row>
    <row r="126" spans="1:14" s="972" customFormat="1">
      <c r="A126" s="1118"/>
      <c r="N126" s="1115"/>
    </row>
    <row r="127" spans="1:14" s="972" customFormat="1" ht="15.75" thickBot="1">
      <c r="A127" s="1509"/>
      <c r="B127" s="1053"/>
      <c r="C127" s="1053"/>
      <c r="D127" s="1053"/>
      <c r="E127" s="1053"/>
      <c r="F127" s="1053"/>
      <c r="G127" s="1053"/>
      <c r="H127" s="1053"/>
      <c r="I127" s="1053"/>
      <c r="J127" s="1053"/>
      <c r="K127" s="1053"/>
      <c r="L127" s="1053"/>
      <c r="M127" s="1053"/>
      <c r="N127" s="1510"/>
    </row>
    <row r="128" spans="1:14" s="972" customFormat="1">
      <c r="A128" s="973"/>
      <c r="B128" s="1471"/>
      <c r="C128" s="1471"/>
      <c r="D128" s="1471"/>
      <c r="E128" s="1471"/>
      <c r="F128" s="1471"/>
      <c r="G128" s="1471"/>
      <c r="H128" s="1471"/>
      <c r="I128" s="1471"/>
      <c r="J128" s="1471"/>
      <c r="K128" s="1471"/>
      <c r="L128" s="1471"/>
      <c r="M128" s="1471"/>
    </row>
    <row r="129" spans="1:13" s="972" customFormat="1">
      <c r="A129" s="973"/>
      <c r="B129" s="1471"/>
      <c r="C129" s="1471"/>
      <c r="D129" s="1471"/>
      <c r="E129" s="1471"/>
      <c r="F129" s="1471"/>
      <c r="G129" s="1471"/>
      <c r="H129" s="1471"/>
      <c r="I129" s="1471"/>
      <c r="J129" s="1471"/>
      <c r="K129" s="1471"/>
      <c r="L129" s="1471"/>
      <c r="M129" s="1471"/>
    </row>
    <row r="130" spans="1:13" s="972" customFormat="1">
      <c r="A130" s="973"/>
      <c r="B130" s="1471"/>
      <c r="C130" s="1471"/>
      <c r="D130" s="1471"/>
      <c r="E130" s="1471"/>
      <c r="F130" s="1471"/>
      <c r="G130" s="1471"/>
      <c r="H130" s="1471"/>
      <c r="I130" s="1471"/>
      <c r="J130" s="1471"/>
      <c r="K130" s="1471"/>
      <c r="L130" s="1471"/>
      <c r="M130" s="1471"/>
    </row>
    <row r="131" spans="1:13">
      <c r="B131" s="1471"/>
      <c r="C131" s="1471"/>
      <c r="D131" s="1471"/>
      <c r="E131" s="1471"/>
      <c r="F131" s="1471"/>
      <c r="G131" s="1471"/>
      <c r="H131" s="1471"/>
      <c r="I131" s="1471"/>
      <c r="J131" s="1471"/>
      <c r="K131" s="1471"/>
      <c r="L131" s="1471"/>
      <c r="M131" s="1471"/>
    </row>
  </sheetData>
  <mergeCells count="96"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  <mergeCell ref="D43:E43"/>
    <mergeCell ref="G35:J35"/>
    <mergeCell ref="H29:I29"/>
    <mergeCell ref="H33:I33"/>
    <mergeCell ref="H32:I32"/>
    <mergeCell ref="G16:H16"/>
    <mergeCell ref="G23:H23"/>
    <mergeCell ref="G19:H19"/>
    <mergeCell ref="G18:H18"/>
    <mergeCell ref="G17:H17"/>
    <mergeCell ref="C69:E69"/>
    <mergeCell ref="F66:M66"/>
    <mergeCell ref="B67:E67"/>
    <mergeCell ref="B69:B70"/>
    <mergeCell ref="C70:E70"/>
    <mergeCell ref="C68:E68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F49:M49"/>
    <mergeCell ref="H31:I31"/>
    <mergeCell ref="K24:M25"/>
    <mergeCell ref="H30:I30"/>
    <mergeCell ref="G26:H26"/>
    <mergeCell ref="G25:H25"/>
    <mergeCell ref="G24:H24"/>
    <mergeCell ref="K18:M19"/>
    <mergeCell ref="G22:H22"/>
    <mergeCell ref="G21:H21"/>
    <mergeCell ref="G20:H20"/>
    <mergeCell ref="K20:M21"/>
    <mergeCell ref="K22:M23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</mergeCells>
  <dataValidations disablePrompts="1"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8">
        <x14:dataValidation type="list" allowBlank="1" showInputMessage="1" showErrorMessage="1" xr:uid="{8774D10C-1AFC-4949-9DFA-1082C0D685E7}">
          <x14:formula1>
            <xm:f>margins!$A$162:$A$168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margins!$A$156:$A$157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margins!$A$159:$A$160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margins!$A$153:$A$154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margins!$A$232:$A$234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margins!$A$147:$A$151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margins!$A$142:$A$145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margins!$A$137:$A$139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margins!$A$134:$A$135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margins!$A$128:$A$131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margins!$A$215:$A$219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margins!$A$201:$A$202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margins!$A$173:$A$182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margins!$A$198:$A$199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margins!$A$170:$A$171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margins!$A$184:$A$190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margins!$A$208:$A$213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margins!$A$221:$A$230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814"/>
      <c r="C9" s="815"/>
      <c r="D9" s="815"/>
      <c r="E9" s="815"/>
      <c r="F9" s="1952" t="s">
        <v>333</v>
      </c>
      <c r="G9" s="1952"/>
      <c r="H9" s="1953">
        <v>46121</v>
      </c>
      <c r="I9" s="1953"/>
      <c r="J9" s="1953"/>
      <c r="K9" s="1953"/>
      <c r="L9" s="815"/>
      <c r="M9" s="815"/>
      <c r="N9" s="815"/>
      <c r="O9" s="816"/>
      <c r="P9" s="308"/>
    </row>
    <row r="10" spans="1:16" ht="9.75" hidden="1" customHeight="1">
      <c r="A10" s="309"/>
      <c r="B10" s="817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818"/>
      <c r="P10" s="308"/>
    </row>
    <row r="11" spans="1:16" ht="15" hidden="1" customHeight="1">
      <c r="A11" s="309"/>
      <c r="B11" s="817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818"/>
      <c r="P11" s="308"/>
    </row>
    <row r="12" spans="1:16" ht="15" customHeight="1">
      <c r="A12" s="309"/>
      <c r="B12" s="1954" t="s">
        <v>460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955"/>
      <c r="P12" s="308"/>
    </row>
    <row r="13" spans="1:16" ht="9.9499999999999993" customHeight="1">
      <c r="A13" s="316"/>
      <c r="B13" s="351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9"/>
      <c r="P13" s="318"/>
    </row>
    <row r="14" spans="1:16" ht="9.9499999999999993" customHeight="1">
      <c r="A14" s="316"/>
      <c r="B14" s="195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831"/>
      <c r="P14" s="318"/>
    </row>
    <row r="15" spans="1:16" ht="9.9499999999999993" customHeight="1">
      <c r="A15" s="316"/>
      <c r="B15" s="1951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832"/>
      <c r="P15" s="318"/>
    </row>
    <row r="16" spans="1:16" ht="9.9499999999999993" customHeight="1">
      <c r="A16" s="317"/>
      <c r="B16" s="819"/>
      <c r="C16" s="320"/>
      <c r="D16" s="320"/>
      <c r="E16" s="320"/>
      <c r="F16" s="320"/>
      <c r="G16" s="321"/>
      <c r="H16" s="317"/>
      <c r="I16" s="322"/>
      <c r="J16" s="1956" t="s">
        <v>257</v>
      </c>
      <c r="K16" s="1957"/>
      <c r="L16" s="1957"/>
      <c r="M16" s="1958"/>
      <c r="N16" s="1959"/>
      <c r="O16" s="636"/>
      <c r="P16" s="318"/>
    </row>
    <row r="17" spans="1:17" ht="5.0999999999999996" customHeight="1">
      <c r="A17" s="317"/>
      <c r="B17" s="351"/>
      <c r="C17" s="323"/>
      <c r="D17" s="323"/>
      <c r="E17" s="323"/>
      <c r="F17" s="323"/>
      <c r="G17" s="324"/>
      <c r="H17" s="317"/>
      <c r="I17" s="325"/>
      <c r="J17" s="1957"/>
      <c r="K17" s="1957"/>
      <c r="L17" s="1957"/>
      <c r="M17" s="1958"/>
      <c r="N17" s="1959"/>
      <c r="O17" s="820"/>
      <c r="P17" s="318"/>
    </row>
    <row r="18" spans="1:17" ht="9.9499999999999993" customHeight="1">
      <c r="A18" s="317"/>
      <c r="B18" s="351"/>
      <c r="C18" s="327" t="s">
        <v>164</v>
      </c>
      <c r="D18" s="328"/>
      <c r="E18" s="328"/>
      <c r="F18" s="329"/>
      <c r="G18" s="330"/>
      <c r="H18" s="317"/>
      <c r="I18" s="325"/>
      <c r="J18" s="1957"/>
      <c r="K18" s="1957"/>
      <c r="L18" s="1957"/>
      <c r="M18" s="1958"/>
      <c r="N18" s="1959"/>
      <c r="O18" s="635"/>
      <c r="P18" s="318"/>
    </row>
    <row r="19" spans="1:17" ht="9.9499999999999993" customHeight="1">
      <c r="A19" s="317"/>
      <c r="B19" s="351"/>
      <c r="C19" s="331" t="s">
        <v>165</v>
      </c>
      <c r="D19" s="821" t="s">
        <v>643</v>
      </c>
      <c r="E19" s="328"/>
      <c r="F19" s="333"/>
      <c r="G19" s="334"/>
      <c r="H19" s="317"/>
      <c r="I19" s="325"/>
      <c r="J19" s="1957"/>
      <c r="K19" s="1957"/>
      <c r="L19" s="1957"/>
      <c r="M19" s="1958"/>
      <c r="N19" s="1959"/>
      <c r="O19" s="635"/>
      <c r="P19" s="318"/>
    </row>
    <row r="20" spans="1:17" ht="9.9499999999999993" customHeight="1">
      <c r="A20" s="317"/>
      <c r="B20" s="351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957"/>
      <c r="K20" s="1957"/>
      <c r="L20" s="1957"/>
      <c r="M20" s="1958"/>
      <c r="N20" s="1959"/>
      <c r="O20" s="635"/>
      <c r="P20" s="318"/>
    </row>
    <row r="21" spans="1:17" ht="9.9499999999999993" customHeight="1">
      <c r="A21" s="317"/>
      <c r="B21" s="351"/>
      <c r="C21" s="358" t="s">
        <v>169</v>
      </c>
      <c r="D21" s="359"/>
      <c r="E21" s="335"/>
      <c r="F21" s="335"/>
      <c r="G21" s="330"/>
      <c r="H21" s="317"/>
      <c r="I21" s="325"/>
      <c r="J21" s="1957"/>
      <c r="K21" s="1957"/>
      <c r="L21" s="1957"/>
      <c r="M21" s="1958"/>
      <c r="N21" s="1959"/>
      <c r="O21" s="635"/>
      <c r="P21" s="318"/>
    </row>
    <row r="22" spans="1:17" ht="5.0999999999999996" customHeight="1">
      <c r="A22" s="317"/>
      <c r="B22" s="351"/>
      <c r="C22" s="358"/>
      <c r="D22" s="359"/>
      <c r="E22" s="335"/>
      <c r="F22" s="335"/>
      <c r="G22" s="330"/>
      <c r="H22" s="317"/>
      <c r="I22" s="325"/>
      <c r="J22" s="1957"/>
      <c r="K22" s="1957"/>
      <c r="L22" s="1957"/>
      <c r="M22" s="1958"/>
      <c r="N22" s="1959"/>
      <c r="O22" s="635"/>
      <c r="P22" s="318"/>
    </row>
    <row r="23" spans="1:17" ht="9.9499999999999993" customHeight="1">
      <c r="A23" s="317"/>
      <c r="B23" s="822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823"/>
      <c r="P23" s="318"/>
    </row>
    <row r="24" spans="1:17" ht="9.9499999999999993" customHeight="1">
      <c r="A24" s="316"/>
      <c r="B24" s="351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635"/>
      <c r="P24" s="318"/>
    </row>
    <row r="25" spans="1:17" ht="9.9499999999999993" customHeight="1">
      <c r="A25" s="316"/>
      <c r="B25" s="1950" t="s">
        <v>170</v>
      </c>
      <c r="C25" s="1631"/>
      <c r="D25" s="1631"/>
      <c r="E25" s="1631"/>
      <c r="F25" s="1631"/>
      <c r="G25" s="1632"/>
      <c r="H25" s="340"/>
      <c r="I25" s="1630" t="s">
        <v>173</v>
      </c>
      <c r="J25" s="1631"/>
      <c r="K25" s="1631"/>
      <c r="L25" s="1631"/>
      <c r="M25" s="1631"/>
      <c r="N25" s="1631"/>
      <c r="O25" s="1831"/>
      <c r="P25" s="318"/>
    </row>
    <row r="26" spans="1:17" ht="9.9499999999999993" customHeight="1">
      <c r="A26" s="316"/>
      <c r="B26" s="1951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832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640" t="s">
        <v>174</v>
      </c>
      <c r="L27" s="366"/>
      <c r="M27" s="632">
        <v>-0.125</v>
      </c>
      <c r="N27" s="366"/>
      <c r="O27" s="367"/>
      <c r="P27" s="318"/>
    </row>
    <row r="28" spans="1:17" ht="11.25" customHeight="1">
      <c r="A28" s="316"/>
      <c r="B28" s="351"/>
      <c r="C28" s="1636" t="s">
        <v>461</v>
      </c>
      <c r="D28" s="1637"/>
      <c r="E28" s="1637"/>
      <c r="F28" s="1637"/>
      <c r="G28" s="1876"/>
      <c r="H28" s="317"/>
      <c r="I28" s="804"/>
      <c r="J28" s="806"/>
      <c r="K28" s="638" t="s">
        <v>188</v>
      </c>
      <c r="L28" s="806"/>
      <c r="M28" s="639">
        <v>-0.25</v>
      </c>
      <c r="N28" s="806"/>
      <c r="O28" s="805"/>
      <c r="P28" s="318"/>
    </row>
    <row r="29" spans="1:17" ht="11.25" customHeight="1">
      <c r="A29" s="316"/>
      <c r="B29" s="351"/>
      <c r="C29" s="613" t="s">
        <v>462</v>
      </c>
      <c r="D29" s="345"/>
      <c r="E29" s="345"/>
      <c r="F29" s="115"/>
      <c r="G29" s="116" t="s">
        <v>171</v>
      </c>
      <c r="H29" s="317"/>
      <c r="I29" s="801"/>
      <c r="J29" s="802"/>
      <c r="K29" s="638" t="s">
        <v>189</v>
      </c>
      <c r="L29" s="802"/>
      <c r="M29" s="639">
        <v>-0.375</v>
      </c>
      <c r="N29" s="802"/>
      <c r="O29" s="803"/>
      <c r="P29" s="318"/>
      <c r="Q29" s="440"/>
    </row>
    <row r="30" spans="1:17" ht="9.9499999999999993" customHeight="1">
      <c r="A30" s="316"/>
      <c r="B30" s="351"/>
      <c r="C30" s="613" t="s">
        <v>463</v>
      </c>
      <c r="D30" s="345"/>
      <c r="E30" s="345"/>
      <c r="F30" s="115"/>
      <c r="G30" s="116" t="s">
        <v>172</v>
      </c>
      <c r="H30" s="317"/>
      <c r="I30" s="801"/>
      <c r="J30" s="802"/>
      <c r="K30" s="638" t="s">
        <v>190</v>
      </c>
      <c r="L30" s="802"/>
      <c r="M30" s="639">
        <v>-0.5</v>
      </c>
      <c r="N30" s="802"/>
      <c r="O30" s="803"/>
      <c r="P30" s="318"/>
    </row>
    <row r="31" spans="1:17" ht="9.9499999999999993" customHeight="1">
      <c r="A31" s="316"/>
      <c r="B31" s="351"/>
      <c r="C31" s="613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/>
      <c r="D32" s="345"/>
      <c r="E32" s="345"/>
      <c r="F32" s="115"/>
      <c r="G32" s="116"/>
      <c r="H32" s="317"/>
      <c r="I32" s="1935" t="s">
        <v>31</v>
      </c>
      <c r="J32" s="1936"/>
      <c r="K32" s="1936"/>
      <c r="L32" s="1936"/>
      <c r="M32" s="1936"/>
      <c r="N32" s="1936"/>
      <c r="O32" s="1937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799"/>
      <c r="J33" s="341"/>
      <c r="K33" s="341"/>
      <c r="L33" s="341"/>
      <c r="M33" s="341"/>
      <c r="N33" s="341"/>
      <c r="O33" s="634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799"/>
      <c r="J34" s="341"/>
      <c r="K34" s="341"/>
      <c r="L34" s="341"/>
      <c r="M34" s="341"/>
      <c r="N34" s="341"/>
      <c r="O34" s="634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I35" s="807"/>
      <c r="J35" s="631"/>
      <c r="K35" s="631"/>
      <c r="L35" s="631"/>
      <c r="M35" s="631"/>
      <c r="N35" s="631"/>
      <c r="O35" s="800"/>
      <c r="P35" s="318"/>
    </row>
    <row r="36" spans="1:16" ht="9.9499999999999993" customHeight="1">
      <c r="A36" s="316"/>
      <c r="B36" s="351"/>
      <c r="D36" s="621"/>
      <c r="E36" s="623"/>
      <c r="O36" s="635"/>
      <c r="P36" s="318"/>
    </row>
    <row r="37" spans="1:16" ht="9.9499999999999993" customHeight="1">
      <c r="A37" s="316"/>
      <c r="B37" s="1602" t="s">
        <v>175</v>
      </c>
      <c r="C37" s="1603"/>
      <c r="D37" s="1603"/>
      <c r="E37" s="1603"/>
      <c r="F37" s="1603"/>
      <c r="G37" s="1603"/>
      <c r="H37" s="1603"/>
      <c r="I37" s="1603"/>
      <c r="J37" s="1603"/>
      <c r="K37" s="1603"/>
      <c r="L37" s="1603"/>
      <c r="M37" s="1603"/>
      <c r="N37" s="1603"/>
      <c r="O37" s="1604"/>
      <c r="P37" s="318"/>
    </row>
    <row r="38" spans="1:16" ht="9.9499999999999993" customHeight="1">
      <c r="A38" s="316"/>
      <c r="B38" s="1605"/>
      <c r="C38" s="1606"/>
      <c r="D38" s="1606"/>
      <c r="E38" s="1606"/>
      <c r="F38" s="1606"/>
      <c r="G38" s="1606"/>
      <c r="H38" s="1606"/>
      <c r="I38" s="1606"/>
      <c r="J38" s="1606"/>
      <c r="K38" s="1606"/>
      <c r="L38" s="1606"/>
      <c r="M38" s="1606"/>
      <c r="N38" s="1606"/>
      <c r="O38" s="1607"/>
      <c r="P38" s="318"/>
    </row>
    <row r="39" spans="1:16" ht="15">
      <c r="A39" s="316"/>
      <c r="B39" s="375"/>
      <c r="C39" s="35" t="s">
        <v>176</v>
      </c>
      <c r="D39" s="385"/>
      <c r="E39" s="385"/>
      <c r="F39" s="385"/>
      <c r="G39" s="385"/>
      <c r="H39" s="386"/>
      <c r="I39" s="384"/>
      <c r="J39" s="384"/>
      <c r="K39" s="384"/>
      <c r="L39" s="384"/>
      <c r="M39" s="384"/>
      <c r="N39" s="384"/>
      <c r="O39" s="378"/>
      <c r="P39" s="318"/>
    </row>
    <row r="40" spans="1:16" ht="15">
      <c r="A40" s="316"/>
      <c r="B40" s="351"/>
      <c r="C40" s="35" t="s">
        <v>354</v>
      </c>
      <c r="D40" s="35"/>
      <c r="E40" s="35"/>
      <c r="F40" s="35"/>
      <c r="G40" s="35"/>
      <c r="H40" s="35"/>
      <c r="I40" s="35"/>
      <c r="J40" s="35"/>
      <c r="K40" s="35"/>
      <c r="L40" s="35"/>
      <c r="M40" s="384"/>
      <c r="N40" s="384"/>
      <c r="O40" s="380"/>
      <c r="P40" s="318"/>
    </row>
    <row r="41" spans="1:16" ht="9.9499999999999993" customHeight="1">
      <c r="A41" s="316"/>
      <c r="B41" s="351"/>
      <c r="H41" s="317"/>
      <c r="O41" s="380"/>
      <c r="P41" s="318"/>
    </row>
    <row r="42" spans="1:16" ht="10.5" customHeight="1">
      <c r="A42" s="316"/>
      <c r="B42" s="362"/>
      <c r="C42" s="345" t="s">
        <v>177</v>
      </c>
      <c r="H42" s="317"/>
      <c r="O42" s="380"/>
      <c r="P42" s="318"/>
    </row>
    <row r="43" spans="1:16" ht="9.9499999999999993" customHeight="1">
      <c r="A43" s="316"/>
      <c r="B43" s="379"/>
      <c r="C43" s="808"/>
      <c r="D43" s="631"/>
      <c r="E43" s="631"/>
      <c r="F43" s="631"/>
      <c r="G43" s="631"/>
      <c r="H43" s="809"/>
      <c r="I43" s="631"/>
      <c r="J43" s="631"/>
      <c r="K43" s="631"/>
      <c r="L43" s="631"/>
      <c r="M43" s="631"/>
      <c r="N43" s="631"/>
      <c r="O43" s="382"/>
      <c r="P43" s="318"/>
    </row>
    <row r="44" spans="1:16" ht="9.9499999999999993" customHeight="1">
      <c r="A44" s="316"/>
      <c r="B44" s="824"/>
      <c r="C44" s="810"/>
      <c r="D44" s="811"/>
      <c r="E44" s="811"/>
      <c r="F44" s="1933"/>
      <c r="G44" s="1933"/>
      <c r="H44" s="812"/>
      <c r="I44" s="623"/>
      <c r="J44" s="623"/>
      <c r="K44" s="623"/>
      <c r="L44" s="623"/>
      <c r="M44" s="623"/>
      <c r="N44" s="623"/>
      <c r="O44" s="825"/>
      <c r="P44" s="318"/>
    </row>
    <row r="45" spans="1:16" ht="9.9499999999999993" customHeight="1" thickBot="1">
      <c r="A45" s="316"/>
      <c r="B45" s="362"/>
      <c r="C45" s="352"/>
      <c r="D45" s="352"/>
      <c r="E45" s="352"/>
      <c r="F45" s="352"/>
      <c r="G45" s="286"/>
      <c r="H45" s="286"/>
      <c r="I45" s="813"/>
      <c r="J45" s="813"/>
      <c r="K45" s="813"/>
      <c r="L45" s="813"/>
      <c r="M45" s="813"/>
      <c r="N45" s="813"/>
      <c r="O45" s="380"/>
      <c r="P45" s="318"/>
    </row>
    <row r="46" spans="1:16" ht="9.9499999999999993" customHeight="1">
      <c r="A46" s="316"/>
      <c r="B46" s="1938" t="s">
        <v>471</v>
      </c>
      <c r="C46" s="1939"/>
      <c r="D46" s="1939"/>
      <c r="E46" s="1939"/>
      <c r="F46" s="1939"/>
      <c r="G46" s="1939"/>
      <c r="H46" s="1939"/>
      <c r="I46" s="1939"/>
      <c r="J46" s="1939"/>
      <c r="K46" s="1939"/>
      <c r="L46" s="1939"/>
      <c r="M46" s="1939"/>
      <c r="N46" s="1939"/>
      <c r="O46" s="1940"/>
      <c r="P46" s="318"/>
    </row>
    <row r="47" spans="1:16" ht="9.9499999999999993" customHeight="1">
      <c r="A47" s="316"/>
      <c r="B47" s="1941"/>
      <c r="C47" s="1942"/>
      <c r="D47" s="1942"/>
      <c r="E47" s="1942"/>
      <c r="F47" s="1942"/>
      <c r="G47" s="1942"/>
      <c r="H47" s="1942"/>
      <c r="I47" s="1942"/>
      <c r="J47" s="1942"/>
      <c r="K47" s="1942"/>
      <c r="L47" s="1942"/>
      <c r="M47" s="1942"/>
      <c r="N47" s="1942"/>
      <c r="O47" s="1943"/>
      <c r="P47" s="318"/>
    </row>
    <row r="48" spans="1:16" ht="9.9499999999999993" customHeight="1">
      <c r="A48" s="316"/>
      <c r="B48" s="1941"/>
      <c r="C48" s="1942"/>
      <c r="D48" s="1942"/>
      <c r="E48" s="1942"/>
      <c r="F48" s="1942"/>
      <c r="G48" s="1942"/>
      <c r="H48" s="1942"/>
      <c r="I48" s="1942"/>
      <c r="J48" s="1942"/>
      <c r="K48" s="1942"/>
      <c r="L48" s="1942"/>
      <c r="M48" s="1942"/>
      <c r="N48" s="1942"/>
      <c r="O48" s="1943"/>
      <c r="P48" s="318"/>
    </row>
    <row r="49" spans="1:16" ht="9.9499999999999993" customHeight="1">
      <c r="A49" s="316"/>
      <c r="B49" s="1944"/>
      <c r="C49" s="1945"/>
      <c r="D49" s="1945"/>
      <c r="E49" s="1945"/>
      <c r="F49" s="1945"/>
      <c r="G49" s="1945"/>
      <c r="H49" s="1945"/>
      <c r="I49" s="1945"/>
      <c r="J49" s="1945"/>
      <c r="K49" s="1945"/>
      <c r="L49" s="1945"/>
      <c r="M49" s="1945"/>
      <c r="N49" s="1945"/>
      <c r="O49" s="1946"/>
      <c r="P49" s="318"/>
    </row>
    <row r="50" spans="1:16" ht="15" customHeight="1">
      <c r="A50" s="316"/>
      <c r="B50" s="1944"/>
      <c r="C50" s="1945"/>
      <c r="D50" s="1945"/>
      <c r="E50" s="1945"/>
      <c r="F50" s="1945"/>
      <c r="G50" s="1945"/>
      <c r="H50" s="1945"/>
      <c r="I50" s="1945"/>
      <c r="J50" s="1945"/>
      <c r="K50" s="1945"/>
      <c r="L50" s="1945"/>
      <c r="M50" s="1945"/>
      <c r="N50" s="1945"/>
      <c r="O50" s="1946"/>
      <c r="P50" s="318"/>
    </row>
    <row r="51" spans="1:16" ht="15" customHeight="1">
      <c r="A51" s="316"/>
      <c r="B51" s="1944"/>
      <c r="C51" s="1945"/>
      <c r="D51" s="1945"/>
      <c r="E51" s="1945"/>
      <c r="F51" s="1945"/>
      <c r="G51" s="1945"/>
      <c r="H51" s="1945"/>
      <c r="I51" s="1945"/>
      <c r="J51" s="1945"/>
      <c r="K51" s="1945"/>
      <c r="L51" s="1945"/>
      <c r="M51" s="1945"/>
      <c r="N51" s="1945"/>
      <c r="O51" s="1946"/>
      <c r="P51" s="318"/>
    </row>
    <row r="52" spans="1:16" ht="9.9499999999999993" customHeight="1">
      <c r="A52" s="316"/>
      <c r="B52" s="1944"/>
      <c r="C52" s="1945"/>
      <c r="D52" s="1945"/>
      <c r="E52" s="1945"/>
      <c r="F52" s="1945"/>
      <c r="G52" s="1945"/>
      <c r="H52" s="1945"/>
      <c r="I52" s="1945"/>
      <c r="J52" s="1945"/>
      <c r="K52" s="1945"/>
      <c r="L52" s="1945"/>
      <c r="M52" s="1945"/>
      <c r="N52" s="1945"/>
      <c r="O52" s="1946"/>
      <c r="P52" s="318"/>
    </row>
    <row r="53" spans="1:16" ht="9.9499999999999993" customHeight="1">
      <c r="A53" s="343"/>
      <c r="B53" s="1944"/>
      <c r="C53" s="1945"/>
      <c r="D53" s="1945"/>
      <c r="E53" s="1945"/>
      <c r="F53" s="1945"/>
      <c r="G53" s="1945"/>
      <c r="H53" s="1945"/>
      <c r="I53" s="1945"/>
      <c r="J53" s="1945"/>
      <c r="K53" s="1945"/>
      <c r="L53" s="1945"/>
      <c r="M53" s="1945"/>
      <c r="N53" s="1945"/>
      <c r="O53" s="1946"/>
      <c r="P53" s="344"/>
    </row>
    <row r="54" spans="1:16" ht="9.9499999999999993" customHeight="1">
      <c r="A54" s="343"/>
      <c r="B54" s="1944"/>
      <c r="C54" s="1945"/>
      <c r="D54" s="1945"/>
      <c r="E54" s="1945"/>
      <c r="F54" s="1945"/>
      <c r="G54" s="1945"/>
      <c r="H54" s="1945"/>
      <c r="I54" s="1945"/>
      <c r="J54" s="1945"/>
      <c r="K54" s="1945"/>
      <c r="L54" s="1945"/>
      <c r="M54" s="1945"/>
      <c r="N54" s="1945"/>
      <c r="O54" s="1946"/>
      <c r="P54" s="344"/>
    </row>
    <row r="55" spans="1:16" ht="9.9499999999999993" customHeight="1">
      <c r="A55" s="343"/>
      <c r="B55" s="1944"/>
      <c r="C55" s="1945"/>
      <c r="D55" s="1945"/>
      <c r="E55" s="1945"/>
      <c r="F55" s="1945"/>
      <c r="G55" s="1945"/>
      <c r="H55" s="1945"/>
      <c r="I55" s="1945"/>
      <c r="J55" s="1945"/>
      <c r="K55" s="1945"/>
      <c r="L55" s="1945"/>
      <c r="M55" s="1945"/>
      <c r="N55" s="1945"/>
      <c r="O55" s="1946"/>
      <c r="P55" s="344"/>
    </row>
    <row r="56" spans="1:16" ht="9.9499999999999993" customHeight="1">
      <c r="A56" s="343"/>
      <c r="B56" s="1944"/>
      <c r="C56" s="1945"/>
      <c r="D56" s="1945"/>
      <c r="E56" s="1945"/>
      <c r="F56" s="1945"/>
      <c r="G56" s="1945"/>
      <c r="H56" s="1945"/>
      <c r="I56" s="1945"/>
      <c r="J56" s="1945"/>
      <c r="K56" s="1945"/>
      <c r="L56" s="1945"/>
      <c r="M56" s="1945"/>
      <c r="N56" s="1945"/>
      <c r="O56" s="1946"/>
      <c r="P56" s="344"/>
    </row>
    <row r="57" spans="1:16" ht="9.9499999999999993" customHeight="1">
      <c r="A57" s="343"/>
      <c r="B57" s="1944"/>
      <c r="C57" s="1945"/>
      <c r="D57" s="1945"/>
      <c r="E57" s="1945"/>
      <c r="F57" s="1945"/>
      <c r="G57" s="1945"/>
      <c r="H57" s="1945"/>
      <c r="I57" s="1945"/>
      <c r="J57" s="1945"/>
      <c r="K57" s="1945"/>
      <c r="L57" s="1945"/>
      <c r="M57" s="1945"/>
      <c r="N57" s="1945"/>
      <c r="O57" s="1946"/>
      <c r="P57" s="344"/>
    </row>
    <row r="58" spans="1:16" ht="9.9499999999999993" customHeight="1">
      <c r="A58" s="343"/>
      <c r="B58" s="1944"/>
      <c r="C58" s="1945"/>
      <c r="D58" s="1945"/>
      <c r="E58" s="1945"/>
      <c r="F58" s="1945"/>
      <c r="G58" s="1945"/>
      <c r="H58" s="1945"/>
      <c r="I58" s="1945"/>
      <c r="J58" s="1945"/>
      <c r="K58" s="1945"/>
      <c r="L58" s="1945"/>
      <c r="M58" s="1945"/>
      <c r="N58" s="1945"/>
      <c r="O58" s="1946"/>
      <c r="P58" s="344"/>
    </row>
    <row r="59" spans="1:16" ht="9.9499999999999993" customHeight="1">
      <c r="A59" s="353"/>
      <c r="B59" s="1944"/>
      <c r="C59" s="1945"/>
      <c r="D59" s="1945"/>
      <c r="E59" s="1945"/>
      <c r="F59" s="1945"/>
      <c r="G59" s="1945"/>
      <c r="H59" s="1945"/>
      <c r="I59" s="1945"/>
      <c r="J59" s="1945"/>
      <c r="K59" s="1945"/>
      <c r="L59" s="1945"/>
      <c r="M59" s="1945"/>
      <c r="N59" s="1945"/>
      <c r="O59" s="1946"/>
      <c r="P59" s="344"/>
    </row>
    <row r="60" spans="1:16" ht="9.9499999999999993" customHeight="1">
      <c r="A60" s="353"/>
      <c r="B60" s="1944"/>
      <c r="C60" s="1945"/>
      <c r="D60" s="1945"/>
      <c r="E60" s="1945"/>
      <c r="F60" s="1945"/>
      <c r="G60" s="1945"/>
      <c r="H60" s="1945"/>
      <c r="I60" s="1945"/>
      <c r="J60" s="1945"/>
      <c r="K60" s="1945"/>
      <c r="L60" s="1945"/>
      <c r="M60" s="1945"/>
      <c r="N60" s="1945"/>
      <c r="O60" s="1946"/>
      <c r="P60" s="344"/>
    </row>
    <row r="61" spans="1:16" ht="9.9499999999999993" customHeight="1">
      <c r="A61" s="353"/>
      <c r="B61" s="1944"/>
      <c r="C61" s="1945"/>
      <c r="D61" s="1945"/>
      <c r="E61" s="1945"/>
      <c r="F61" s="1945"/>
      <c r="G61" s="1945"/>
      <c r="H61" s="1945"/>
      <c r="I61" s="1945"/>
      <c r="J61" s="1945"/>
      <c r="K61" s="1945"/>
      <c r="L61" s="1945"/>
      <c r="M61" s="1945"/>
      <c r="N61" s="1945"/>
      <c r="O61" s="1946"/>
      <c r="P61" s="352"/>
    </row>
    <row r="62" spans="1:16" ht="9.9499999999999993" customHeight="1">
      <c r="A62" s="353"/>
      <c r="B62" s="1944"/>
      <c r="C62" s="1945"/>
      <c r="D62" s="1945"/>
      <c r="E62" s="1945"/>
      <c r="F62" s="1945"/>
      <c r="G62" s="1945"/>
      <c r="H62" s="1945"/>
      <c r="I62" s="1945"/>
      <c r="J62" s="1945"/>
      <c r="K62" s="1945"/>
      <c r="L62" s="1945"/>
      <c r="M62" s="1945"/>
      <c r="N62" s="1945"/>
      <c r="O62" s="1946"/>
      <c r="P62" s="352"/>
    </row>
    <row r="63" spans="1:16" ht="9.9499999999999993" customHeight="1">
      <c r="A63" s="353"/>
      <c r="B63" s="1944"/>
      <c r="C63" s="1945"/>
      <c r="D63" s="1945"/>
      <c r="E63" s="1945"/>
      <c r="F63" s="1945"/>
      <c r="G63" s="1945"/>
      <c r="H63" s="1945"/>
      <c r="I63" s="1945"/>
      <c r="J63" s="1945"/>
      <c r="K63" s="1945"/>
      <c r="L63" s="1945"/>
      <c r="M63" s="1945"/>
      <c r="N63" s="1945"/>
      <c r="O63" s="1946"/>
      <c r="P63" s="352"/>
    </row>
    <row r="64" spans="1:16" ht="9.9499999999999993" customHeight="1">
      <c r="A64" s="353"/>
      <c r="B64" s="1944"/>
      <c r="C64" s="1945"/>
      <c r="D64" s="1945"/>
      <c r="E64" s="1945"/>
      <c r="F64" s="1945"/>
      <c r="G64" s="1945"/>
      <c r="H64" s="1945"/>
      <c r="I64" s="1945"/>
      <c r="J64" s="1945"/>
      <c r="K64" s="1945"/>
      <c r="L64" s="1945"/>
      <c r="M64" s="1945"/>
      <c r="N64" s="1945"/>
      <c r="O64" s="1946"/>
      <c r="P64" s="344"/>
    </row>
    <row r="65" spans="1:16" ht="9.9499999999999993" customHeight="1">
      <c r="A65" s="353"/>
      <c r="B65" s="1944"/>
      <c r="C65" s="1945"/>
      <c r="D65" s="1945"/>
      <c r="E65" s="1945"/>
      <c r="F65" s="1945"/>
      <c r="G65" s="1945"/>
      <c r="H65" s="1945"/>
      <c r="I65" s="1945"/>
      <c r="J65" s="1945"/>
      <c r="K65" s="1945"/>
      <c r="L65" s="1945"/>
      <c r="M65" s="1945"/>
      <c r="N65" s="1945"/>
      <c r="O65" s="1946"/>
      <c r="P65" s="344"/>
    </row>
    <row r="66" spans="1:16" ht="9.9499999999999993" customHeight="1">
      <c r="A66" s="353"/>
      <c r="B66" s="1944"/>
      <c r="C66" s="1945"/>
      <c r="D66" s="1945"/>
      <c r="E66" s="1945"/>
      <c r="F66" s="1945"/>
      <c r="G66" s="1945"/>
      <c r="H66" s="1945"/>
      <c r="I66" s="1945"/>
      <c r="J66" s="1945"/>
      <c r="K66" s="1945"/>
      <c r="L66" s="1945"/>
      <c r="M66" s="1945"/>
      <c r="N66" s="1945"/>
      <c r="O66" s="1946"/>
      <c r="P66" s="344"/>
    </row>
    <row r="67" spans="1:16" ht="9.9499999999999993" customHeight="1">
      <c r="A67" s="353"/>
      <c r="B67" s="1944"/>
      <c r="C67" s="1945"/>
      <c r="D67" s="1945"/>
      <c r="E67" s="1945"/>
      <c r="F67" s="1945"/>
      <c r="G67" s="1945"/>
      <c r="H67" s="1945"/>
      <c r="I67" s="1945"/>
      <c r="J67" s="1945"/>
      <c r="K67" s="1945"/>
      <c r="L67" s="1945"/>
      <c r="M67" s="1945"/>
      <c r="N67" s="1945"/>
      <c r="O67" s="1946"/>
      <c r="P67" s="344"/>
    </row>
    <row r="68" spans="1:16" ht="12" customHeight="1">
      <c r="A68" s="353"/>
      <c r="B68" s="1944"/>
      <c r="C68" s="1945"/>
      <c r="D68" s="1945"/>
      <c r="E68" s="1945"/>
      <c r="F68" s="1945"/>
      <c r="G68" s="1945"/>
      <c r="H68" s="1945"/>
      <c r="I68" s="1945"/>
      <c r="J68" s="1945"/>
      <c r="K68" s="1945"/>
      <c r="L68" s="1945"/>
      <c r="M68" s="1945"/>
      <c r="N68" s="1945"/>
      <c r="O68" s="1946"/>
      <c r="P68" s="344"/>
    </row>
    <row r="69" spans="1:16" ht="12" customHeight="1">
      <c r="A69" s="354"/>
      <c r="B69" s="1944"/>
      <c r="C69" s="1945"/>
      <c r="D69" s="1945"/>
      <c r="E69" s="1945"/>
      <c r="F69" s="1945"/>
      <c r="G69" s="1945"/>
      <c r="H69" s="1945"/>
      <c r="I69" s="1945"/>
      <c r="J69" s="1945"/>
      <c r="K69" s="1945"/>
      <c r="L69" s="1945"/>
      <c r="M69" s="1945"/>
      <c r="N69" s="1945"/>
      <c r="O69" s="1946"/>
      <c r="P69" s="346"/>
    </row>
    <row r="70" spans="1:16" ht="9.9499999999999993" customHeight="1">
      <c r="A70" s="347"/>
      <c r="B70" s="1944"/>
      <c r="C70" s="1945"/>
      <c r="D70" s="1945"/>
      <c r="E70" s="1945"/>
      <c r="F70" s="1945"/>
      <c r="G70" s="1945"/>
      <c r="H70" s="1945"/>
      <c r="I70" s="1945"/>
      <c r="J70" s="1945"/>
      <c r="K70" s="1945"/>
      <c r="L70" s="1945"/>
      <c r="M70" s="1945"/>
      <c r="N70" s="1945"/>
      <c r="O70" s="1946"/>
      <c r="P70" s="347"/>
    </row>
    <row r="71" spans="1:16" ht="89.25" customHeight="1" thickBot="1">
      <c r="A71" s="347"/>
      <c r="B71" s="1947"/>
      <c r="C71" s="1948"/>
      <c r="D71" s="1948"/>
      <c r="E71" s="1948"/>
      <c r="F71" s="1948"/>
      <c r="G71" s="1948"/>
      <c r="H71" s="1948"/>
      <c r="I71" s="1948"/>
      <c r="J71" s="1948"/>
      <c r="K71" s="1948"/>
      <c r="L71" s="1948"/>
      <c r="M71" s="1948"/>
      <c r="N71" s="1948"/>
      <c r="O71" s="1949"/>
      <c r="P71" s="347"/>
    </row>
    <row r="72" spans="1:16" ht="6.6" customHeight="1">
      <c r="B72" s="1934" t="s">
        <v>178</v>
      </c>
      <c r="C72" s="1619"/>
      <c r="D72" s="1619"/>
      <c r="E72" s="1619"/>
      <c r="F72" s="1619"/>
      <c r="G72" s="1619"/>
      <c r="H72" s="1619"/>
      <c r="I72" s="1619"/>
      <c r="J72" s="1619"/>
      <c r="K72" s="1619"/>
      <c r="L72" s="1619"/>
      <c r="M72" s="1619"/>
      <c r="N72" s="1619"/>
      <c r="O72" s="1620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3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5"/>
  <sheetViews>
    <sheetView showGridLines="0" topLeftCell="A4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6.25">
      <c r="A2" s="38"/>
      <c r="B2" s="39"/>
      <c r="C2" s="1750" t="s">
        <v>444</v>
      </c>
      <c r="D2" s="1750"/>
      <c r="E2" s="1750"/>
      <c r="F2" s="1750"/>
      <c r="G2" s="1750"/>
      <c r="H2" s="1750"/>
      <c r="I2" s="1750"/>
      <c r="N2" s="37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628">
        <f ca="1">TODAY()</f>
        <v>46121</v>
      </c>
      <c r="N3" s="37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N4" s="37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N5" s="37"/>
    </row>
    <row r="6" spans="1:14" ht="15.75" thickBot="1">
      <c r="I6" s="417"/>
      <c r="J6" s="417"/>
      <c r="K6" s="417"/>
      <c r="L6" s="417"/>
      <c r="M6" s="418"/>
      <c r="N6" s="37"/>
    </row>
    <row r="7" spans="1:14" ht="15.75" thickBot="1">
      <c r="B7" s="1960" t="s">
        <v>443</v>
      </c>
      <c r="C7" s="1961"/>
      <c r="D7" s="1962"/>
      <c r="I7" s="417"/>
      <c r="K7" s="425" t="s">
        <v>440</v>
      </c>
      <c r="L7" s="425"/>
      <c r="M7" s="1460">
        <v>46121.348749999997</v>
      </c>
      <c r="N7" s="37"/>
    </row>
    <row r="8" spans="1:14" ht="15.75" thickBot="1">
      <c r="A8" s="49" t="s">
        <v>3</v>
      </c>
      <c r="B8" s="50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I8" s="417"/>
      <c r="K8" s="418"/>
      <c r="L8" s="418"/>
      <c r="M8" s="418"/>
      <c r="N8" s="37"/>
    </row>
    <row r="9" spans="1:14" ht="15.75" thickBot="1">
      <c r="A9" s="443">
        <f>margins!$BD3</f>
        <v>6</v>
      </c>
      <c r="B9" s="443">
        <f>margins!BE3-margins!BH3</f>
        <v>94.683000000000007</v>
      </c>
      <c r="C9" s="443">
        <f>margins!BF3-margins!BH3</f>
        <v>94.583000000000013</v>
      </c>
      <c r="D9" s="443">
        <f>margins!BG3-margins!BH3</f>
        <v>94.583000000000013</v>
      </c>
      <c r="E9" s="66" t="s">
        <v>184</v>
      </c>
      <c r="F9" s="56" t="s">
        <v>95</v>
      </c>
      <c r="G9" s="58">
        <v>101</v>
      </c>
      <c r="I9" s="417"/>
      <c r="K9" s="441" t="s">
        <v>196</v>
      </c>
      <c r="L9" s="442" t="s">
        <v>197</v>
      </c>
      <c r="M9" s="442" t="s">
        <v>198</v>
      </c>
      <c r="N9" s="37"/>
    </row>
    <row r="10" spans="1:14" ht="15.75" thickBot="1">
      <c r="A10" s="443">
        <f>margins!$BD4</f>
        <v>6.125</v>
      </c>
      <c r="B10" s="443">
        <f>margins!BE4-margins!BH4</f>
        <v>95.683000000000007</v>
      </c>
      <c r="C10" s="443">
        <f>margins!BF4-margins!BH4</f>
        <v>95.583000000000013</v>
      </c>
      <c r="D10" s="443">
        <f>margins!BG4-margins!BH4</f>
        <v>95.583000000000013</v>
      </c>
      <c r="E10" s="66" t="s">
        <v>185</v>
      </c>
      <c r="F10" s="56" t="s">
        <v>96</v>
      </c>
      <c r="G10" s="58">
        <v>101</v>
      </c>
      <c r="I10" s="417"/>
      <c r="K10" s="418"/>
      <c r="L10" s="418"/>
      <c r="M10" s="418"/>
      <c r="N10" s="37"/>
    </row>
    <row r="11" spans="1:14">
      <c r="A11" s="443">
        <f>margins!$BD5</f>
        <v>6.25</v>
      </c>
      <c r="B11" s="443">
        <f>margins!BE5-margins!BH5</f>
        <v>96.683000000000007</v>
      </c>
      <c r="C11" s="443">
        <f>margins!BF5-margins!BH5</f>
        <v>96.583000000000013</v>
      </c>
      <c r="D11" s="443">
        <f>margins!BG5-margins!BH5</f>
        <v>96.583000000000013</v>
      </c>
      <c r="E11" s="66" t="s">
        <v>186</v>
      </c>
      <c r="F11" s="56" t="s">
        <v>7</v>
      </c>
      <c r="G11" s="58">
        <v>101</v>
      </c>
      <c r="I11" s="417"/>
      <c r="K11" s="427" t="s">
        <v>199</v>
      </c>
      <c r="L11" s="431" t="s">
        <v>193</v>
      </c>
      <c r="M11" s="435"/>
      <c r="N11" s="37"/>
    </row>
    <row r="12" spans="1:14">
      <c r="A12" s="443">
        <f>margins!$BD6</f>
        <v>6.375</v>
      </c>
      <c r="B12" s="443">
        <f>margins!BE6-margins!BH6</f>
        <v>97.433000000000007</v>
      </c>
      <c r="C12" s="443">
        <f>margins!BF6-margins!BH6</f>
        <v>97.333000000000013</v>
      </c>
      <c r="D12" s="443">
        <f>margins!BG6-margins!BH6</f>
        <v>97.333000000000013</v>
      </c>
      <c r="E12" s="66" t="s">
        <v>187</v>
      </c>
      <c r="F12" s="56" t="s">
        <v>9</v>
      </c>
      <c r="G12" s="58">
        <v>101</v>
      </c>
      <c r="I12" s="417"/>
      <c r="K12" s="428" t="s">
        <v>200</v>
      </c>
      <c r="L12" s="432">
        <v>7.875</v>
      </c>
      <c r="M12" s="436">
        <f>IF(L11="7/6 Arm",VLOOKUP(L12,$A$8:$D$37,2,FALSE),IF(L11="10/6 Arm",VLOOKUP(L12,$A$8:$D$37,3,FALSE),VLOOKUP(L12,$A$8:$D$37,4,FALSE)))</f>
        <v>104.652</v>
      </c>
    </row>
    <row r="13" spans="1:14">
      <c r="A13" s="443">
        <f>margins!$BD7</f>
        <v>6.5</v>
      </c>
      <c r="B13" s="443">
        <f>margins!BE7-margins!BH7</f>
        <v>98.12</v>
      </c>
      <c r="C13" s="443">
        <f>margins!BF7-margins!BH7</f>
        <v>98.02000000000001</v>
      </c>
      <c r="D13" s="443">
        <f>margins!BG7-margins!BH7</f>
        <v>98.02000000000001</v>
      </c>
      <c r="E13" s="64"/>
      <c r="F13" s="56" t="s">
        <v>11</v>
      </c>
      <c r="G13" s="58">
        <v>100</v>
      </c>
      <c r="I13" s="417"/>
      <c r="K13" s="428" t="s">
        <v>358</v>
      </c>
      <c r="L13" s="432" t="s">
        <v>19</v>
      </c>
      <c r="M13" s="436"/>
    </row>
    <row r="14" spans="1:14" ht="15.75" thickBot="1">
      <c r="A14" s="443">
        <f>margins!$BD8</f>
        <v>6.625</v>
      </c>
      <c r="B14" s="443">
        <f>margins!BE8-margins!BH8</f>
        <v>98.808000000000007</v>
      </c>
      <c r="C14" s="443">
        <f>margins!BF8-margins!BH8</f>
        <v>98.708000000000013</v>
      </c>
      <c r="D14" s="443">
        <f>margins!BG8-margins!BH8</f>
        <v>98.708000000000013</v>
      </c>
      <c r="F14" s="59" t="s">
        <v>97</v>
      </c>
      <c r="G14" s="60">
        <f>101-2.5</f>
        <v>98.5</v>
      </c>
      <c r="I14" s="678"/>
      <c r="K14" s="428" t="s">
        <v>201</v>
      </c>
      <c r="L14" s="432" t="s">
        <v>24</v>
      </c>
      <c r="M14" s="436">
        <f>IFERROR(INDEX($C$42:$G$47,MATCH(L14,B42:B47,0),MATCH(L13,C41:G41,0),1),0)</f>
        <v>0</v>
      </c>
    </row>
    <row r="15" spans="1:14">
      <c r="A15" s="443">
        <f>margins!$BD9</f>
        <v>6.75</v>
      </c>
      <c r="B15" s="443">
        <f>margins!BE9-margins!BH9</f>
        <v>99.495000000000005</v>
      </c>
      <c r="C15" s="443">
        <f>margins!BF9-margins!BH9</f>
        <v>99.39500000000001</v>
      </c>
      <c r="D15" s="443">
        <f>margins!BG9-margins!BH9</f>
        <v>99.39500000000001</v>
      </c>
      <c r="G15" s="1"/>
      <c r="H15" s="1"/>
      <c r="I15" s="419"/>
      <c r="K15" s="428" t="s">
        <v>71</v>
      </c>
      <c r="L15" s="432" t="s">
        <v>192</v>
      </c>
      <c r="M15" s="436">
        <f>IFERROR(INDEX($C$51:$G$74,MATCH(L15,$B$51:$B$74,0),MATCH($L$13,$C$41:$G$41,0),1),0)</f>
        <v>0</v>
      </c>
    </row>
    <row r="16" spans="1:14" ht="15.75" thickBot="1">
      <c r="A16" s="443">
        <f>margins!$BD10</f>
        <v>6.875</v>
      </c>
      <c r="B16" s="443">
        <f>margins!BE10-margins!BH10</f>
        <v>100.12</v>
      </c>
      <c r="C16" s="443">
        <f>margins!BF10-margins!BH10</f>
        <v>100.02000000000001</v>
      </c>
      <c r="D16" s="443">
        <f>margins!BG10-margins!BH10</f>
        <v>100.02000000000001</v>
      </c>
      <c r="F16" s="1117" t="s">
        <v>602</v>
      </c>
      <c r="G16" s="1323"/>
      <c r="H16" s="1323"/>
      <c r="I16" s="417"/>
      <c r="K16" s="428" t="s">
        <v>202</v>
      </c>
      <c r="L16" s="432" t="s">
        <v>192</v>
      </c>
      <c r="M16" s="436">
        <f>IFERROR(INDEX($C$51:$G$74,MATCH(L16,$B$51:$B$74,0),MATCH($L$13,$C$41:$G$41,0),1),0)</f>
        <v>0</v>
      </c>
    </row>
    <row r="17" spans="1:13" ht="15" customHeight="1">
      <c r="A17" s="443">
        <f>margins!$BD11</f>
        <v>7</v>
      </c>
      <c r="B17" s="443">
        <f>margins!BE11-margins!BH11</f>
        <v>100.745</v>
      </c>
      <c r="C17" s="443">
        <f>margins!BF11-margins!BH11</f>
        <v>100.64500000000001</v>
      </c>
      <c r="D17" s="443">
        <f>margins!BG11-margins!BH11</f>
        <v>100.64500000000001</v>
      </c>
      <c r="F17" s="1678" t="s">
        <v>647</v>
      </c>
      <c r="G17" s="1679"/>
      <c r="H17" s="1680"/>
      <c r="I17" s="417"/>
      <c r="K17" s="428" t="s">
        <v>47</v>
      </c>
      <c r="L17" s="432" t="s">
        <v>432</v>
      </c>
      <c r="M17" s="436">
        <f>IFERROR(INDEX($C$51:$G$74,MATCH(L17,$B$51:$B$74,0),MATCH($L$13,$C$41:$G$41,0),1),0)</f>
        <v>0</v>
      </c>
    </row>
    <row r="18" spans="1:13">
      <c r="A18" s="443">
        <f>margins!$BD12</f>
        <v>7.125</v>
      </c>
      <c r="B18" s="443">
        <f>margins!BE12-margins!BH12</f>
        <v>101.37</v>
      </c>
      <c r="C18" s="443">
        <f>margins!BF12-margins!BH12</f>
        <v>101.27000000000001</v>
      </c>
      <c r="D18" s="443">
        <f>margins!BG12-margins!BH12</f>
        <v>101.27000000000001</v>
      </c>
      <c r="F18" s="1681"/>
      <c r="G18" s="1682"/>
      <c r="H18" s="1683"/>
      <c r="I18" s="417"/>
      <c r="K18" s="428" t="s">
        <v>56</v>
      </c>
      <c r="L18" s="432" t="s">
        <v>192</v>
      </c>
      <c r="M18" s="436">
        <f>IFERROR(INDEX($C$51:$G$74,MATCH(L18,$B$51:$B$74,0),MATCH($L$13,$C$41:$G$41,0),1),0)</f>
        <v>0</v>
      </c>
    </row>
    <row r="19" spans="1:13" ht="15" customHeight="1">
      <c r="A19" s="443">
        <f>margins!$BD13</f>
        <v>7.25</v>
      </c>
      <c r="B19" s="443">
        <f>margins!BE13-margins!BH13</f>
        <v>101.995</v>
      </c>
      <c r="C19" s="443">
        <f>margins!BF13-margins!BH13</f>
        <v>101.89500000000001</v>
      </c>
      <c r="D19" s="443">
        <f>margins!BG13-margins!BH13</f>
        <v>101.89500000000001</v>
      </c>
      <c r="F19" s="1681" t="s">
        <v>442</v>
      </c>
      <c r="G19" s="1682"/>
      <c r="H19" s="1683"/>
      <c r="I19" s="417"/>
      <c r="K19" s="428" t="s">
        <v>136</v>
      </c>
      <c r="L19" s="432" t="s">
        <v>192</v>
      </c>
      <c r="M19" s="436">
        <f>IFERROR(INDEX($C$51:$G$74,MATCH(L19,$B$51:$B$74,0),MATCH($L$13,$C$41:$G$41,0),1),0)</f>
        <v>0</v>
      </c>
    </row>
    <row r="20" spans="1:13">
      <c r="A20" s="443">
        <f>margins!$BD14</f>
        <v>7.375</v>
      </c>
      <c r="B20" s="443">
        <f>margins!BE14-margins!BH14</f>
        <v>102.62</v>
      </c>
      <c r="C20" s="443">
        <f>margins!BF14-margins!BH14</f>
        <v>102.52000000000001</v>
      </c>
      <c r="D20" s="443">
        <f>margins!BG14-margins!BH14</f>
        <v>102.52000000000001</v>
      </c>
      <c r="F20" s="1681"/>
      <c r="G20" s="1682"/>
      <c r="H20" s="1683"/>
      <c r="I20" s="417"/>
      <c r="K20" s="428" t="s">
        <v>204</v>
      </c>
      <c r="L20" s="432" t="s">
        <v>192</v>
      </c>
      <c r="M20" s="436">
        <f>IFERROR(INDEX($C$62:$G$67,MATCH(L20,B62:B67,0),MATCH($L$13,$C$41:$G$41,0),1),0)</f>
        <v>0</v>
      </c>
    </row>
    <row r="21" spans="1:13">
      <c r="A21" s="443">
        <f>margins!$BD15</f>
        <v>7.5</v>
      </c>
      <c r="B21" s="443">
        <f>margins!BE15-margins!BH15</f>
        <v>103.245</v>
      </c>
      <c r="C21" s="443">
        <f>margins!BF15-margins!BH15</f>
        <v>103.14500000000001</v>
      </c>
      <c r="D21" s="443">
        <f>margins!BG15-margins!BH15</f>
        <v>103.14500000000001</v>
      </c>
      <c r="F21" s="1690" t="s">
        <v>747</v>
      </c>
      <c r="G21" s="1691"/>
      <c r="H21" s="1692"/>
      <c r="I21" s="417"/>
      <c r="K21" s="428" t="s">
        <v>205</v>
      </c>
      <c r="L21" s="432" t="s">
        <v>192</v>
      </c>
      <c r="M21" s="436">
        <f>IFERROR(INDEX($C$68:$G$71,MATCH(L21,B68:B71,0),MATCH($L$13,$C$41:$G$41,0),1),0)</f>
        <v>0</v>
      </c>
    </row>
    <row r="22" spans="1:13">
      <c r="A22" s="443">
        <f>margins!$BD16</f>
        <v>7.625</v>
      </c>
      <c r="B22" s="443">
        <f>margins!BE16-margins!BH16</f>
        <v>103.777</v>
      </c>
      <c r="C22" s="443">
        <f>margins!BF16-margins!BH16</f>
        <v>103.67700000000001</v>
      </c>
      <c r="D22" s="443">
        <f>margins!BG16-margins!BH16</f>
        <v>103.67700000000001</v>
      </c>
      <c r="F22" s="1690"/>
      <c r="G22" s="1691"/>
      <c r="H22" s="1692"/>
      <c r="I22" s="417"/>
      <c r="K22" s="428" t="s">
        <v>69</v>
      </c>
      <c r="L22" s="432" t="s">
        <v>192</v>
      </c>
      <c r="M22" s="436">
        <f>IFERROR(INDEX($C$51:$G$74,MATCH(L22,$B$51:$B$74,0),MATCH($L$13,$C$41:$G$41,0),1),0)</f>
        <v>0</v>
      </c>
    </row>
    <row r="23" spans="1:13" ht="15" customHeight="1">
      <c r="A23" s="443">
        <f>margins!$BD17</f>
        <v>7.75</v>
      </c>
      <c r="B23" s="443">
        <f>margins!BE17-margins!BH17</f>
        <v>104.214</v>
      </c>
      <c r="C23" s="443">
        <f>margins!BF17-margins!BH17</f>
        <v>104.114</v>
      </c>
      <c r="D23" s="443">
        <f>margins!BG17-margins!BH17</f>
        <v>104.114</v>
      </c>
      <c r="F23" s="1690" t="s">
        <v>646</v>
      </c>
      <c r="G23" s="1691"/>
      <c r="H23" s="1692"/>
      <c r="I23" s="419"/>
      <c r="K23" s="428" t="s">
        <v>161</v>
      </c>
      <c r="L23" s="432" t="s">
        <v>192</v>
      </c>
      <c r="M23" s="436">
        <f>IFERROR(INDEX($C$51:$G$74,MATCH(L23,$B$51:$B$74,0),MATCH($L$13,$C$41:$G$41,0),1),0)</f>
        <v>0</v>
      </c>
    </row>
    <row r="24" spans="1:13" ht="15.75" thickBot="1">
      <c r="A24" s="443">
        <f>margins!$BD18</f>
        <v>7.875</v>
      </c>
      <c r="B24" s="443">
        <f>margins!BE18-margins!BH18</f>
        <v>104.652</v>
      </c>
      <c r="C24" s="443">
        <f>margins!BF18-margins!BH18</f>
        <v>104.55200000000001</v>
      </c>
      <c r="D24" s="443">
        <f>margins!BG18-margins!BH18</f>
        <v>104.55200000000001</v>
      </c>
      <c r="F24" s="1698"/>
      <c r="G24" s="1699"/>
      <c r="H24" s="1700"/>
      <c r="I24" s="419"/>
      <c r="K24" s="428" t="s">
        <v>139</v>
      </c>
      <c r="L24" s="432" t="s">
        <v>192</v>
      </c>
      <c r="M24" s="436">
        <f>IFERROR(INDEX($C$51:$G$74,MATCH(L24,$B$51:$B$74,0),MATCH($L$13,$C$41:$G$41,0),1),0)</f>
        <v>0</v>
      </c>
    </row>
    <row r="25" spans="1:13">
      <c r="A25" s="443">
        <f>margins!$BD19</f>
        <v>8</v>
      </c>
      <c r="B25" s="443">
        <f>margins!BE19-margins!BH19</f>
        <v>105.089</v>
      </c>
      <c r="C25" s="443">
        <f>margins!BF19-margins!BH19</f>
        <v>104.989</v>
      </c>
      <c r="D25" s="443">
        <f>margins!BG19-margins!BH19</f>
        <v>104.989</v>
      </c>
      <c r="F25" s="1737"/>
      <c r="G25" s="1737"/>
      <c r="H25" s="1737"/>
      <c r="I25" s="417"/>
      <c r="K25" s="428" t="s">
        <v>206</v>
      </c>
      <c r="L25" s="432" t="s">
        <v>192</v>
      </c>
      <c r="M25" s="436">
        <f>IF(L25=15,0,IF(L25=30,G37,IF(L25=45,G38,0)))</f>
        <v>0</v>
      </c>
    </row>
    <row r="26" spans="1:13" ht="15.75" thickBot="1">
      <c r="A26" s="443">
        <f>margins!$BD20</f>
        <v>8.125</v>
      </c>
      <c r="B26" s="443">
        <f>margins!BE20-margins!BH20</f>
        <v>105.464</v>
      </c>
      <c r="C26" s="443">
        <f>margins!BF20-margins!BH20</f>
        <v>105.364</v>
      </c>
      <c r="D26" s="443">
        <f>margins!BG20-margins!BH20</f>
        <v>105.364</v>
      </c>
      <c r="F26" s="1737"/>
      <c r="G26" s="1737"/>
      <c r="H26" s="1737"/>
      <c r="I26" s="417"/>
      <c r="K26" s="429" t="s">
        <v>207</v>
      </c>
      <c r="L26" s="433"/>
      <c r="M26" s="437">
        <f>M15+M16+M17+M18+M19+M20+M21+M22+M23+M25+M14+M24</f>
        <v>0</v>
      </c>
    </row>
    <row r="27" spans="1:13" ht="15.75" thickBot="1">
      <c r="A27" s="443">
        <f>margins!$BD21</f>
        <v>8.25</v>
      </c>
      <c r="B27" s="443">
        <f>margins!BE21-margins!BH21</f>
        <v>105.839</v>
      </c>
      <c r="C27" s="443">
        <f>margins!BF21-margins!BH21</f>
        <v>105.739</v>
      </c>
      <c r="D27" s="443">
        <f>margins!BG21-margins!BH21</f>
        <v>105.739</v>
      </c>
      <c r="F27" s="1737"/>
      <c r="G27" s="1737"/>
      <c r="H27" s="1737"/>
      <c r="I27" s="417"/>
      <c r="K27" s="420"/>
      <c r="L27" s="421"/>
      <c r="M27" s="430"/>
    </row>
    <row r="28" spans="1:13" ht="15.75" thickBot="1">
      <c r="A28" s="443">
        <f>margins!$BD22</f>
        <v>8.375</v>
      </c>
      <c r="B28" s="443">
        <f>margins!BE22-margins!BH22</f>
        <v>106.214</v>
      </c>
      <c r="C28" s="443">
        <f>margins!BF22-margins!BH22</f>
        <v>106.114</v>
      </c>
      <c r="D28" s="443">
        <f>margins!BG22-margins!BH22</f>
        <v>106.114</v>
      </c>
      <c r="F28" s="1737"/>
      <c r="G28" s="1737"/>
      <c r="H28" s="1737"/>
      <c r="I28" s="417"/>
      <c r="K28" s="422" t="s">
        <v>208</v>
      </c>
      <c r="L28" s="423"/>
      <c r="M28" s="438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443">
        <f>margins!$BD23</f>
        <v>8.5</v>
      </c>
      <c r="B29" s="443">
        <f>margins!BE23-margins!BH23</f>
        <v>106.589</v>
      </c>
      <c r="C29" s="443">
        <f>margins!BF23-margins!BH23</f>
        <v>106.489</v>
      </c>
      <c r="D29" s="443">
        <f>margins!BG23-margins!BH23</f>
        <v>106.489</v>
      </c>
      <c r="H29" s="1"/>
      <c r="I29" s="417"/>
      <c r="K29" s="417"/>
      <c r="L29" s="417"/>
      <c r="M29" s="417"/>
    </row>
    <row r="30" spans="1:13" ht="15.75" thickBot="1">
      <c r="A30" s="443">
        <f>margins!$BD24</f>
        <v>8.625</v>
      </c>
      <c r="B30" s="443">
        <f>margins!BE24-margins!BH24</f>
        <v>106.964</v>
      </c>
      <c r="C30" s="443">
        <f>margins!BF24-margins!BH24</f>
        <v>106.864</v>
      </c>
      <c r="D30" s="443">
        <f>margins!BG24-margins!BH24</f>
        <v>106.864</v>
      </c>
      <c r="F30" s="395" t="s">
        <v>99</v>
      </c>
      <c r="G30" s="396"/>
      <c r="I30" s="417"/>
      <c r="K30" s="775" t="s">
        <v>449</v>
      </c>
      <c r="L30" s="776"/>
      <c r="M30" s="777"/>
    </row>
    <row r="31" spans="1:13">
      <c r="A31" s="443">
        <f>margins!$BD25</f>
        <v>8.75</v>
      </c>
      <c r="B31" s="443">
        <f>margins!BE25-margins!BH25</f>
        <v>107.277</v>
      </c>
      <c r="C31" s="443">
        <f>margins!BF25-margins!BH25</f>
        <v>107.17700000000001</v>
      </c>
      <c r="D31" s="443">
        <f>margins!BG25-margins!BH25</f>
        <v>107.17700000000001</v>
      </c>
      <c r="F31" s="70" t="s">
        <v>100</v>
      </c>
      <c r="G31" s="71" t="s">
        <v>101</v>
      </c>
      <c r="I31" s="417"/>
    </row>
    <row r="32" spans="1:13">
      <c r="A32" s="443">
        <f>margins!$BD26</f>
        <v>8.875</v>
      </c>
      <c r="B32" s="443">
        <f>margins!BE26-margins!BH26</f>
        <v>107.589</v>
      </c>
      <c r="C32" s="443">
        <f>margins!BF26-margins!BH26</f>
        <v>107.489</v>
      </c>
      <c r="D32" s="443">
        <f>margins!BG26-margins!BH26</f>
        <v>107.489</v>
      </c>
      <c r="F32" s="70" t="s">
        <v>102</v>
      </c>
      <c r="G32" s="400">
        <v>6.5</v>
      </c>
      <c r="H32" s="1569"/>
      <c r="I32" s="1569"/>
    </row>
    <row r="33" spans="1:22">
      <c r="A33" s="443">
        <f>margins!$BD27</f>
        <v>9</v>
      </c>
      <c r="B33" s="443">
        <f>margins!BE27-margins!BH27</f>
        <v>107.902</v>
      </c>
      <c r="C33" s="443">
        <f>margins!BF27-margins!BH27</f>
        <v>107.80200000000001</v>
      </c>
      <c r="D33" s="443">
        <f>margins!BG27-margins!BH27</f>
        <v>107.80200000000001</v>
      </c>
      <c r="F33" s="70" t="s">
        <v>255</v>
      </c>
      <c r="G33" s="401" t="s">
        <v>237</v>
      </c>
      <c r="J33" s="417"/>
    </row>
    <row r="34" spans="1:22" ht="15.75" thickBot="1">
      <c r="A34" s="443">
        <f>margins!$BD28</f>
        <v>9.125</v>
      </c>
      <c r="B34" s="443">
        <f>margins!BE28-margins!BH28</f>
        <v>108.152</v>
      </c>
      <c r="C34" s="443">
        <f>margins!BF28-margins!BH28</f>
        <v>108.05200000000001</v>
      </c>
      <c r="D34" s="443">
        <f>margins!BG28-margins!BH28</f>
        <v>108.05200000000001</v>
      </c>
      <c r="F34" s="75" t="s">
        <v>104</v>
      </c>
      <c r="G34" s="76" t="s">
        <v>105</v>
      </c>
      <c r="J34" s="417"/>
      <c r="M34" s="417"/>
    </row>
    <row r="35" spans="1:22" ht="15" customHeight="1" thickBot="1">
      <c r="A35" s="443">
        <f>margins!$BD29</f>
        <v>9.25</v>
      </c>
      <c r="B35" s="443">
        <f>margins!BE29-margins!BH29</f>
        <v>108.402</v>
      </c>
      <c r="C35" s="443">
        <f>margins!BF29-margins!BH29</f>
        <v>108.30200000000001</v>
      </c>
      <c r="D35" s="443">
        <f>margins!BG29-margins!BH29</f>
        <v>108.30200000000001</v>
      </c>
      <c r="G35" s="1"/>
      <c r="H35" s="763"/>
      <c r="I35" s="763"/>
      <c r="J35" s="417"/>
      <c r="M35" s="417"/>
    </row>
    <row r="36" spans="1:22">
      <c r="A36" s="443">
        <f>margins!$BD30</f>
        <v>9.375</v>
      </c>
      <c r="B36" s="443">
        <f>margins!BE30-margins!BH30</f>
        <v>108.652</v>
      </c>
      <c r="C36" s="443">
        <f>margins!BF30-margins!BH30</f>
        <v>108.55200000000001</v>
      </c>
      <c r="D36" s="443">
        <f>margins!BG30-margins!BH30</f>
        <v>108.55200000000001</v>
      </c>
      <c r="F36" s="395" t="s">
        <v>106</v>
      </c>
      <c r="G36" s="396"/>
      <c r="H36" s="439"/>
      <c r="I36" s="797"/>
      <c r="J36" s="417"/>
      <c r="M36" s="417"/>
    </row>
    <row r="37" spans="1:22">
      <c r="A37" s="443">
        <f>margins!$BD31</f>
        <v>9.5</v>
      </c>
      <c r="B37" s="443">
        <f>margins!BE31-margins!BH31</f>
        <v>108.902</v>
      </c>
      <c r="C37" s="443">
        <f>margins!BF31-margins!BH31</f>
        <v>108.80200000000001</v>
      </c>
      <c r="D37" s="443">
        <f>margins!BG31-margins!BH31</f>
        <v>108.80200000000001</v>
      </c>
      <c r="F37" s="826" t="s">
        <v>107</v>
      </c>
      <c r="G37" s="827">
        <v>-0.25</v>
      </c>
      <c r="H37" s="439"/>
      <c r="I37" s="797"/>
      <c r="J37" s="417"/>
      <c r="M37" s="417"/>
    </row>
    <row r="38" spans="1:22" ht="15.75" thickBot="1">
      <c r="F38" s="75" t="s">
        <v>108</v>
      </c>
      <c r="G38" s="765">
        <v>-0.375</v>
      </c>
      <c r="H38" s="439"/>
      <c r="I38" s="798"/>
      <c r="M38" s="417"/>
    </row>
    <row r="39" spans="1:22">
      <c r="F39" s="439"/>
      <c r="G39" s="797"/>
      <c r="H39" s="439"/>
      <c r="I39" s="797"/>
    </row>
    <row r="40" spans="1:22">
      <c r="A40" s="3" t="s">
        <v>430</v>
      </c>
      <c r="B40" s="3"/>
      <c r="C40" s="1"/>
      <c r="D40" s="1"/>
      <c r="E40" s="1"/>
      <c r="F40" s="20"/>
      <c r="G40" s="1"/>
      <c r="H40" s="21"/>
      <c r="I40" s="20"/>
      <c r="J40" s="416"/>
    </row>
    <row r="41" spans="1:22">
      <c r="A41" s="766"/>
      <c r="B41" s="415" t="s">
        <v>192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7" t="s">
        <v>19</v>
      </c>
      <c r="H41" s="55"/>
    </row>
    <row r="42" spans="1:22">
      <c r="A42" s="767"/>
      <c r="B42" s="408" t="s">
        <v>111</v>
      </c>
      <c r="C42" s="452">
        <v>1.5</v>
      </c>
      <c r="D42" s="450">
        <v>1.3749999999999998</v>
      </c>
      <c r="E42" s="450">
        <v>1.25</v>
      </c>
      <c r="F42" s="450">
        <v>0.875</v>
      </c>
      <c r="G42" s="451">
        <v>0.25</v>
      </c>
      <c r="H42" s="55"/>
      <c r="Q42" s="64"/>
      <c r="R42" s="64"/>
      <c r="S42" s="64"/>
      <c r="T42" s="64"/>
      <c r="U42" s="64"/>
      <c r="V42" s="64"/>
    </row>
    <row r="43" spans="1:22">
      <c r="A43" s="767"/>
      <c r="B43" s="408" t="s">
        <v>24</v>
      </c>
      <c r="C43" s="453">
        <v>1.5</v>
      </c>
      <c r="D43" s="95">
        <v>1.3749999999999998</v>
      </c>
      <c r="E43" s="95">
        <v>1.125</v>
      </c>
      <c r="F43" s="95">
        <v>0.75</v>
      </c>
      <c r="G43" s="449">
        <v>0</v>
      </c>
      <c r="H43" s="55"/>
      <c r="Q43" s="64"/>
      <c r="R43" s="64"/>
      <c r="S43" s="64"/>
      <c r="T43" s="64"/>
      <c r="U43" s="64"/>
      <c r="V43" s="64"/>
    </row>
    <row r="44" spans="1:22">
      <c r="A44" s="767"/>
      <c r="B44" s="408" t="s">
        <v>25</v>
      </c>
      <c r="C44" s="454">
        <v>1.25</v>
      </c>
      <c r="D44" s="94">
        <v>1.1249999999999998</v>
      </c>
      <c r="E44" s="94">
        <v>0.875</v>
      </c>
      <c r="F44" s="94">
        <v>0.5</v>
      </c>
      <c r="G44" s="448">
        <v>-0.25</v>
      </c>
      <c r="H44" s="55"/>
      <c r="Q44" s="64"/>
      <c r="R44" s="64"/>
      <c r="S44" s="64"/>
      <c r="T44" s="64"/>
      <c r="U44" s="64"/>
      <c r="V44" s="64"/>
    </row>
    <row r="45" spans="1:22">
      <c r="A45" s="117" t="s">
        <v>109</v>
      </c>
      <c r="B45" s="408" t="s">
        <v>26</v>
      </c>
      <c r="C45" s="453">
        <v>0.87499999999999989</v>
      </c>
      <c r="D45" s="95">
        <v>0.75</v>
      </c>
      <c r="E45" s="95">
        <v>0.37499999999999978</v>
      </c>
      <c r="F45" s="95">
        <v>-0.125</v>
      </c>
      <c r="G45" s="449">
        <v>-1</v>
      </c>
      <c r="H45" s="55"/>
      <c r="Q45" s="64"/>
      <c r="R45" s="64"/>
      <c r="S45" s="64"/>
      <c r="T45" s="64"/>
      <c r="U45" s="64"/>
      <c r="V45" s="64"/>
    </row>
    <row r="46" spans="1:22">
      <c r="A46" s="117" t="s">
        <v>445</v>
      </c>
      <c r="B46" s="408" t="s">
        <v>27</v>
      </c>
      <c r="C46" s="454">
        <v>0.49999999999999989</v>
      </c>
      <c r="D46" s="94">
        <v>0.12499999999999989</v>
      </c>
      <c r="E46" s="94">
        <v>-0.12500000000000011</v>
      </c>
      <c r="F46" s="94">
        <v>-0.625</v>
      </c>
      <c r="G46" s="448" t="s">
        <v>14</v>
      </c>
      <c r="H46" s="55"/>
      <c r="Q46" s="64"/>
      <c r="R46" s="64"/>
      <c r="S46" s="64"/>
      <c r="T46" s="64"/>
      <c r="U46" s="64"/>
      <c r="V46" s="64"/>
    </row>
    <row r="47" spans="1:22">
      <c r="A47" s="768"/>
      <c r="B47" s="409" t="s">
        <v>28</v>
      </c>
      <c r="C47" s="677">
        <v>0</v>
      </c>
      <c r="D47" s="446">
        <v>-0.375</v>
      </c>
      <c r="E47" s="446">
        <v>-0.875</v>
      </c>
      <c r="F47" s="446">
        <v>-1.625</v>
      </c>
      <c r="G47" s="447" t="s">
        <v>14</v>
      </c>
      <c r="H47" s="55"/>
      <c r="Q47" s="64"/>
      <c r="R47" s="64"/>
      <c r="S47" s="64"/>
      <c r="T47" s="64"/>
      <c r="U47" s="64"/>
      <c r="V47" s="64"/>
    </row>
    <row r="48" spans="1:22">
      <c r="A48" s="410"/>
      <c r="B48" s="416" t="s">
        <v>192</v>
      </c>
    </row>
    <row r="49" spans="1:8">
      <c r="A49" s="3" t="s">
        <v>116</v>
      </c>
      <c r="H49" s="795"/>
    </row>
    <row r="50" spans="1:8">
      <c r="A50" s="61"/>
      <c r="B50" s="26" t="s">
        <v>302</v>
      </c>
      <c r="C50" s="406" t="s">
        <v>15</v>
      </c>
      <c r="D50" s="406" t="s">
        <v>16</v>
      </c>
      <c r="E50" s="406" t="s">
        <v>17</v>
      </c>
      <c r="F50" s="406" t="s">
        <v>18</v>
      </c>
      <c r="G50" s="407" t="s">
        <v>19</v>
      </c>
      <c r="H50" s="55"/>
    </row>
    <row r="51" spans="1:8">
      <c r="A51" s="1963" t="s">
        <v>71</v>
      </c>
      <c r="B51" s="1559" t="s">
        <v>72</v>
      </c>
      <c r="C51" s="1557">
        <v>-0.25</v>
      </c>
      <c r="D51" s="1557">
        <v>-0.25</v>
      </c>
      <c r="E51" s="1557">
        <v>-0.25</v>
      </c>
      <c r="F51" s="1557">
        <v>-0.25</v>
      </c>
      <c r="G51" s="1558">
        <v>-0.25</v>
      </c>
      <c r="H51" s="55"/>
    </row>
    <row r="52" spans="1:8">
      <c r="A52" s="1964"/>
      <c r="B52" s="1560" t="s">
        <v>740</v>
      </c>
      <c r="C52" s="446">
        <v>-0.25</v>
      </c>
      <c r="D52" s="446">
        <v>-0.25</v>
      </c>
      <c r="E52" s="446">
        <v>-0.25</v>
      </c>
      <c r="F52" s="446">
        <v>-0.25</v>
      </c>
      <c r="G52" s="447">
        <v>-0.25</v>
      </c>
      <c r="H52" s="55"/>
    </row>
    <row r="53" spans="1:8" ht="17.25" customHeight="1">
      <c r="A53" s="838" t="s">
        <v>157</v>
      </c>
      <c r="B53" s="1561" t="s">
        <v>76</v>
      </c>
      <c r="C53" s="1555">
        <v>0</v>
      </c>
      <c r="D53" s="1555">
        <v>0</v>
      </c>
      <c r="E53" s="1555">
        <v>0</v>
      </c>
      <c r="F53" s="1555">
        <v>0</v>
      </c>
      <c r="G53" s="1556">
        <v>0</v>
      </c>
      <c r="H53" s="55"/>
    </row>
    <row r="54" spans="1:8">
      <c r="A54" s="769"/>
      <c r="B54" s="1562" t="s">
        <v>448</v>
      </c>
      <c r="C54" s="99">
        <v>0</v>
      </c>
      <c r="D54" s="99">
        <v>0</v>
      </c>
      <c r="E54" s="99">
        <v>0</v>
      </c>
      <c r="F54" s="99">
        <v>0</v>
      </c>
      <c r="G54" s="756">
        <v>0</v>
      </c>
      <c r="H54" s="55"/>
    </row>
    <row r="55" spans="1:8">
      <c r="A55" s="769"/>
      <c r="B55" s="1563" t="s">
        <v>127</v>
      </c>
      <c r="C55" s="99">
        <v>0</v>
      </c>
      <c r="D55" s="99">
        <v>0</v>
      </c>
      <c r="E55" s="99">
        <v>0</v>
      </c>
      <c r="F55" s="99">
        <v>0</v>
      </c>
      <c r="G55" s="756">
        <v>0</v>
      </c>
      <c r="H55" s="55"/>
    </row>
    <row r="56" spans="1:8">
      <c r="A56" s="762" t="s">
        <v>47</v>
      </c>
      <c r="B56" s="1563" t="s">
        <v>128</v>
      </c>
      <c r="C56" s="99">
        <v>0</v>
      </c>
      <c r="D56" s="99">
        <v>0</v>
      </c>
      <c r="E56" s="99">
        <v>0</v>
      </c>
      <c r="F56" s="99">
        <v>0</v>
      </c>
      <c r="G56" s="756">
        <v>0</v>
      </c>
      <c r="H56" s="55"/>
    </row>
    <row r="57" spans="1:8">
      <c r="A57" s="769"/>
      <c r="B57" s="1563" t="s">
        <v>129</v>
      </c>
      <c r="C57" s="99">
        <v>0</v>
      </c>
      <c r="D57" s="99">
        <v>0</v>
      </c>
      <c r="E57" s="99">
        <v>0</v>
      </c>
      <c r="F57" s="99">
        <v>0</v>
      </c>
      <c r="G57" s="756">
        <v>0</v>
      </c>
      <c r="H57" s="55"/>
    </row>
    <row r="58" spans="1:8">
      <c r="A58" s="769"/>
      <c r="B58" s="1563" t="s">
        <v>130</v>
      </c>
      <c r="C58" s="99">
        <v>0</v>
      </c>
      <c r="D58" s="99">
        <v>0</v>
      </c>
      <c r="E58" s="99">
        <v>0</v>
      </c>
      <c r="F58" s="99">
        <v>0</v>
      </c>
      <c r="G58" s="756">
        <v>0</v>
      </c>
      <c r="H58" s="55"/>
    </row>
    <row r="59" spans="1:8">
      <c r="A59" s="769"/>
      <c r="B59" s="1564" t="s">
        <v>131</v>
      </c>
      <c r="C59" s="101">
        <v>0</v>
      </c>
      <c r="D59" s="101">
        <v>0</v>
      </c>
      <c r="E59" s="101">
        <v>0</v>
      </c>
      <c r="F59" s="101">
        <v>0</v>
      </c>
      <c r="G59" s="757">
        <v>0</v>
      </c>
      <c r="H59" s="55"/>
    </row>
    <row r="60" spans="1:8">
      <c r="A60" s="835" t="s">
        <v>56</v>
      </c>
      <c r="B60" s="1565" t="s">
        <v>472</v>
      </c>
      <c r="C60" s="836">
        <v>-0.375</v>
      </c>
      <c r="D60" s="836">
        <v>-0.375</v>
      </c>
      <c r="E60" s="836">
        <v>-0.375</v>
      </c>
      <c r="F60" s="836">
        <v>-0.5</v>
      </c>
      <c r="G60" s="837" t="s">
        <v>14</v>
      </c>
      <c r="H60" s="55"/>
    </row>
    <row r="61" spans="1:8">
      <c r="A61" s="834" t="s">
        <v>65</v>
      </c>
      <c r="B61" s="1562" t="s">
        <v>136</v>
      </c>
      <c r="C61" s="99">
        <v>-0.5</v>
      </c>
      <c r="D61" s="99">
        <v>-0.5</v>
      </c>
      <c r="E61" s="99">
        <v>-0.5</v>
      </c>
      <c r="F61" s="99">
        <v>-0.5</v>
      </c>
      <c r="G61" s="756">
        <v>-0.625</v>
      </c>
      <c r="H61" s="55"/>
    </row>
    <row r="62" spans="1:8">
      <c r="A62" s="411"/>
      <c r="B62" s="1566" t="s">
        <v>95</v>
      </c>
      <c r="C62" s="103">
        <v>1</v>
      </c>
      <c r="D62" s="103">
        <v>1</v>
      </c>
      <c r="E62" s="103">
        <v>1</v>
      </c>
      <c r="F62" s="103">
        <v>1</v>
      </c>
      <c r="G62" s="759">
        <v>1.125</v>
      </c>
      <c r="H62" s="55"/>
    </row>
    <row r="63" spans="1:8">
      <c r="A63" s="412" t="s">
        <v>137</v>
      </c>
      <c r="B63" s="1562" t="s">
        <v>96</v>
      </c>
      <c r="C63" s="99">
        <v>0.75</v>
      </c>
      <c r="D63" s="99">
        <v>0.75</v>
      </c>
      <c r="E63" s="99">
        <v>0.75</v>
      </c>
      <c r="F63" s="99">
        <v>0.75</v>
      </c>
      <c r="G63" s="756">
        <v>0.875</v>
      </c>
      <c r="H63" s="55"/>
    </row>
    <row r="64" spans="1:8">
      <c r="A64" s="411" t="s">
        <v>138</v>
      </c>
      <c r="B64" s="1562" t="s">
        <v>7</v>
      </c>
      <c r="C64" s="99">
        <v>0.25</v>
      </c>
      <c r="D64" s="99">
        <v>0.25</v>
      </c>
      <c r="E64" s="99">
        <v>0.25</v>
      </c>
      <c r="F64" s="99">
        <v>0.25</v>
      </c>
      <c r="G64" s="756">
        <v>0.25</v>
      </c>
      <c r="H64" s="55"/>
    </row>
    <row r="65" spans="1:8">
      <c r="A65" s="411" t="s">
        <v>447</v>
      </c>
      <c r="B65" s="1562" t="s">
        <v>9</v>
      </c>
      <c r="C65" s="99">
        <v>-0.375</v>
      </c>
      <c r="D65" s="99">
        <v>-0.375</v>
      </c>
      <c r="E65" s="99">
        <v>-0.375</v>
      </c>
      <c r="F65" s="99">
        <v>-0.375</v>
      </c>
      <c r="G65" s="756">
        <v>-0.5</v>
      </c>
      <c r="H65" s="55"/>
    </row>
    <row r="66" spans="1:8">
      <c r="A66" s="411"/>
      <c r="B66" s="1562" t="s">
        <v>11</v>
      </c>
      <c r="C66" s="99">
        <v>-1.125</v>
      </c>
      <c r="D66" s="99">
        <v>-1.125</v>
      </c>
      <c r="E66" s="99">
        <v>-1.375</v>
      </c>
      <c r="F66" s="99">
        <v>-1.375</v>
      </c>
      <c r="G66" s="756">
        <v>-1.6250000000000002</v>
      </c>
      <c r="H66" s="55"/>
    </row>
    <row r="67" spans="1:8">
      <c r="A67" s="434"/>
      <c r="B67" s="1567" t="s">
        <v>97</v>
      </c>
      <c r="C67" s="101">
        <v>-1.7500000000000002</v>
      </c>
      <c r="D67" s="101">
        <v>-1.7500000000000002</v>
      </c>
      <c r="E67" s="101">
        <v>-2</v>
      </c>
      <c r="F67" s="101">
        <v>-2</v>
      </c>
      <c r="G67" s="757">
        <v>-2.25</v>
      </c>
      <c r="H67" s="55"/>
    </row>
    <row r="68" spans="1:8">
      <c r="A68" s="1744" t="s">
        <v>446</v>
      </c>
      <c r="B68" s="760" t="s">
        <v>184</v>
      </c>
      <c r="C68" s="99">
        <v>0.75</v>
      </c>
      <c r="D68" s="99">
        <v>0.75</v>
      </c>
      <c r="E68" s="99">
        <v>0.75</v>
      </c>
      <c r="F68" s="99">
        <v>0.75</v>
      </c>
      <c r="G68" s="756">
        <v>0.875</v>
      </c>
      <c r="H68" s="55"/>
    </row>
    <row r="69" spans="1:8">
      <c r="A69" s="1745"/>
      <c r="B69" s="760" t="s">
        <v>185</v>
      </c>
      <c r="C69" s="99">
        <v>0.5</v>
      </c>
      <c r="D69" s="99">
        <v>0.5</v>
      </c>
      <c r="E69" s="99">
        <v>0.5</v>
      </c>
      <c r="F69" s="99">
        <v>0.5</v>
      </c>
      <c r="G69" s="756">
        <v>0.625</v>
      </c>
      <c r="H69" s="55"/>
    </row>
    <row r="70" spans="1:8">
      <c r="A70" s="1745"/>
      <c r="B70" s="760" t="s">
        <v>186</v>
      </c>
      <c r="C70" s="99">
        <v>0</v>
      </c>
      <c r="D70" s="99">
        <v>0</v>
      </c>
      <c r="E70" s="99">
        <v>0</v>
      </c>
      <c r="F70" s="99">
        <v>0</v>
      </c>
      <c r="G70" s="756">
        <v>0</v>
      </c>
      <c r="H70" s="55"/>
    </row>
    <row r="71" spans="1:8">
      <c r="A71" s="1746"/>
      <c r="B71" s="761" t="s">
        <v>187</v>
      </c>
      <c r="C71" s="101">
        <v>-0.375</v>
      </c>
      <c r="D71" s="101">
        <v>-0.375</v>
      </c>
      <c r="E71" s="101">
        <v>-0.375</v>
      </c>
      <c r="F71" s="101">
        <v>-0.375</v>
      </c>
      <c r="G71" s="757">
        <v>-0.5</v>
      </c>
      <c r="H71" s="55"/>
    </row>
    <row r="72" spans="1:8">
      <c r="A72" s="445" t="s">
        <v>68</v>
      </c>
      <c r="B72" s="758" t="s">
        <v>69</v>
      </c>
      <c r="C72" s="103" t="s">
        <v>14</v>
      </c>
      <c r="D72" s="103" t="s">
        <v>14</v>
      </c>
      <c r="E72" s="103" t="s">
        <v>14</v>
      </c>
      <c r="F72" s="103" t="s">
        <v>14</v>
      </c>
      <c r="G72" s="759" t="s">
        <v>14</v>
      </c>
      <c r="H72" s="55"/>
    </row>
    <row r="73" spans="1:8">
      <c r="A73" s="444"/>
      <c r="B73" s="63" t="s">
        <v>161</v>
      </c>
      <c r="C73" s="101">
        <v>-0.25</v>
      </c>
      <c r="D73" s="101">
        <v>-0.25</v>
      </c>
      <c r="E73" s="101">
        <v>-0.25</v>
      </c>
      <c r="F73" s="101">
        <v>-0.25</v>
      </c>
      <c r="G73" s="757">
        <v>-0.25</v>
      </c>
    </row>
    <row r="74" spans="1:8">
      <c r="A74" s="1530" t="s">
        <v>312</v>
      </c>
      <c r="B74" s="1531" t="s">
        <v>139</v>
      </c>
      <c r="C74" s="836" t="s">
        <v>14</v>
      </c>
      <c r="D74" s="836" t="s">
        <v>14</v>
      </c>
      <c r="E74" s="836" t="s">
        <v>14</v>
      </c>
      <c r="F74" s="836" t="s">
        <v>14</v>
      </c>
      <c r="G74" s="837" t="s">
        <v>14</v>
      </c>
    </row>
    <row r="75" spans="1:8">
      <c r="A75" s="1528"/>
      <c r="B75" s="1529"/>
      <c r="C75" s="831"/>
      <c r="D75" s="831"/>
      <c r="E75" s="831"/>
      <c r="F75" s="831"/>
      <c r="G75" s="831"/>
    </row>
  </sheetData>
  <mergeCells count="10">
    <mergeCell ref="A68:A71"/>
    <mergeCell ref="C2:I2"/>
    <mergeCell ref="B7:D7"/>
    <mergeCell ref="A51:A52"/>
    <mergeCell ref="F17:H18"/>
    <mergeCell ref="F23:H24"/>
    <mergeCell ref="F25:H26"/>
    <mergeCell ref="F27:H28"/>
    <mergeCell ref="F19:H20"/>
    <mergeCell ref="F21:H22"/>
  </mergeCells>
  <dataValidations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1127E663-A991-4762-8E22-50CFDD1FFED2}">
          <x14:formula1>
            <xm:f>margins!$A$137:$A$138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margins!$AT$128:$AT$130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margins!$A$159:$A$160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margins!$A$162:$A$168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margins!$A$198:$A$199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margins!$A$170:$A$171</xm:f>
          </x14:formula1>
          <xm:sqref>L22</xm:sqref>
        </x14:dataValidation>
        <x14:dataValidation type="list" allowBlank="1" showInputMessage="1" showErrorMessage="1" xr:uid="{3DD19262-BEAA-411E-855C-6461FB1C4FC8}">
          <x14:formula1>
            <xm:f>margins!$AT$172:$AT$173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margins!$AT$136:$AT$142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margins!$AT$175:$AT$177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margins!$AT$160:$AT$164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margins!$AT$145:$AT$147</xm:f>
          </x14:formula1>
          <xm:sqref>L18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73" customWidth="1"/>
    <col min="2" max="2" width="23.85546875" style="972" customWidth="1"/>
    <col min="3" max="3" width="9.140625" style="972" bestFit="1" customWidth="1"/>
    <col min="4" max="4" width="13.7109375" style="972" customWidth="1"/>
    <col min="5" max="5" width="13.85546875" style="972" customWidth="1"/>
    <col min="6" max="6" width="13.7109375" style="972" customWidth="1"/>
    <col min="7" max="7" width="16.42578125" style="972" bestFit="1" customWidth="1"/>
    <col min="8" max="8" width="19.42578125" style="972" customWidth="1"/>
    <col min="9" max="9" width="13.7109375" style="972" customWidth="1"/>
    <col min="10" max="10" width="16.5703125" style="972" customWidth="1"/>
    <col min="11" max="11" width="16.42578125" style="972" customWidth="1"/>
    <col min="12" max="12" width="13.7109375" style="972" customWidth="1"/>
    <col min="13" max="13" width="5" style="972" customWidth="1"/>
    <col min="14" max="14" width="9.140625" style="971"/>
    <col min="15" max="15" width="19.85546875" style="971" customWidth="1"/>
    <col min="16" max="16" width="20" style="971" customWidth="1"/>
    <col min="17" max="17" width="17.42578125" style="971" customWidth="1"/>
    <col min="18" max="16384" width="9.140625" style="971"/>
  </cols>
  <sheetData>
    <row r="1" spans="1:17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1354"/>
    </row>
    <row r="2" spans="1:17" s="972" customFormat="1">
      <c r="A2" s="1118"/>
      <c r="B2" s="977"/>
      <c r="C2" s="977"/>
      <c r="D2" s="977"/>
      <c r="E2" s="977"/>
      <c r="F2" s="977"/>
      <c r="G2" s="977"/>
      <c r="H2" s="977"/>
      <c r="I2" s="977"/>
      <c r="J2" s="973" t="s">
        <v>333</v>
      </c>
      <c r="K2" s="1704">
        <f ca="1">NOW()</f>
        <v>46121.348748611112</v>
      </c>
      <c r="L2" s="1704"/>
      <c r="M2" s="1363"/>
    </row>
    <row r="3" spans="1:17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977"/>
      <c r="K3" s="1703" t="s">
        <v>609</v>
      </c>
      <c r="L3" s="1703"/>
      <c r="M3" s="1182"/>
    </row>
    <row r="4" spans="1:17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977"/>
      <c r="K4" s="1347"/>
      <c r="L4" s="1347"/>
      <c r="M4" s="1355"/>
    </row>
    <row r="5" spans="1:17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977"/>
      <c r="K5" s="1371"/>
      <c r="L5" s="1347" t="s">
        <v>171</v>
      </c>
      <c r="M5" s="976"/>
    </row>
    <row r="6" spans="1:17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1355"/>
    </row>
    <row r="7" spans="1:17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1355"/>
    </row>
    <row r="8" spans="1:17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1182"/>
    </row>
    <row r="9" spans="1:17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356"/>
    </row>
    <row r="10" spans="1:17" s="972" customFormat="1" ht="14.25" customHeight="1">
      <c r="A10" s="1705" t="s">
        <v>435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7"/>
      <c r="O10" s="1672" t="s">
        <v>440</v>
      </c>
      <c r="P10" s="1673"/>
      <c r="Q10" s="1673"/>
    </row>
    <row r="11" spans="1:17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10"/>
      <c r="O11" s="418"/>
      <c r="P11" s="418"/>
      <c r="Q11" s="418"/>
    </row>
    <row r="12" spans="1:17" s="972" customFormat="1" ht="15.75" thickBot="1">
      <c r="A12" s="1180"/>
      <c r="B12" s="1178"/>
      <c r="C12" s="1693" t="s">
        <v>443</v>
      </c>
      <c r="D12" s="1694"/>
      <c r="E12" s="1695"/>
      <c r="F12" s="1179"/>
      <c r="G12" s="1178"/>
      <c r="H12" s="1178"/>
      <c r="I12" s="1178"/>
      <c r="J12" s="1178"/>
      <c r="K12" s="1178"/>
      <c r="L12" s="1178"/>
      <c r="M12" s="1201"/>
      <c r="O12" s="1148" t="s">
        <v>196</v>
      </c>
      <c r="P12" s="1148" t="s">
        <v>197</v>
      </c>
      <c r="Q12" s="1148" t="s">
        <v>198</v>
      </c>
    </row>
    <row r="13" spans="1:17" s="972" customFormat="1" ht="15.75" thickBot="1">
      <c r="A13" s="1165"/>
      <c r="B13" s="1321" t="s">
        <v>213</v>
      </c>
      <c r="C13" s="1346" t="s">
        <v>13</v>
      </c>
      <c r="D13" s="1321" t="s">
        <v>87</v>
      </c>
      <c r="E13" s="1366" t="s">
        <v>608</v>
      </c>
      <c r="G13" s="1117" t="s">
        <v>607</v>
      </c>
      <c r="H13" s="1116"/>
      <c r="I13" s="977"/>
      <c r="J13" s="1117" t="s">
        <v>106</v>
      </c>
      <c r="K13" s="1"/>
      <c r="L13" s="1"/>
      <c r="M13" s="976"/>
      <c r="O13" s="418"/>
      <c r="P13" s="418"/>
      <c r="Q13" s="418"/>
    </row>
    <row r="14" spans="1:17" s="972" customFormat="1">
      <c r="A14" s="1165"/>
      <c r="B14" s="1364">
        <f>margins!$BD3</f>
        <v>6</v>
      </c>
      <c r="C14" s="1367">
        <f>margins!BE3-margins!BH3</f>
        <v>94.683000000000007</v>
      </c>
      <c r="D14" s="1365">
        <f>margins!BF3-margins!BH3</f>
        <v>94.583000000000013</v>
      </c>
      <c r="E14" s="1369">
        <f>margins!BG3-margins!BH3</f>
        <v>94.583000000000013</v>
      </c>
      <c r="G14" s="1148" t="s">
        <v>94</v>
      </c>
      <c r="H14" s="1352" t="s">
        <v>6</v>
      </c>
      <c r="I14" s="977"/>
      <c r="J14" s="1405" t="s">
        <v>605</v>
      </c>
      <c r="K14" s="1171">
        <v>-0.25</v>
      </c>
      <c r="M14" s="976"/>
      <c r="O14" s="427" t="s">
        <v>199</v>
      </c>
      <c r="P14" s="431" t="s">
        <v>193</v>
      </c>
      <c r="Q14" s="435"/>
    </row>
    <row r="15" spans="1:17" s="972" customFormat="1" ht="15.75" thickBot="1">
      <c r="A15" s="1165"/>
      <c r="B15" s="1364">
        <f>margins!$BD4</f>
        <v>6.125</v>
      </c>
      <c r="C15" s="1367">
        <f>margins!BE4-margins!BH4</f>
        <v>95.683000000000007</v>
      </c>
      <c r="D15" s="1365">
        <f>margins!BF4-margins!BH4</f>
        <v>95.583000000000013</v>
      </c>
      <c r="E15" s="1369">
        <f>margins!BG4-margins!BH4</f>
        <v>95.583000000000013</v>
      </c>
      <c r="F15" s="1411" t="s">
        <v>184</v>
      </c>
      <c r="G15" s="1344" t="s">
        <v>95</v>
      </c>
      <c r="H15" s="1170">
        <v>101</v>
      </c>
      <c r="I15" s="977"/>
      <c r="J15" s="1406" t="s">
        <v>604</v>
      </c>
      <c r="K15" s="1173">
        <v>-0.375</v>
      </c>
      <c r="M15" s="976"/>
      <c r="O15" s="428" t="s">
        <v>200</v>
      </c>
      <c r="P15" s="432">
        <v>7.875</v>
      </c>
      <c r="Q15" s="436">
        <f>IF(P14="7/6 Arm",VLOOKUP(P15,$B$14:$E$42,2,FALSE),IF(P14="10/6 Arm",VLOOKUP(P15,$B$14:$E$42,3,FALSE),VLOOKUP(P15,$B$14:$E$42,4,FALSE)))</f>
        <v>104.652</v>
      </c>
    </row>
    <row r="16" spans="1:17" s="972" customFormat="1">
      <c r="A16" s="1165"/>
      <c r="B16" s="1364">
        <f>margins!$BD5</f>
        <v>6.25</v>
      </c>
      <c r="C16" s="1367">
        <f>margins!BE5-margins!BH5</f>
        <v>96.683000000000007</v>
      </c>
      <c r="D16" s="1365">
        <f>margins!BF5-margins!BH5</f>
        <v>96.583000000000013</v>
      </c>
      <c r="E16" s="1369">
        <f>margins!BG5-margins!BH5</f>
        <v>96.583000000000013</v>
      </c>
      <c r="F16" s="1411" t="s">
        <v>185</v>
      </c>
      <c r="G16" s="1344" t="s">
        <v>96</v>
      </c>
      <c r="H16" s="1170">
        <v>101</v>
      </c>
      <c r="I16" s="977"/>
      <c r="M16" s="976"/>
      <c r="O16" s="428" t="s">
        <v>358</v>
      </c>
      <c r="P16" s="432" t="s">
        <v>18</v>
      </c>
      <c r="Q16" s="436"/>
    </row>
    <row r="17" spans="1:17" s="972" customFormat="1">
      <c r="A17" s="1165"/>
      <c r="B17" s="1364">
        <f>margins!$BD6</f>
        <v>6.375</v>
      </c>
      <c r="C17" s="1367">
        <f>margins!BE6-margins!BH6</f>
        <v>97.433000000000007</v>
      </c>
      <c r="D17" s="1365">
        <f>margins!BF6-margins!BH6</f>
        <v>97.333000000000013</v>
      </c>
      <c r="E17" s="1369">
        <f>margins!BG6-margins!BH6</f>
        <v>97.333000000000013</v>
      </c>
      <c r="F17" s="1411" t="s">
        <v>186</v>
      </c>
      <c r="G17" s="1344" t="s">
        <v>7</v>
      </c>
      <c r="H17" s="1170">
        <v>101</v>
      </c>
      <c r="I17" s="977"/>
      <c r="M17" s="985"/>
      <c r="O17" s="428" t="s">
        <v>201</v>
      </c>
      <c r="P17" s="432" t="s">
        <v>28</v>
      </c>
      <c r="Q17" s="436">
        <f>IFERROR(INDEX($E$47:$I$52,MATCH(P17,C47:C52,0),MATCH(P16,E46:I46,0),1),0)</f>
        <v>0</v>
      </c>
    </row>
    <row r="18" spans="1:17" s="972" customFormat="1" ht="15" customHeight="1" thickBot="1">
      <c r="A18" s="1165"/>
      <c r="B18" s="1364">
        <f>margins!$BD7</f>
        <v>6.5</v>
      </c>
      <c r="C18" s="1367">
        <f>margins!BE7-margins!BH7</f>
        <v>98.12</v>
      </c>
      <c r="D18" s="1365">
        <f>margins!BF7-margins!BH7</f>
        <v>98.02000000000001</v>
      </c>
      <c r="E18" s="1369">
        <f>margins!BG7-margins!BH7</f>
        <v>98.02000000000001</v>
      </c>
      <c r="F18" s="1411" t="s">
        <v>187</v>
      </c>
      <c r="G18" s="1344" t="s">
        <v>9</v>
      </c>
      <c r="H18" s="1170">
        <v>101</v>
      </c>
      <c r="I18" s="977"/>
      <c r="J18" s="1117" t="s">
        <v>602</v>
      </c>
      <c r="K18" s="1116"/>
      <c r="L18" s="1116"/>
      <c r="M18" s="976"/>
      <c r="O18" s="428" t="s">
        <v>71</v>
      </c>
      <c r="P18" s="432" t="s">
        <v>192</v>
      </c>
      <c r="Q18" s="436">
        <f t="shared" ref="Q18:Q27" si="0">IFERROR(INDEX($E$56:$I$78,MATCH(P18,$C$56:$C$78,0),MATCH($P$16,$E$55:$I$55,0),1),0)</f>
        <v>0</v>
      </c>
    </row>
    <row r="19" spans="1:17" s="972" customFormat="1">
      <c r="A19" s="1165"/>
      <c r="B19" s="1364">
        <f>margins!$BD8</f>
        <v>6.625</v>
      </c>
      <c r="C19" s="1367">
        <f>margins!BE8-margins!BH8</f>
        <v>98.808000000000007</v>
      </c>
      <c r="D19" s="1365">
        <f>margins!BF8-margins!BH8</f>
        <v>98.708000000000013</v>
      </c>
      <c r="E19" s="1369">
        <f>margins!BG8-margins!BH8</f>
        <v>98.708000000000013</v>
      </c>
      <c r="G19" s="1344" t="s">
        <v>11</v>
      </c>
      <c r="H19" s="1170">
        <v>100</v>
      </c>
      <c r="I19" s="977"/>
      <c r="J19" s="1782" t="s">
        <v>141</v>
      </c>
      <c r="K19" s="1783"/>
      <c r="L19" s="1784"/>
      <c r="M19" s="976"/>
      <c r="O19" s="428" t="s">
        <v>202</v>
      </c>
      <c r="P19" s="432" t="s">
        <v>192</v>
      </c>
      <c r="Q19" s="436">
        <f t="shared" si="0"/>
        <v>0</v>
      </c>
    </row>
    <row r="20" spans="1:17" s="972" customFormat="1" ht="15.75" thickBot="1">
      <c r="A20" s="1165"/>
      <c r="B20" s="1364">
        <f>margins!$BD9</f>
        <v>6.75</v>
      </c>
      <c r="C20" s="1367">
        <f>margins!BE9-margins!BH9</f>
        <v>99.495000000000005</v>
      </c>
      <c r="D20" s="1365">
        <f>margins!BF9-margins!BH9</f>
        <v>99.39500000000001</v>
      </c>
      <c r="E20" s="1369">
        <f>margins!BG9-margins!BH9</f>
        <v>99.39500000000001</v>
      </c>
      <c r="F20" s="977"/>
      <c r="G20" s="1345" t="s">
        <v>97</v>
      </c>
      <c r="H20" s="1169">
        <v>98.5</v>
      </c>
      <c r="I20" s="977"/>
      <c r="J20" s="1785"/>
      <c r="K20" s="1786"/>
      <c r="L20" s="1787"/>
      <c r="M20" s="976"/>
      <c r="O20" s="428" t="s">
        <v>47</v>
      </c>
      <c r="P20" s="432" t="s">
        <v>432</v>
      </c>
      <c r="Q20" s="436">
        <f t="shared" si="0"/>
        <v>0</v>
      </c>
    </row>
    <row r="21" spans="1:17" s="972" customFormat="1">
      <c r="A21" s="1165"/>
      <c r="B21" s="1364">
        <f>margins!$BD10</f>
        <v>6.875</v>
      </c>
      <c r="C21" s="1367">
        <f>margins!BE10-margins!BH10</f>
        <v>100.12</v>
      </c>
      <c r="D21" s="1365">
        <f>margins!BF10-margins!BH10</f>
        <v>100.02000000000001</v>
      </c>
      <c r="E21" s="1369">
        <f>margins!BG10-margins!BH10</f>
        <v>100.02000000000001</v>
      </c>
      <c r="F21" s="977"/>
      <c r="G21" s="1166"/>
      <c r="H21" s="1120"/>
      <c r="I21" s="977"/>
      <c r="J21" s="1785" t="s">
        <v>695</v>
      </c>
      <c r="K21" s="1786"/>
      <c r="L21" s="1787"/>
      <c r="M21" s="976"/>
      <c r="O21" s="428" t="s">
        <v>56</v>
      </c>
      <c r="P21" s="432" t="s">
        <v>192</v>
      </c>
      <c r="Q21" s="436">
        <f t="shared" si="0"/>
        <v>0</v>
      </c>
    </row>
    <row r="22" spans="1:17" s="972" customFormat="1">
      <c r="A22" s="1165"/>
      <c r="B22" s="1364">
        <f>margins!$BD11</f>
        <v>7</v>
      </c>
      <c r="C22" s="1367">
        <f>margins!BE11-margins!BH11</f>
        <v>100.745</v>
      </c>
      <c r="D22" s="1365">
        <f>margins!BF11-margins!BH11</f>
        <v>100.64500000000001</v>
      </c>
      <c r="E22" s="1369">
        <f>margins!BG11-margins!BH11</f>
        <v>100.64500000000001</v>
      </c>
      <c r="F22" s="1164"/>
      <c r="G22" s="1116"/>
      <c r="I22" s="1117"/>
      <c r="J22" s="1785"/>
      <c r="K22" s="1786"/>
      <c r="L22" s="1787"/>
      <c r="M22" s="976"/>
      <c r="O22" s="428" t="s">
        <v>136</v>
      </c>
      <c r="P22" s="432" t="s">
        <v>192</v>
      </c>
      <c r="Q22" s="436">
        <f t="shared" si="0"/>
        <v>0</v>
      </c>
    </row>
    <row r="23" spans="1:17" s="972" customFormat="1" ht="15.75" thickBot="1">
      <c r="A23" s="1118"/>
      <c r="B23" s="1364">
        <f>margins!$BD12</f>
        <v>7.125</v>
      </c>
      <c r="C23" s="1367">
        <f>margins!BE12-margins!BH12</f>
        <v>101.37</v>
      </c>
      <c r="D23" s="1365">
        <f>margins!BF12-margins!BH12</f>
        <v>101.27000000000001</v>
      </c>
      <c r="E23" s="1369">
        <f>margins!BG12-margins!BH12</f>
        <v>101.27000000000001</v>
      </c>
      <c r="F23" s="1164"/>
      <c r="G23" s="1117" t="s">
        <v>603</v>
      </c>
      <c r="H23" s="977"/>
      <c r="I23"/>
      <c r="J23" s="1785" t="s">
        <v>696</v>
      </c>
      <c r="K23" s="1786"/>
      <c r="L23" s="1787"/>
      <c r="M23" s="1357"/>
      <c r="O23" s="428" t="s">
        <v>204</v>
      </c>
      <c r="P23" s="432" t="s">
        <v>192</v>
      </c>
      <c r="Q23" s="436">
        <f t="shared" si="0"/>
        <v>0</v>
      </c>
    </row>
    <row r="24" spans="1:17" s="972" customFormat="1">
      <c r="A24" s="1118"/>
      <c r="B24" s="1364">
        <f>margins!$BD13</f>
        <v>7.25</v>
      </c>
      <c r="C24" s="1367">
        <f>margins!BE13-margins!BH13</f>
        <v>101.995</v>
      </c>
      <c r="D24" s="1365">
        <f>margins!BF13-margins!BH13</f>
        <v>101.89500000000001</v>
      </c>
      <c r="E24" s="1369">
        <f>margins!BG13-margins!BH13</f>
        <v>101.89500000000001</v>
      </c>
      <c r="F24" s="1164"/>
      <c r="G24" s="1163" t="s">
        <v>241</v>
      </c>
      <c r="H24" s="1353" t="s">
        <v>601</v>
      </c>
      <c r="I24"/>
      <c r="J24" s="1785"/>
      <c r="K24" s="1786"/>
      <c r="L24" s="1787"/>
      <c r="M24" s="1362"/>
      <c r="O24" s="428" t="s">
        <v>205</v>
      </c>
      <c r="P24" s="432" t="s">
        <v>192</v>
      </c>
      <c r="Q24" s="436">
        <f t="shared" si="0"/>
        <v>0</v>
      </c>
    </row>
    <row r="25" spans="1:17" s="972" customFormat="1">
      <c r="A25" s="1118"/>
      <c r="B25" s="1364">
        <f>margins!$BD14</f>
        <v>7.375</v>
      </c>
      <c r="C25" s="1367">
        <f>margins!BE14-margins!BH14</f>
        <v>102.62</v>
      </c>
      <c r="D25" s="1365">
        <f>margins!BF14-margins!BH14</f>
        <v>102.52000000000001</v>
      </c>
      <c r="E25" s="1369">
        <f>margins!BG14-margins!BH14</f>
        <v>102.52000000000001</v>
      </c>
      <c r="G25" s="1162" t="s">
        <v>212</v>
      </c>
      <c r="H25" s="1349">
        <v>6.5</v>
      </c>
      <c r="I25"/>
      <c r="J25" s="1785" t="s">
        <v>217</v>
      </c>
      <c r="K25" s="1786"/>
      <c r="L25" s="1787"/>
      <c r="M25" s="1362"/>
      <c r="O25" s="428" t="s">
        <v>69</v>
      </c>
      <c r="P25" s="432" t="s">
        <v>192</v>
      </c>
      <c r="Q25" s="436">
        <f t="shared" si="0"/>
        <v>0</v>
      </c>
    </row>
    <row r="26" spans="1:17" s="972" customFormat="1" ht="14.25" customHeight="1" thickBot="1">
      <c r="A26" s="1118"/>
      <c r="B26" s="1364">
        <f>margins!$BD15</f>
        <v>7.5</v>
      </c>
      <c r="C26" s="1367">
        <f>margins!BE15-margins!BH15</f>
        <v>103.245</v>
      </c>
      <c r="D26" s="1365">
        <f>margins!BF15-margins!BH15</f>
        <v>103.14500000000001</v>
      </c>
      <c r="E26" s="1369">
        <f>margins!BG15-margins!BH15</f>
        <v>103.14500000000001</v>
      </c>
      <c r="G26" s="1162" t="s">
        <v>600</v>
      </c>
      <c r="H26" s="1349" t="s">
        <v>599</v>
      </c>
      <c r="I26"/>
      <c r="J26" s="1788"/>
      <c r="K26" s="1789"/>
      <c r="L26" s="1790"/>
      <c r="M26" s="1362"/>
      <c r="O26" s="428" t="s">
        <v>161</v>
      </c>
      <c r="P26" s="432" t="s">
        <v>192</v>
      </c>
      <c r="Q26" s="436">
        <f t="shared" si="0"/>
        <v>0</v>
      </c>
    </row>
    <row r="27" spans="1:17" s="972" customFormat="1">
      <c r="A27" s="1118"/>
      <c r="B27" s="1364">
        <f>margins!$BD16</f>
        <v>7.625</v>
      </c>
      <c r="C27" s="1367">
        <f>margins!BE16-margins!BH16</f>
        <v>103.777</v>
      </c>
      <c r="D27" s="1365">
        <f>margins!BF16-margins!BH16</f>
        <v>103.67700000000001</v>
      </c>
      <c r="E27" s="1369">
        <f>margins!BG16-margins!BH16</f>
        <v>103.67700000000001</v>
      </c>
      <c r="G27" s="1162" t="s">
        <v>598</v>
      </c>
      <c r="H27" s="1350" t="s">
        <v>237</v>
      </c>
      <c r="I27"/>
      <c r="J27"/>
      <c r="K27"/>
      <c r="L27"/>
      <c r="M27" s="1362"/>
      <c r="O27" s="428" t="s">
        <v>139</v>
      </c>
      <c r="P27" s="432" t="s">
        <v>192</v>
      </c>
      <c r="Q27" s="436">
        <f t="shared" si="0"/>
        <v>0</v>
      </c>
    </row>
    <row r="28" spans="1:17" s="972" customFormat="1" ht="14.25" customHeight="1" thickBot="1">
      <c r="A28" s="1118"/>
      <c r="B28" s="1364">
        <f>margins!$BD17</f>
        <v>7.75</v>
      </c>
      <c r="C28" s="1367">
        <f>margins!BE17-margins!BH17</f>
        <v>104.214</v>
      </c>
      <c r="D28" s="1365">
        <f>margins!BF17-margins!BH17</f>
        <v>104.114</v>
      </c>
      <c r="E28" s="1369">
        <f>margins!BG17-margins!BH17</f>
        <v>104.114</v>
      </c>
      <c r="G28" s="1159" t="s">
        <v>597</v>
      </c>
      <c r="H28" s="1351" t="s">
        <v>596</v>
      </c>
      <c r="I28"/>
      <c r="J28"/>
      <c r="K28"/>
      <c r="L28"/>
      <c r="M28" s="1362"/>
      <c r="O28" s="428" t="s">
        <v>206</v>
      </c>
      <c r="P28" s="432">
        <v>45</v>
      </c>
      <c r="Q28" s="436">
        <f>IF(P28=15,0,IF(P28=30,K32,IF(P28=45,K33,0)))</f>
        <v>0</v>
      </c>
    </row>
    <row r="29" spans="1:17" s="972" customFormat="1" ht="15.75" thickBot="1">
      <c r="A29" s="1118"/>
      <c r="B29" s="1364">
        <f>margins!$BD18</f>
        <v>7.875</v>
      </c>
      <c r="C29" s="1367">
        <f>margins!BE18-margins!BH18</f>
        <v>104.652</v>
      </c>
      <c r="D29" s="1365">
        <f>margins!BF18-margins!BH18</f>
        <v>104.55200000000001</v>
      </c>
      <c r="E29" s="1369">
        <f>margins!BG18-margins!BH18</f>
        <v>104.55200000000001</v>
      </c>
      <c r="I29"/>
      <c r="J29"/>
      <c r="K29"/>
      <c r="L29"/>
      <c r="M29" s="1362"/>
      <c r="O29" s="429" t="s">
        <v>207</v>
      </c>
      <c r="P29" s="433"/>
      <c r="Q29" s="437">
        <f>Q18+Q19+Q20+Q21+Q22+Q23+Q24+Q25+Q26+Q28+Q17+Q27</f>
        <v>0</v>
      </c>
    </row>
    <row r="30" spans="1:17" s="972" customFormat="1" ht="15.75" thickBot="1">
      <c r="A30" s="1118"/>
      <c r="B30" s="1364">
        <f>margins!$BD19</f>
        <v>8</v>
      </c>
      <c r="C30" s="1367">
        <f>margins!BE19-margins!BH19</f>
        <v>105.089</v>
      </c>
      <c r="D30" s="1365">
        <f>margins!BF19-margins!BH19</f>
        <v>104.989</v>
      </c>
      <c r="E30" s="1369">
        <f>margins!BG19-margins!BH19</f>
        <v>104.989</v>
      </c>
      <c r="G30" s="1117"/>
      <c r="H30" s="1116"/>
      <c r="J30"/>
      <c r="K30"/>
      <c r="L30"/>
      <c r="M30" s="1358"/>
      <c r="O30" s="420"/>
      <c r="P30" s="421"/>
      <c r="Q30" s="430"/>
    </row>
    <row r="31" spans="1:17" s="972" customFormat="1" ht="15.75" thickBot="1">
      <c r="A31" s="1118"/>
      <c r="B31" s="1364">
        <f>margins!$BD20</f>
        <v>8.125</v>
      </c>
      <c r="C31" s="1367">
        <f>margins!BE20-margins!BH20</f>
        <v>105.464</v>
      </c>
      <c r="D31" s="1365">
        <f>margins!BF20-margins!BH20</f>
        <v>105.364</v>
      </c>
      <c r="E31" s="1369">
        <f>margins!BG20-margins!BH20</f>
        <v>105.364</v>
      </c>
      <c r="G31" s="1117"/>
      <c r="H31" s="1116"/>
      <c r="J31"/>
      <c r="K31"/>
      <c r="L31"/>
      <c r="M31" s="1358"/>
      <c r="O31" s="422" t="s">
        <v>208</v>
      </c>
      <c r="P31" s="423"/>
      <c r="Q31" s="438" t="e">
        <f>IF(ISNUMBER(MATCH("NA", Q17:Q28, 0)), "NA", IF(P23="Choose a Selection",(MIN(Q29+Q15,VLOOKUP($P$24,$F$15:$H$20,3,FALSE))),MIN(Q29+Q15,VLOOKUP($P$23,$G$15:$H$20,2,FALSE))))</f>
        <v>#N/A</v>
      </c>
    </row>
    <row r="32" spans="1:17" s="972" customFormat="1" ht="15.75" thickBot="1">
      <c r="A32" s="1118"/>
      <c r="B32" s="1364">
        <f>margins!$BD21</f>
        <v>8.25</v>
      </c>
      <c r="C32" s="1367">
        <f>margins!BE21-margins!BH21</f>
        <v>105.839</v>
      </c>
      <c r="D32" s="1365">
        <f>margins!BF21-margins!BH21</f>
        <v>105.739</v>
      </c>
      <c r="E32" s="1369">
        <f>margins!BG21-margins!BH21</f>
        <v>105.739</v>
      </c>
      <c r="J32"/>
      <c r="K32"/>
      <c r="L32"/>
      <c r="M32" s="976"/>
      <c r="O32" s="417"/>
      <c r="P32" s="417"/>
      <c r="Q32" s="417"/>
    </row>
    <row r="33" spans="1:17" s="972" customFormat="1" ht="15.75" thickBot="1">
      <c r="A33" s="1118"/>
      <c r="B33" s="1364">
        <f>margins!$BD22</f>
        <v>8.375</v>
      </c>
      <c r="C33" s="1367">
        <f>margins!BE22-margins!BH22</f>
        <v>106.214</v>
      </c>
      <c r="D33" s="1365">
        <f>margins!BF22-margins!BH22</f>
        <v>106.114</v>
      </c>
      <c r="E33" s="1369">
        <f>margins!BG22-margins!BH22</f>
        <v>106.114</v>
      </c>
      <c r="J33"/>
      <c r="K33"/>
      <c r="L33"/>
      <c r="M33" s="976"/>
      <c r="O33" s="775" t="s">
        <v>449</v>
      </c>
      <c r="P33" s="776"/>
      <c r="Q33" s="777"/>
    </row>
    <row r="34" spans="1:17" s="972" customFormat="1">
      <c r="A34" s="1118"/>
      <c r="B34" s="1364">
        <f>margins!$BD23</f>
        <v>8.5</v>
      </c>
      <c r="C34" s="1367">
        <f>margins!BE23-margins!BH23</f>
        <v>106.589</v>
      </c>
      <c r="D34" s="1365">
        <f>margins!BF23-margins!BH23</f>
        <v>106.489</v>
      </c>
      <c r="E34" s="1369">
        <f>margins!BG23-margins!BH23</f>
        <v>106.489</v>
      </c>
      <c r="J34"/>
      <c r="K34"/>
      <c r="L34"/>
      <c r="M34" s="976"/>
    </row>
    <row r="35" spans="1:17" s="972" customFormat="1">
      <c r="A35" s="1118"/>
      <c r="B35" s="1364">
        <f>margins!$BD24</f>
        <v>8.625</v>
      </c>
      <c r="C35" s="1367">
        <f>margins!BE24-margins!BH24</f>
        <v>106.964</v>
      </c>
      <c r="D35" s="1365">
        <f>margins!BF24-margins!BH24</f>
        <v>106.864</v>
      </c>
      <c r="E35" s="1369">
        <f>margins!BG24-margins!BH24</f>
        <v>106.864</v>
      </c>
      <c r="M35" s="976"/>
    </row>
    <row r="36" spans="1:17" s="972" customFormat="1">
      <c r="A36" s="1118"/>
      <c r="B36" s="1364">
        <f>margins!$BD25</f>
        <v>8.75</v>
      </c>
      <c r="C36" s="1367">
        <f>margins!BE25-margins!BH25</f>
        <v>107.277</v>
      </c>
      <c r="D36" s="1365">
        <f>margins!BF25-margins!BH25</f>
        <v>107.17700000000001</v>
      </c>
      <c r="E36" s="1369">
        <f>margins!BG25-margins!BH25</f>
        <v>107.17700000000001</v>
      </c>
      <c r="M36" s="976"/>
    </row>
    <row r="37" spans="1:17" s="972" customFormat="1">
      <c r="A37" s="1118"/>
      <c r="B37" s="1364">
        <f>margins!$BD26</f>
        <v>8.875</v>
      </c>
      <c r="C37" s="1367">
        <f>margins!BE26-margins!BH26</f>
        <v>107.589</v>
      </c>
      <c r="D37" s="1365">
        <f>margins!BF26-margins!BH26</f>
        <v>107.489</v>
      </c>
      <c r="E37" s="1369">
        <f>margins!BG26-margins!BH26</f>
        <v>107.489</v>
      </c>
      <c r="M37" s="976"/>
    </row>
    <row r="38" spans="1:17" s="972" customFormat="1">
      <c r="A38" s="1118"/>
      <c r="B38" s="1364">
        <f>margins!$BD27</f>
        <v>9</v>
      </c>
      <c r="C38" s="1367">
        <f>margins!BE27-margins!BH27</f>
        <v>107.902</v>
      </c>
      <c r="D38" s="1365">
        <f>margins!BF27-margins!BH27</f>
        <v>107.80200000000001</v>
      </c>
      <c r="E38" s="1369">
        <f>margins!BG27-margins!BH27</f>
        <v>107.80200000000001</v>
      </c>
      <c r="M38" s="976"/>
    </row>
    <row r="39" spans="1:17" s="972" customFormat="1">
      <c r="A39" s="1118"/>
      <c r="B39" s="1364">
        <f>margins!$BD28</f>
        <v>9.125</v>
      </c>
      <c r="C39" s="1367">
        <f>margins!BE28-margins!BH28</f>
        <v>108.152</v>
      </c>
      <c r="D39" s="1365">
        <f>margins!BF28-margins!BH28</f>
        <v>108.05200000000001</v>
      </c>
      <c r="E39" s="1369">
        <f>margins!BG28-margins!BH28</f>
        <v>108.05200000000001</v>
      </c>
      <c r="M39" s="976"/>
    </row>
    <row r="40" spans="1:17" s="972" customFormat="1">
      <c r="A40" s="1118"/>
      <c r="B40" s="1364">
        <f>margins!$BD29</f>
        <v>9.25</v>
      </c>
      <c r="C40" s="1367">
        <f>margins!BE29-margins!BH29</f>
        <v>108.402</v>
      </c>
      <c r="D40" s="1365">
        <f>margins!BF29-margins!BH29</f>
        <v>108.30200000000001</v>
      </c>
      <c r="E40" s="1369">
        <f>margins!BG29-margins!BH29</f>
        <v>108.30200000000001</v>
      </c>
      <c r="M40" s="976"/>
    </row>
    <row r="41" spans="1:17" s="972" customFormat="1">
      <c r="A41" s="1118"/>
      <c r="B41" s="1364">
        <f>margins!$BD30</f>
        <v>9.375</v>
      </c>
      <c r="C41" s="1367">
        <f>margins!BE30-margins!BH30</f>
        <v>108.652</v>
      </c>
      <c r="D41" s="1365">
        <f>margins!BF30-margins!BH30</f>
        <v>108.55200000000001</v>
      </c>
      <c r="E41" s="1369">
        <f>margins!BG30-margins!BH30</f>
        <v>108.55200000000001</v>
      </c>
      <c r="M41" s="976"/>
    </row>
    <row r="42" spans="1:17" s="972" customFormat="1" ht="15.75" thickBot="1">
      <c r="A42" s="1118"/>
      <c r="B42" s="1374">
        <f>margins!$BD31</f>
        <v>9.5</v>
      </c>
      <c r="C42" s="1375">
        <f>margins!BE31-margins!BH31</f>
        <v>108.902</v>
      </c>
      <c r="D42" s="1407">
        <f>margins!BF31-margins!BH31</f>
        <v>108.80200000000001</v>
      </c>
      <c r="E42" s="1376">
        <f>margins!BG31-margins!BH31</f>
        <v>108.80200000000001</v>
      </c>
      <c r="M42" s="976"/>
    </row>
    <row r="43" spans="1:17" s="972" customFormat="1">
      <c r="A43" s="1118"/>
      <c r="B43" s="1150"/>
      <c r="C43" s="1149"/>
      <c r="D43" s="1250"/>
      <c r="M43" s="976"/>
    </row>
    <row r="44" spans="1:17" s="972" customFormat="1" ht="15.75" thickBot="1">
      <c r="A44" s="1118"/>
      <c r="G44" s="1117"/>
      <c r="H44" s="1116"/>
      <c r="M44" s="976"/>
    </row>
    <row r="45" spans="1:17" s="972" customFormat="1" ht="15.75" thickBot="1">
      <c r="A45" s="1118"/>
      <c r="B45" s="1780" t="s">
        <v>218</v>
      </c>
      <c r="C45" s="1780"/>
      <c r="D45" s="1780"/>
      <c r="E45" s="1693" t="s">
        <v>302</v>
      </c>
      <c r="F45" s="1694"/>
      <c r="G45" s="1694"/>
      <c r="H45" s="1694"/>
      <c r="I45" s="1695"/>
      <c r="J45"/>
      <c r="M45" s="976"/>
    </row>
    <row r="46" spans="1:17" s="972" customFormat="1" ht="15.75" thickBot="1">
      <c r="A46" s="1118"/>
      <c r="B46" s="1332"/>
      <c r="C46" s="1339"/>
      <c r="D46" s="1340" t="s">
        <v>192</v>
      </c>
      <c r="E46" s="1148" t="s">
        <v>15</v>
      </c>
      <c r="F46" s="1144" t="s">
        <v>16</v>
      </c>
      <c r="G46" s="1144" t="s">
        <v>17</v>
      </c>
      <c r="H46" s="1146" t="s">
        <v>18</v>
      </c>
      <c r="I46" s="1195" t="s">
        <v>19</v>
      </c>
      <c r="J46"/>
      <c r="M46" s="976"/>
    </row>
    <row r="47" spans="1:17" s="972" customFormat="1">
      <c r="A47" s="1118"/>
      <c r="B47" s="1729" t="s">
        <v>716</v>
      </c>
      <c r="C47" s="1735" t="s">
        <v>111</v>
      </c>
      <c r="D47" s="1781"/>
      <c r="E47" s="1131">
        <v>1.875</v>
      </c>
      <c r="F47" s="1130">
        <v>1.625</v>
      </c>
      <c r="G47" s="1130">
        <v>1.375</v>
      </c>
      <c r="H47" s="1130">
        <v>0.875</v>
      </c>
      <c r="I47" s="1129">
        <v>0.25</v>
      </c>
      <c r="J47"/>
      <c r="M47" s="976"/>
    </row>
    <row r="48" spans="1:17" s="972" customFormat="1">
      <c r="A48" s="1118"/>
      <c r="B48" s="1717"/>
      <c r="C48" s="1735" t="s">
        <v>24</v>
      </c>
      <c r="D48" s="1781"/>
      <c r="E48" s="1131">
        <v>1.75</v>
      </c>
      <c r="F48" s="1130">
        <v>1.5</v>
      </c>
      <c r="G48" s="1130">
        <v>1.2499999999999998</v>
      </c>
      <c r="H48" s="1130">
        <v>0.75</v>
      </c>
      <c r="I48" s="1129">
        <v>-1.1102230246251565E-16</v>
      </c>
      <c r="J48"/>
      <c r="M48" s="976"/>
    </row>
    <row r="49" spans="1:13" s="972" customFormat="1">
      <c r="A49" s="1118"/>
      <c r="B49" s="1717"/>
      <c r="C49" s="1735" t="s">
        <v>25</v>
      </c>
      <c r="D49" s="1781"/>
      <c r="E49" s="1131">
        <v>1.5</v>
      </c>
      <c r="F49" s="1130">
        <v>1.25</v>
      </c>
      <c r="G49" s="1130">
        <v>0.99999999999999978</v>
      </c>
      <c r="H49" s="1130">
        <v>0.5</v>
      </c>
      <c r="I49" s="1129">
        <v>-0.25</v>
      </c>
      <c r="J49"/>
      <c r="M49" s="976"/>
    </row>
    <row r="50" spans="1:13" s="972" customFormat="1">
      <c r="A50" s="1118"/>
      <c r="B50" s="1717"/>
      <c r="C50" s="1735" t="s">
        <v>26</v>
      </c>
      <c r="D50" s="1781"/>
      <c r="E50" s="1131">
        <v>0.87499999999999989</v>
      </c>
      <c r="F50" s="1130">
        <v>0.625</v>
      </c>
      <c r="G50" s="1130">
        <v>0.37499999999999978</v>
      </c>
      <c r="H50" s="1130">
        <v>-0.125</v>
      </c>
      <c r="I50" s="1129">
        <v>-1</v>
      </c>
      <c r="J50"/>
      <c r="M50" s="976"/>
    </row>
    <row r="51" spans="1:13" s="972" customFormat="1">
      <c r="A51" s="1118"/>
      <c r="B51" s="1717"/>
      <c r="C51" s="1735" t="s">
        <v>25</v>
      </c>
      <c r="D51" s="1781"/>
      <c r="E51" s="1131">
        <v>0.24999999999999992</v>
      </c>
      <c r="F51" s="1130">
        <v>-0.12500000000000011</v>
      </c>
      <c r="G51" s="1130">
        <v>-0.12500000000000011</v>
      </c>
      <c r="H51" s="1130">
        <v>-0.625</v>
      </c>
      <c r="I51" s="1129" t="s">
        <v>14</v>
      </c>
      <c r="J51"/>
      <c r="M51" s="976"/>
    </row>
    <row r="52" spans="1:13" s="972" customFormat="1" ht="15.75" thickBot="1">
      <c r="A52" s="1118"/>
      <c r="B52" s="1730"/>
      <c r="C52" s="1666" t="s">
        <v>26</v>
      </c>
      <c r="D52" s="1668"/>
      <c r="E52" s="1193">
        <v>-8.3266726846886741E-17</v>
      </c>
      <c r="F52" s="1192">
        <v>-0.37500000000000011</v>
      </c>
      <c r="G52" s="1192">
        <v>-0.62500000000000011</v>
      </c>
      <c r="H52" s="1192">
        <v>-1.125</v>
      </c>
      <c r="I52" s="1191" t="s">
        <v>14</v>
      </c>
      <c r="J52"/>
      <c r="M52" s="976"/>
    </row>
    <row r="53" spans="1:13" s="972" customFormat="1" ht="15.75" thickBot="1">
      <c r="A53" s="1118"/>
      <c r="B53" s="1121"/>
      <c r="C53" s="1121"/>
      <c r="D53" s="1121"/>
      <c r="E53" s="1121"/>
      <c r="F53" s="1205"/>
      <c r="G53" s="1248"/>
      <c r="H53" s="1205"/>
      <c r="I53" s="1205"/>
      <c r="J53"/>
      <c r="K53" s="1247"/>
      <c r="L53" s="1247"/>
      <c r="M53" s="1359"/>
    </row>
    <row r="54" spans="1:13" s="972" customFormat="1" ht="15.75" thickBot="1">
      <c r="A54" s="1118"/>
      <c r="B54" s="1780" t="s">
        <v>712</v>
      </c>
      <c r="C54" s="1780"/>
      <c r="D54" s="1780"/>
      <c r="E54" s="1693" t="s">
        <v>302</v>
      </c>
      <c r="F54" s="1694"/>
      <c r="G54" s="1694"/>
      <c r="H54" s="1694"/>
      <c r="I54" s="1695"/>
      <c r="J54"/>
      <c r="K54" s="1164"/>
      <c r="L54" s="1164"/>
      <c r="M54" s="1356"/>
    </row>
    <row r="55" spans="1:13" s="972" customFormat="1" ht="15.75" thickBot="1">
      <c r="A55" s="1118"/>
      <c r="B55" s="1718"/>
      <c r="C55" s="1719"/>
      <c r="D55" s="1719"/>
      <c r="E55" s="1246" t="s">
        <v>15</v>
      </c>
      <c r="F55" s="1244" t="s">
        <v>16</v>
      </c>
      <c r="G55" s="1244" t="s">
        <v>17</v>
      </c>
      <c r="H55" s="1243" t="s">
        <v>18</v>
      </c>
      <c r="I55" s="1410" t="s">
        <v>19</v>
      </c>
      <c r="J55"/>
      <c r="M55" s="976"/>
    </row>
    <row r="56" spans="1:13" s="972" customFormat="1" ht="15.75" thickBot="1">
      <c r="A56" s="1118"/>
      <c r="B56" s="1137" t="s">
        <v>71</v>
      </c>
      <c r="C56" s="1718" t="s">
        <v>72</v>
      </c>
      <c r="D56" s="1720"/>
      <c r="E56" s="1134">
        <v>-0.25</v>
      </c>
      <c r="F56" s="1133">
        <v>-0.25</v>
      </c>
      <c r="G56" s="1133">
        <v>-0.25</v>
      </c>
      <c r="H56" s="1133">
        <v>-0.25</v>
      </c>
      <c r="I56" s="1132">
        <v>-0.25</v>
      </c>
      <c r="J56"/>
      <c r="M56" s="976"/>
    </row>
    <row r="57" spans="1:13" s="972" customFormat="1" ht="15.75" thickBot="1">
      <c r="A57" s="1118"/>
      <c r="B57" s="1138" t="s">
        <v>157</v>
      </c>
      <c r="C57" s="1718" t="s">
        <v>124</v>
      </c>
      <c r="D57" s="1720"/>
      <c r="E57" s="1134">
        <v>0</v>
      </c>
      <c r="F57" s="1133">
        <v>0</v>
      </c>
      <c r="G57" s="1133">
        <v>0</v>
      </c>
      <c r="H57" s="1133">
        <v>0</v>
      </c>
      <c r="I57" s="1132">
        <v>0</v>
      </c>
      <c r="J57"/>
      <c r="M57" s="976"/>
    </row>
    <row r="58" spans="1:13" s="972" customFormat="1">
      <c r="A58" s="1118"/>
      <c r="B58" s="1729" t="s">
        <v>47</v>
      </c>
      <c r="C58" s="1672" t="s">
        <v>448</v>
      </c>
      <c r="D58" s="1674"/>
      <c r="E58" s="1190">
        <v>0</v>
      </c>
      <c r="F58" s="1189">
        <v>0</v>
      </c>
      <c r="G58" s="1189">
        <v>0</v>
      </c>
      <c r="H58" s="1189">
        <v>0</v>
      </c>
      <c r="I58" s="1188">
        <v>0</v>
      </c>
      <c r="J58"/>
      <c r="M58" s="976"/>
    </row>
    <row r="59" spans="1:13" s="972" customFormat="1">
      <c r="A59" s="1118"/>
      <c r="B59" s="1717"/>
      <c r="C59" s="1663" t="s">
        <v>127</v>
      </c>
      <c r="D59" s="1665"/>
      <c r="E59" s="1131">
        <v>0</v>
      </c>
      <c r="F59" s="1130">
        <v>0</v>
      </c>
      <c r="G59" s="1130">
        <v>0</v>
      </c>
      <c r="H59" s="1130">
        <v>0</v>
      </c>
      <c r="I59" s="1129">
        <v>0</v>
      </c>
      <c r="J59"/>
      <c r="M59" s="976"/>
    </row>
    <row r="60" spans="1:13" s="972" customFormat="1">
      <c r="A60" s="1118"/>
      <c r="B60" s="1717"/>
      <c r="C60" s="1663" t="s">
        <v>128</v>
      </c>
      <c r="D60" s="1665"/>
      <c r="E60" s="1131">
        <v>0</v>
      </c>
      <c r="F60" s="1130">
        <v>0</v>
      </c>
      <c r="G60" s="1130">
        <v>0</v>
      </c>
      <c r="H60" s="1130">
        <v>0</v>
      </c>
      <c r="I60" s="1129">
        <v>0</v>
      </c>
      <c r="J60"/>
      <c r="M60" s="976"/>
    </row>
    <row r="61" spans="1:13" s="972" customFormat="1">
      <c r="A61" s="1118"/>
      <c r="B61" s="1717"/>
      <c r="C61" s="1663" t="s">
        <v>129</v>
      </c>
      <c r="D61" s="1665"/>
      <c r="E61" s="1131">
        <v>0</v>
      </c>
      <c r="F61" s="1130">
        <v>0</v>
      </c>
      <c r="G61" s="1130">
        <v>0</v>
      </c>
      <c r="H61" s="1130">
        <v>0</v>
      </c>
      <c r="I61" s="1129">
        <v>0</v>
      </c>
      <c r="J61"/>
      <c r="M61" s="976"/>
    </row>
    <row r="62" spans="1:13" s="972" customFormat="1">
      <c r="A62" s="1118"/>
      <c r="B62" s="1717"/>
      <c r="C62" s="1663" t="s">
        <v>130</v>
      </c>
      <c r="D62" s="1665"/>
      <c r="E62" s="1131">
        <v>0</v>
      </c>
      <c r="F62" s="1130">
        <v>0</v>
      </c>
      <c r="G62" s="1130">
        <v>0</v>
      </c>
      <c r="H62" s="1130">
        <v>0</v>
      </c>
      <c r="I62" s="1129">
        <v>0</v>
      </c>
      <c r="J62"/>
      <c r="M62" s="976"/>
    </row>
    <row r="63" spans="1:13" s="972" customFormat="1" ht="15.75" thickBot="1">
      <c r="A63" s="1118"/>
      <c r="B63" s="1730"/>
      <c r="C63" s="1663" t="s">
        <v>131</v>
      </c>
      <c r="D63" s="1665"/>
      <c r="E63" s="1131">
        <v>0</v>
      </c>
      <c r="F63" s="1130">
        <v>0</v>
      </c>
      <c r="G63" s="1130">
        <v>0</v>
      </c>
      <c r="H63" s="1130">
        <v>0</v>
      </c>
      <c r="I63" s="1129">
        <v>0</v>
      </c>
      <c r="J63"/>
      <c r="M63" s="976"/>
    </row>
    <row r="64" spans="1:13" s="972" customFormat="1" ht="15.75" thickBot="1">
      <c r="A64" s="1118"/>
      <c r="B64" s="1318" t="s">
        <v>56</v>
      </c>
      <c r="C64" s="1718" t="s">
        <v>566</v>
      </c>
      <c r="D64" s="1720"/>
      <c r="E64" s="1128">
        <v>-0.375</v>
      </c>
      <c r="F64" s="1127">
        <v>-0.375</v>
      </c>
      <c r="G64" s="1127">
        <v>-0.375</v>
      </c>
      <c r="H64" s="1127">
        <v>-0.5</v>
      </c>
      <c r="I64" s="1126" t="s">
        <v>14</v>
      </c>
      <c r="J64"/>
      <c r="M64" s="976"/>
    </row>
    <row r="65" spans="1:13" s="972" customFormat="1" ht="15.75" thickBot="1">
      <c r="A65" s="1118"/>
      <c r="B65" s="1137" t="s">
        <v>65</v>
      </c>
      <c r="C65" s="1718" t="s">
        <v>136</v>
      </c>
      <c r="D65" s="1720"/>
      <c r="E65" s="1134">
        <v>-0.5</v>
      </c>
      <c r="F65" s="1133">
        <v>-0.5</v>
      </c>
      <c r="G65" s="1133">
        <v>-0.5</v>
      </c>
      <c r="H65" s="1133">
        <v>-0.5</v>
      </c>
      <c r="I65" s="1132">
        <v>-0.625</v>
      </c>
      <c r="J65"/>
      <c r="M65" s="976"/>
    </row>
    <row r="66" spans="1:13" s="972" customFormat="1" ht="15" customHeight="1">
      <c r="A66" s="1118"/>
      <c r="B66" s="1714" t="s">
        <v>592</v>
      </c>
      <c r="C66" s="1672" t="s">
        <v>95</v>
      </c>
      <c r="D66" s="1674"/>
      <c r="E66" s="1128">
        <v>1</v>
      </c>
      <c r="F66" s="1127">
        <v>1</v>
      </c>
      <c r="G66" s="1127">
        <v>1</v>
      </c>
      <c r="H66" s="1127">
        <v>1</v>
      </c>
      <c r="I66" s="1126">
        <v>1.125</v>
      </c>
      <c r="J66"/>
      <c r="M66" s="976"/>
    </row>
    <row r="67" spans="1:13" s="972" customFormat="1">
      <c r="A67" s="1118"/>
      <c r="B67" s="1715"/>
      <c r="C67" s="1663" t="s">
        <v>96</v>
      </c>
      <c r="D67" s="1665"/>
      <c r="E67" s="1131">
        <v>0.75</v>
      </c>
      <c r="F67" s="1130">
        <v>0.75</v>
      </c>
      <c r="G67" s="1130">
        <v>0.75</v>
      </c>
      <c r="H67" s="1130">
        <v>0.75</v>
      </c>
      <c r="I67" s="1129">
        <v>0.875</v>
      </c>
      <c r="J67"/>
      <c r="M67" s="976"/>
    </row>
    <row r="68" spans="1:13" s="972" customFormat="1">
      <c r="A68" s="1118"/>
      <c r="B68" s="1715"/>
      <c r="C68" s="1663" t="s">
        <v>7</v>
      </c>
      <c r="D68" s="1665"/>
      <c r="E68" s="1131">
        <v>0.25</v>
      </c>
      <c r="F68" s="1130">
        <v>0.25</v>
      </c>
      <c r="G68" s="1130">
        <v>0.25</v>
      </c>
      <c r="H68" s="1130">
        <v>0.25</v>
      </c>
      <c r="I68" s="1129">
        <v>0.25</v>
      </c>
      <c r="J68"/>
      <c r="M68" s="976"/>
    </row>
    <row r="69" spans="1:13" s="972" customFormat="1">
      <c r="A69" s="1118"/>
      <c r="B69" s="1734"/>
      <c r="C69" s="1965" t="s">
        <v>9</v>
      </c>
      <c r="D69" s="1665"/>
      <c r="E69" s="1131">
        <v>-0.375</v>
      </c>
      <c r="F69" s="1130">
        <v>-0.375</v>
      </c>
      <c r="G69" s="1130">
        <v>-0.375</v>
      </c>
      <c r="H69" s="1130">
        <v>-0.375</v>
      </c>
      <c r="I69" s="1129">
        <v>-0.5</v>
      </c>
      <c r="J69"/>
      <c r="M69" s="976"/>
    </row>
    <row r="70" spans="1:13" s="972" customFormat="1">
      <c r="A70" s="1118"/>
      <c r="B70" s="1715"/>
      <c r="C70" s="1663" t="s">
        <v>11</v>
      </c>
      <c r="D70" s="1665"/>
      <c r="E70" s="1131">
        <v>-1.125</v>
      </c>
      <c r="F70" s="1130">
        <v>-1.125</v>
      </c>
      <c r="G70" s="1130">
        <v>-1.375</v>
      </c>
      <c r="H70" s="1130">
        <v>-1.375</v>
      </c>
      <c r="I70" s="1129">
        <v>-1.6250000000000002</v>
      </c>
      <c r="J70"/>
      <c r="M70" s="976"/>
    </row>
    <row r="71" spans="1:13" s="972" customFormat="1" ht="15.75" thickBot="1">
      <c r="A71" s="1118"/>
      <c r="B71" s="1716"/>
      <c r="C71" s="1675" t="s">
        <v>97</v>
      </c>
      <c r="D71" s="1677"/>
      <c r="E71" s="1348">
        <v>-1.7500000000000002</v>
      </c>
      <c r="F71" s="1194">
        <v>-1.7500000000000002</v>
      </c>
      <c r="G71" s="1194">
        <v>-2</v>
      </c>
      <c r="H71" s="1194">
        <v>-2</v>
      </c>
      <c r="I71" s="1325">
        <v>-2.25</v>
      </c>
      <c r="J71"/>
      <c r="M71" s="976"/>
    </row>
    <row r="72" spans="1:13" s="972" customFormat="1">
      <c r="A72" s="1118"/>
      <c r="B72" s="1714" t="s">
        <v>446</v>
      </c>
      <c r="C72" s="1731" t="s">
        <v>184</v>
      </c>
      <c r="D72" s="1733"/>
      <c r="E72" s="1252">
        <v>0.75</v>
      </c>
      <c r="F72" s="1252">
        <v>0.75</v>
      </c>
      <c r="G72" s="1252">
        <v>0.75</v>
      </c>
      <c r="H72" s="1252">
        <v>0.75</v>
      </c>
      <c r="I72" s="1253">
        <v>0.875</v>
      </c>
      <c r="J72"/>
      <c r="M72" s="976"/>
    </row>
    <row r="73" spans="1:13" s="972" customFormat="1">
      <c r="A73" s="1118"/>
      <c r="B73" s="1715"/>
      <c r="C73" s="1735" t="s">
        <v>185</v>
      </c>
      <c r="D73" s="1781"/>
      <c r="E73" s="1194">
        <v>0.5</v>
      </c>
      <c r="F73" s="1194">
        <v>0.5</v>
      </c>
      <c r="G73" s="1194">
        <v>0.5</v>
      </c>
      <c r="H73" s="1194">
        <v>0.5</v>
      </c>
      <c r="I73" s="1325">
        <v>0.625</v>
      </c>
      <c r="J73"/>
      <c r="M73" s="976"/>
    </row>
    <row r="74" spans="1:13" s="972" customFormat="1">
      <c r="A74" s="1118"/>
      <c r="B74" s="1715"/>
      <c r="C74" s="1735" t="s">
        <v>186</v>
      </c>
      <c r="D74" s="1781"/>
      <c r="E74" s="1194">
        <v>0</v>
      </c>
      <c r="F74" s="1194">
        <v>0</v>
      </c>
      <c r="G74" s="1194">
        <v>0</v>
      </c>
      <c r="H74" s="1194">
        <v>0</v>
      </c>
      <c r="I74" s="1325">
        <v>0</v>
      </c>
      <c r="J74"/>
      <c r="M74" s="976"/>
    </row>
    <row r="75" spans="1:13" s="972" customFormat="1" ht="15.75" thickBot="1">
      <c r="A75" s="1118"/>
      <c r="B75" s="1716"/>
      <c r="C75" s="1666" t="s">
        <v>187</v>
      </c>
      <c r="D75" s="1668"/>
      <c r="E75" s="1123">
        <v>-0.375</v>
      </c>
      <c r="F75" s="1123">
        <v>-0.375</v>
      </c>
      <c r="G75" s="1123">
        <v>-0.375</v>
      </c>
      <c r="H75" s="1123">
        <v>-0.375</v>
      </c>
      <c r="I75" s="1122">
        <v>-0.5</v>
      </c>
      <c r="J75"/>
      <c r="M75" s="976"/>
    </row>
    <row r="76" spans="1:13" s="972" customFormat="1" ht="15.75" thickBot="1">
      <c r="A76" s="1118"/>
      <c r="B76" s="1729" t="s">
        <v>68</v>
      </c>
      <c r="C76" s="1666" t="s">
        <v>69</v>
      </c>
      <c r="D76" s="1668"/>
      <c r="E76" s="1124" t="s">
        <v>14</v>
      </c>
      <c r="F76" s="1123" t="s">
        <v>14</v>
      </c>
      <c r="G76" s="1123" t="s">
        <v>14</v>
      </c>
      <c r="H76" s="1123" t="s">
        <v>14</v>
      </c>
      <c r="I76" s="1122" t="s">
        <v>14</v>
      </c>
      <c r="J76"/>
      <c r="M76" s="976"/>
    </row>
    <row r="77" spans="1:13" s="972" customFormat="1" ht="15.75" thickBot="1">
      <c r="A77" s="1118"/>
      <c r="B77" s="1730"/>
      <c r="C77" s="1718" t="s">
        <v>161</v>
      </c>
      <c r="D77" s="1720"/>
      <c r="E77" s="1134">
        <v>-0.25</v>
      </c>
      <c r="F77" s="1133">
        <v>-0.25</v>
      </c>
      <c r="G77" s="1133">
        <v>-0.25</v>
      </c>
      <c r="H77" s="1133">
        <v>-0.25</v>
      </c>
      <c r="I77" s="1132">
        <v>-0.25</v>
      </c>
      <c r="J77"/>
      <c r="M77" s="976"/>
    </row>
    <row r="78" spans="1:13" s="972" customFormat="1" ht="15" customHeight="1" thickBot="1">
      <c r="A78" s="1118"/>
      <c r="B78" s="1318" t="s">
        <v>312</v>
      </c>
      <c r="C78" s="1718" t="s">
        <v>139</v>
      </c>
      <c r="D78" s="1720"/>
      <c r="E78" s="1128">
        <v>-2.25</v>
      </c>
      <c r="F78" s="1127">
        <v>-2.25</v>
      </c>
      <c r="G78" s="1127">
        <v>-2.375</v>
      </c>
      <c r="H78" s="1127">
        <v>-2.375</v>
      </c>
      <c r="I78" s="1126" t="s">
        <v>14</v>
      </c>
      <c r="J78" s="1239"/>
      <c r="K78" s="1239"/>
      <c r="L78" s="1239"/>
      <c r="M78" s="1325"/>
    </row>
    <row r="79" spans="1:13" s="972" customFormat="1">
      <c r="A79" s="1118"/>
      <c r="C79" s="1186"/>
      <c r="D79" s="1186"/>
      <c r="E79" s="1186"/>
      <c r="F79" s="1194"/>
      <c r="G79" s="1239"/>
      <c r="H79" s="1194"/>
      <c r="I79" s="1194"/>
      <c r="J79" s="1239"/>
      <c r="K79" s="1239"/>
      <c r="L79" s="1239"/>
      <c r="M79" s="1325"/>
    </row>
    <row r="80" spans="1:13" s="972" customFormat="1">
      <c r="A80" s="1118"/>
      <c r="C80" s="1186"/>
      <c r="D80" s="1186"/>
      <c r="E80" s="1186"/>
      <c r="F80" s="1194"/>
      <c r="G80" s="1239"/>
      <c r="H80" s="1194"/>
      <c r="I80" s="1194"/>
      <c r="J80" s="1239"/>
      <c r="K80" s="1239"/>
      <c r="L80" s="1239"/>
      <c r="M80" s="1325"/>
    </row>
    <row r="81" spans="1:13" s="972" customFormat="1">
      <c r="A81" s="1118"/>
      <c r="C81" s="1186"/>
      <c r="D81" s="1186"/>
      <c r="E81" s="1186"/>
      <c r="F81" s="1194"/>
      <c r="G81" s="1239"/>
      <c r="H81" s="1194"/>
      <c r="I81" s="1194"/>
      <c r="J81" s="1239"/>
      <c r="K81" s="1239"/>
      <c r="L81" s="1239"/>
      <c r="M81" s="1325"/>
    </row>
    <row r="82" spans="1:13" s="972" customFormat="1" ht="15" customHeight="1">
      <c r="A82" s="1118"/>
      <c r="C82" s="1186"/>
      <c r="D82" s="1186"/>
      <c r="E82" s="1186"/>
      <c r="F82" s="1239"/>
      <c r="G82" s="1239"/>
      <c r="H82" s="1194"/>
      <c r="I82" s="1239"/>
      <c r="J82" s="1239"/>
      <c r="K82" s="1194"/>
      <c r="L82" s="1194"/>
      <c r="M82" s="1325"/>
    </row>
    <row r="83" spans="1:13" s="972" customFormat="1">
      <c r="A83" s="1118"/>
      <c r="B83" s="1240"/>
      <c r="C83" s="1186"/>
      <c r="D83" s="1186"/>
      <c r="E83" s="1186"/>
      <c r="F83" s="1239"/>
      <c r="G83" s="1194"/>
      <c r="H83" s="1239"/>
      <c r="I83" s="1239"/>
      <c r="J83" s="1194"/>
      <c r="K83" s="1194"/>
      <c r="L83" s="1194"/>
      <c r="M83" s="1325"/>
    </row>
    <row r="84" spans="1:13" s="972" customFormat="1">
      <c r="A84" s="1118"/>
      <c r="B84" s="1240"/>
      <c r="C84" s="1186"/>
      <c r="D84" s="1186"/>
      <c r="E84" s="1186"/>
      <c r="F84" s="1239"/>
      <c r="G84" s="1194"/>
      <c r="H84" s="1239"/>
      <c r="I84" s="1239"/>
      <c r="J84" s="1194"/>
      <c r="K84" s="1194"/>
      <c r="L84" s="1194"/>
      <c r="M84" s="1325"/>
    </row>
    <row r="85" spans="1:13" s="972" customFormat="1">
      <c r="A85" s="1118"/>
      <c r="B85" s="1240"/>
      <c r="C85" s="1186"/>
      <c r="D85" s="1186"/>
      <c r="E85" s="1186"/>
      <c r="F85" s="1239"/>
      <c r="G85" s="1194"/>
      <c r="H85" s="1239"/>
      <c r="I85" s="1239"/>
      <c r="J85" s="1194"/>
      <c r="K85" s="1194"/>
      <c r="L85" s="1194"/>
      <c r="M85" s="1325"/>
    </row>
    <row r="86" spans="1:13" s="972" customFormat="1">
      <c r="A86" s="1118"/>
      <c r="B86" s="1240"/>
      <c r="C86" s="1186"/>
      <c r="D86" s="1186"/>
      <c r="E86" s="1186"/>
      <c r="F86" s="1239"/>
      <c r="G86" s="1239"/>
      <c r="H86" s="1194"/>
      <c r="I86" s="1239"/>
      <c r="J86" s="1239"/>
      <c r="K86" s="1194"/>
      <c r="L86" s="1194"/>
      <c r="M86" s="1325"/>
    </row>
    <row r="87" spans="1:13" s="972" customFormat="1">
      <c r="A87" s="1118"/>
      <c r="B87" s="1121" t="s">
        <v>591</v>
      </c>
      <c r="C87" s="1186"/>
      <c r="D87" s="1186"/>
      <c r="E87" s="1186"/>
      <c r="F87" s="1239"/>
      <c r="G87" s="1239"/>
      <c r="H87" s="1194"/>
      <c r="I87" s="1239"/>
      <c r="J87" s="1239"/>
      <c r="K87" s="1194"/>
      <c r="L87" s="1194"/>
      <c r="M87" s="1325"/>
    </row>
    <row r="88" spans="1:13" s="972" customFormat="1">
      <c r="A88" s="1118"/>
      <c r="B88" s="1121"/>
      <c r="C88" s="1186"/>
      <c r="D88" s="1186"/>
      <c r="E88" s="1186"/>
      <c r="F88" s="1194"/>
      <c r="G88" s="1239"/>
      <c r="H88" s="1194"/>
      <c r="I88" s="1194"/>
      <c r="J88" s="1239"/>
      <c r="K88" s="1239"/>
      <c r="L88" s="1239"/>
      <c r="M88" s="1325"/>
    </row>
    <row r="89" spans="1:13" s="972" customFormat="1">
      <c r="A89" s="1118"/>
      <c r="B89" s="1121"/>
      <c r="C89" s="1186"/>
      <c r="D89" s="1186"/>
      <c r="E89" s="1186"/>
      <c r="F89" s="1194"/>
      <c r="G89" s="1239"/>
      <c r="H89" s="1194"/>
      <c r="I89" s="1194"/>
      <c r="J89" s="1239"/>
      <c r="K89" s="1239"/>
      <c r="L89" s="1239"/>
      <c r="M89" s="1325"/>
    </row>
    <row r="90" spans="1:13" s="972" customFormat="1">
      <c r="A90" s="1118"/>
      <c r="B90" s="1121"/>
      <c r="C90" s="1186"/>
      <c r="D90" s="1186"/>
      <c r="E90" s="1186"/>
      <c r="F90" s="1194"/>
      <c r="G90" s="1239"/>
      <c r="H90" s="1194"/>
      <c r="I90" s="1194"/>
      <c r="J90" s="1239"/>
      <c r="K90" s="1239"/>
      <c r="L90" s="1239"/>
      <c r="M90" s="1325"/>
    </row>
    <row r="91" spans="1:13" s="972" customFormat="1">
      <c r="A91" s="1118"/>
      <c r="B91" s="1121" t="s">
        <v>68</v>
      </c>
      <c r="D91" s="1186"/>
      <c r="E91" s="1186"/>
      <c r="F91" s="1194"/>
      <c r="G91" s="1239"/>
      <c r="H91" s="1194"/>
      <c r="I91" s="1194"/>
      <c r="J91" s="1239"/>
      <c r="K91" s="1239"/>
      <c r="L91" s="1239"/>
      <c r="M91" s="1325"/>
    </row>
    <row r="92" spans="1:13" s="972" customFormat="1">
      <c r="A92" s="1118"/>
      <c r="B92" s="1121"/>
      <c r="D92" s="1186"/>
      <c r="E92" s="1186"/>
      <c r="F92" s="1194"/>
      <c r="G92" s="1239"/>
      <c r="H92" s="1194"/>
      <c r="I92" s="1194"/>
      <c r="J92" s="1239"/>
      <c r="K92" s="1239"/>
      <c r="L92" s="1239"/>
      <c r="M92" s="1325"/>
    </row>
    <row r="93" spans="1:13" s="972" customFormat="1">
      <c r="A93" s="1118"/>
      <c r="B93" s="1206" t="s">
        <v>133</v>
      </c>
      <c r="C93" s="1186"/>
      <c r="D93" s="1186"/>
      <c r="E93" s="1186"/>
      <c r="F93" s="1204"/>
      <c r="G93" s="1204"/>
      <c r="H93" s="1204"/>
      <c r="I93" s="1204"/>
      <c r="J93" s="1204"/>
      <c r="K93" s="1204"/>
      <c r="L93" s="1204"/>
      <c r="M93" s="1360"/>
    </row>
    <row r="94" spans="1:13" s="972" customFormat="1">
      <c r="A94" s="1118"/>
      <c r="B94" s="1187"/>
      <c r="C94" s="1186"/>
      <c r="D94" s="1186"/>
      <c r="E94" s="1186"/>
      <c r="F94" s="1186"/>
      <c r="G94" s="1186"/>
      <c r="H94" s="1186"/>
      <c r="I94" s="1186"/>
      <c r="J94" s="1186"/>
      <c r="K94" s="1186"/>
      <c r="L94" s="1186"/>
      <c r="M94" s="1361"/>
    </row>
    <row r="95" spans="1:13" s="972" customFormat="1">
      <c r="A95" s="1118"/>
      <c r="M95" s="976"/>
    </row>
    <row r="96" spans="1:13" s="972" customFormat="1">
      <c r="A96" s="1118"/>
      <c r="M96" s="976"/>
    </row>
    <row r="97" spans="1:13" s="972" customFormat="1">
      <c r="A97" s="1118"/>
      <c r="M97" s="976"/>
    </row>
    <row r="98" spans="1:13" s="972" customFormat="1">
      <c r="A98" s="1118"/>
      <c r="M98" s="976"/>
    </row>
    <row r="99" spans="1:13" s="972" customFormat="1">
      <c r="A99" s="1118"/>
      <c r="M99" s="976"/>
    </row>
    <row r="100" spans="1:13" s="972" customFormat="1">
      <c r="A100" s="1118"/>
      <c r="M100" s="976"/>
    </row>
    <row r="101" spans="1:13" s="972" customFormat="1">
      <c r="A101" s="1118"/>
      <c r="M101" s="976"/>
    </row>
    <row r="102" spans="1:13" s="972" customFormat="1">
      <c r="A102" s="1118"/>
      <c r="M102" s="976"/>
    </row>
    <row r="103" spans="1:13" s="972" customFormat="1" ht="15" customHeight="1">
      <c r="A103" s="1118"/>
      <c r="M103" s="976"/>
    </row>
    <row r="104" spans="1:13" s="972" customFormat="1" ht="15" customHeight="1">
      <c r="A104" s="1118"/>
      <c r="M104" s="976"/>
    </row>
    <row r="105" spans="1:13" s="972" customFormat="1" ht="15" customHeight="1">
      <c r="A105" s="1118"/>
      <c r="M105" s="976"/>
    </row>
    <row r="106" spans="1:13" s="972" customFormat="1" ht="15" customHeight="1">
      <c r="A106" s="1118"/>
      <c r="M106" s="976"/>
    </row>
    <row r="107" spans="1:13" s="972" customFormat="1" ht="15" customHeight="1">
      <c r="A107" s="1118"/>
      <c r="M107" s="976"/>
    </row>
    <row r="108" spans="1:13" s="972" customFormat="1" ht="15" customHeight="1">
      <c r="A108" s="1118"/>
      <c r="M108" s="976"/>
    </row>
    <row r="109" spans="1:13" s="972" customFormat="1">
      <c r="A109" s="1118"/>
      <c r="M109" s="976"/>
    </row>
    <row r="110" spans="1:13" s="972" customFormat="1">
      <c r="A110" s="1118"/>
      <c r="M110" s="976"/>
    </row>
    <row r="111" spans="1:13" s="972" customFormat="1">
      <c r="A111" s="1118"/>
      <c r="M111" s="976"/>
    </row>
    <row r="112" spans="1:13" s="972" customFormat="1">
      <c r="A112" s="1118"/>
      <c r="M112" s="976"/>
    </row>
    <row r="113" spans="1:13" s="972" customFormat="1">
      <c r="A113" s="1118"/>
      <c r="G113" s="1117"/>
      <c r="H113" s="1116"/>
      <c r="M113" s="976"/>
    </row>
    <row r="114" spans="1:13" s="972" customFormat="1">
      <c r="A114" s="1118"/>
      <c r="G114" s="1117"/>
      <c r="H114" s="1116"/>
      <c r="M114" s="976"/>
    </row>
    <row r="115" spans="1:13" s="972" customFormat="1">
      <c r="A115" s="1118"/>
      <c r="G115" s="1117"/>
      <c r="H115" s="1116"/>
      <c r="M115" s="976"/>
    </row>
    <row r="116" spans="1:13" s="972" customFormat="1">
      <c r="A116" s="1118"/>
      <c r="G116" s="1117"/>
      <c r="H116" s="1116"/>
      <c r="M116" s="976"/>
    </row>
    <row r="117" spans="1:13" s="972" customFormat="1">
      <c r="A117" s="1118"/>
      <c r="G117" s="1117"/>
      <c r="H117" s="1116"/>
      <c r="M117" s="976"/>
    </row>
    <row r="118" spans="1:13" s="972" customFormat="1">
      <c r="A118" s="1118"/>
      <c r="M118" s="976"/>
    </row>
    <row r="119" spans="1:13" s="972" customFormat="1">
      <c r="A119" s="1118"/>
      <c r="M119" s="976"/>
    </row>
    <row r="120" spans="1:13" s="972" customFormat="1">
      <c r="A120" s="1118"/>
      <c r="M120" s="976"/>
    </row>
    <row r="121" spans="1:13" s="972" customFormat="1">
      <c r="A121" s="1118"/>
      <c r="M121" s="976"/>
    </row>
    <row r="122" spans="1:13" s="972" customFormat="1">
      <c r="A122" s="1118"/>
      <c r="M122" s="976"/>
    </row>
    <row r="123" spans="1:13" s="972" customFormat="1">
      <c r="A123" s="1118"/>
      <c r="M123" s="976"/>
    </row>
    <row r="124" spans="1:13" s="972" customFormat="1">
      <c r="A124" s="1118"/>
      <c r="M124" s="976"/>
    </row>
    <row r="125" spans="1:13" s="972" customFormat="1" ht="15.75" thickBot="1">
      <c r="A125" s="1185"/>
      <c r="M125" s="976"/>
    </row>
    <row r="126" spans="1:13" s="972" customFormat="1" ht="15" customHeight="1">
      <c r="A126" s="981"/>
      <c r="B126" s="1756" t="s">
        <v>181</v>
      </c>
      <c r="C126" s="1756"/>
      <c r="D126" s="1756"/>
      <c r="E126" s="1756"/>
      <c r="F126" s="1756"/>
      <c r="G126" s="1756"/>
      <c r="H126" s="1756"/>
      <c r="I126" s="1756"/>
      <c r="J126" s="1756"/>
      <c r="K126" s="1756"/>
      <c r="L126" s="1756"/>
      <c r="M126" s="1777"/>
    </row>
    <row r="127" spans="1:13" s="972" customFormat="1">
      <c r="A127" s="978"/>
      <c r="B127" s="1757"/>
      <c r="C127" s="1757"/>
      <c r="D127" s="1757"/>
      <c r="E127" s="1757"/>
      <c r="F127" s="1757"/>
      <c r="G127" s="1757"/>
      <c r="H127" s="1757"/>
      <c r="I127" s="1757"/>
      <c r="J127" s="1757"/>
      <c r="K127" s="1757"/>
      <c r="L127" s="1757"/>
      <c r="M127" s="1778"/>
    </row>
    <row r="128" spans="1:13" s="972" customFormat="1">
      <c r="A128" s="978"/>
      <c r="B128" s="1757"/>
      <c r="C128" s="1757"/>
      <c r="D128" s="1757"/>
      <c r="E128" s="1757"/>
      <c r="F128" s="1757"/>
      <c r="G128" s="1757"/>
      <c r="H128" s="1757"/>
      <c r="I128" s="1757"/>
      <c r="J128" s="1757"/>
      <c r="K128" s="1757"/>
      <c r="L128" s="1757"/>
      <c r="M128" s="1778"/>
    </row>
    <row r="129" spans="1:13" s="972" customFormat="1" ht="15.75" thickBot="1">
      <c r="A129" s="975"/>
      <c r="B129" s="1758"/>
      <c r="C129" s="1758"/>
      <c r="D129" s="1758"/>
      <c r="E129" s="1758"/>
      <c r="F129" s="1758"/>
      <c r="G129" s="1758"/>
      <c r="H129" s="1758"/>
      <c r="I129" s="1758"/>
      <c r="J129" s="1758"/>
      <c r="K129" s="1758"/>
      <c r="L129" s="1758"/>
      <c r="M129" s="1779"/>
    </row>
  </sheetData>
  <mergeCells count="49">
    <mergeCell ref="K2:L2"/>
    <mergeCell ref="K3:L3"/>
    <mergeCell ref="A10:M11"/>
    <mergeCell ref="O10:Q10"/>
    <mergeCell ref="C12:E12"/>
    <mergeCell ref="C58:D58"/>
    <mergeCell ref="C59:D59"/>
    <mergeCell ref="C60:D60"/>
    <mergeCell ref="C61:D61"/>
    <mergeCell ref="C62:D62"/>
    <mergeCell ref="B76:B77"/>
    <mergeCell ref="C76:D76"/>
    <mergeCell ref="C77:D77"/>
    <mergeCell ref="B126:M129"/>
    <mergeCell ref="C78:D78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C52:D52"/>
    <mergeCell ref="B47:B52"/>
    <mergeCell ref="E54:I54"/>
    <mergeCell ref="E45:I45"/>
    <mergeCell ref="C57:D57"/>
    <mergeCell ref="B54:D54"/>
    <mergeCell ref="B55:D55"/>
    <mergeCell ref="C56:D56"/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margins!$A$162:$A$168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margins!$A$198:$A$199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margins!$A$170:$A$171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margins!$A$159:$A$160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margins!$A$134:$A$135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margins!$A$137:$A$138</xm:f>
          </x14:formula1>
          <xm:sqref>P19</xm:sqref>
        </x14:dataValidation>
        <x14:dataValidation type="list" allowBlank="1" showInputMessage="1" showErrorMessage="1" xr:uid="{56842E70-2FF8-4D50-BAA0-D5893C4302E6}">
          <x14:formula1>
            <xm:f>margins!$C$137:$C$140</xm:f>
          </x14:formula1>
          <xm:sqref>P28</xm:sqref>
        </x14:dataValidation>
        <x14:dataValidation type="list" allowBlank="1" showInputMessage="1" showErrorMessage="1" xr:uid="{13BDB6E8-D203-4683-A644-489C045256E3}">
          <x14:formula1>
            <xm:f>margins!$AT$145:$AT$147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margins!$AT$160:$AT$164</xm:f>
          </x14:formula1>
          <xm:sqref>P24</xm:sqref>
        </x14:dataValidation>
        <x14:dataValidation type="list" allowBlank="1" showInputMessage="1" showErrorMessage="1" xr:uid="{FE51955E-9936-4DDE-B78E-9CBF7C9BE37A}">
          <x14:formula1>
            <xm:f>margins!$AT$136:$AT$142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margins!$AT$172:$AT$173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margins!$AT$179:$AT$185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4" zoomScaleNormal="130" workbookViewId="0">
      <selection activeCell="S20" sqref="S2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27"/>
      <c r="C9" s="627"/>
      <c r="D9" s="627"/>
      <c r="E9" s="627"/>
      <c r="F9" s="1657" t="s">
        <v>333</v>
      </c>
      <c r="G9" s="1657"/>
      <c r="H9" s="1658">
        <v>46121</v>
      </c>
      <c r="I9" s="1658"/>
      <c r="J9" s="1658"/>
      <c r="K9" s="1658"/>
      <c r="L9" s="627"/>
      <c r="M9" s="627"/>
      <c r="N9" s="627"/>
      <c r="O9" s="627"/>
      <c r="P9" s="308"/>
    </row>
    <row r="10" spans="1:16" ht="9.75" hidden="1" customHeight="1">
      <c r="A10" s="309"/>
      <c r="B10" s="355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42" t="s">
        <v>507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632"/>
      <c r="P14" s="318"/>
    </row>
    <row r="15" spans="1:16" ht="9.9499999999999993" customHeight="1">
      <c r="A15" s="316"/>
      <c r="B15" s="1633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63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3" t="s">
        <v>257</v>
      </c>
      <c r="K16" s="1644"/>
      <c r="L16" s="1644"/>
      <c r="M16" s="1645"/>
      <c r="N16" s="164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4"/>
      <c r="K17" s="1644"/>
      <c r="L17" s="1644"/>
      <c r="M17" s="1645"/>
      <c r="N17" s="164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4"/>
      <c r="K18" s="1644"/>
      <c r="L18" s="1644"/>
      <c r="M18" s="1645"/>
      <c r="N18" s="1646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643</v>
      </c>
      <c r="E19" s="328"/>
      <c r="F19" s="333"/>
      <c r="G19" s="334"/>
      <c r="H19" s="317"/>
      <c r="I19" s="325"/>
      <c r="J19" s="1644"/>
      <c r="K19" s="1644"/>
      <c r="L19" s="1644"/>
      <c r="M19" s="1645"/>
      <c r="N19" s="164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4"/>
      <c r="K20" s="1644"/>
      <c r="L20" s="1644"/>
      <c r="M20" s="1645"/>
      <c r="N20" s="164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4"/>
      <c r="K21" s="1644"/>
      <c r="L21" s="1644"/>
      <c r="M21" s="1645"/>
      <c r="N21" s="164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4"/>
      <c r="K22" s="1644"/>
      <c r="L22" s="1644"/>
      <c r="M22" s="1645"/>
      <c r="N22" s="164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0" t="s">
        <v>170</v>
      </c>
      <c r="C25" s="1631"/>
      <c r="D25" s="1631"/>
      <c r="E25" s="1631"/>
      <c r="F25" s="1631"/>
      <c r="G25" s="1632"/>
      <c r="H25" s="340"/>
      <c r="I25" s="1630" t="s">
        <v>330</v>
      </c>
      <c r="J25" s="1631"/>
      <c r="K25" s="1631"/>
      <c r="L25" s="1631"/>
      <c r="M25" s="1631"/>
      <c r="N25" s="1631"/>
      <c r="O25" s="1632"/>
      <c r="P25" s="318"/>
    </row>
    <row r="26" spans="1:17" ht="9.9499999999999993" customHeight="1">
      <c r="A26" s="316"/>
      <c r="B26" s="1633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635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36" t="s">
        <v>481</v>
      </c>
      <c r="D28" s="1637"/>
      <c r="E28" s="1637"/>
      <c r="F28" s="1637"/>
      <c r="G28" s="342"/>
      <c r="H28" s="317"/>
      <c r="I28" s="1638" t="s">
        <v>686</v>
      </c>
      <c r="J28" s="1639"/>
      <c r="K28" s="1639"/>
      <c r="L28" s="1639"/>
      <c r="M28" s="1639"/>
      <c r="N28" s="1639"/>
      <c r="O28" s="1640"/>
      <c r="P28" s="318"/>
    </row>
    <row r="29" spans="1:17" ht="11.25" customHeight="1">
      <c r="A29" s="316"/>
      <c r="B29" s="351"/>
      <c r="C29" s="613" t="s">
        <v>482</v>
      </c>
      <c r="D29" s="345"/>
      <c r="E29" s="345"/>
      <c r="F29" s="115"/>
      <c r="G29" s="116" t="s">
        <v>171</v>
      </c>
      <c r="H29" s="317"/>
      <c r="I29" s="1638" t="s">
        <v>390</v>
      </c>
      <c r="J29" s="1639"/>
      <c r="K29" s="1639"/>
      <c r="L29" s="1639"/>
      <c r="M29" s="1639"/>
      <c r="N29" s="1639"/>
      <c r="O29" s="1640"/>
      <c r="P29" s="318"/>
      <c r="Q29" s="440"/>
    </row>
    <row r="30" spans="1:17" ht="13.5" customHeight="1">
      <c r="A30" s="316"/>
      <c r="B30" s="351"/>
      <c r="C30" s="613" t="s">
        <v>483</v>
      </c>
      <c r="D30" s="345"/>
      <c r="E30" s="345"/>
      <c r="F30" s="115"/>
      <c r="G30" s="116" t="s">
        <v>172</v>
      </c>
      <c r="H30" s="317"/>
      <c r="I30" s="368"/>
      <c r="J30" s="1621" t="s">
        <v>389</v>
      </c>
      <c r="K30" s="1621"/>
      <c r="L30" s="1621"/>
      <c r="M30" s="1621"/>
      <c r="N30" s="1621"/>
      <c r="O30" s="370"/>
      <c r="P30" s="318"/>
    </row>
    <row r="31" spans="1:17" ht="9.9499999999999993" customHeight="1">
      <c r="A31" s="316"/>
      <c r="B31" s="351"/>
      <c r="C31" s="613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621"/>
      <c r="E36" s="623"/>
      <c r="O36" s="329"/>
      <c r="P36" s="318"/>
    </row>
    <row r="37" spans="1:16" ht="9.9499999999999993" customHeight="1">
      <c r="A37" s="316"/>
      <c r="B37" s="351"/>
      <c r="D37" s="622"/>
      <c r="O37" s="329"/>
      <c r="P37" s="318"/>
    </row>
    <row r="38" spans="1:16" ht="9.9499999999999993" customHeight="1">
      <c r="A38" s="316"/>
      <c r="B38" s="351"/>
      <c r="C38" s="327"/>
      <c r="D38" s="391"/>
      <c r="E38" s="1605" t="s">
        <v>173</v>
      </c>
      <c r="F38" s="1606"/>
      <c r="G38" s="1606"/>
      <c r="H38" s="1606"/>
      <c r="I38" s="1606"/>
      <c r="J38" s="1606"/>
      <c r="K38" s="1606"/>
      <c r="L38" s="1606"/>
      <c r="O38" s="329"/>
      <c r="P38" s="318"/>
    </row>
    <row r="39" spans="1:16" ht="9.9499999999999993" customHeight="1">
      <c r="A39" s="316"/>
      <c r="B39" s="351"/>
      <c r="C39" s="388"/>
      <c r="D39" s="116"/>
      <c r="E39" s="1605"/>
      <c r="F39" s="1606"/>
      <c r="G39" s="1606"/>
      <c r="H39" s="1606"/>
      <c r="I39" s="1606"/>
      <c r="J39" s="1606"/>
      <c r="K39" s="1606"/>
      <c r="L39" s="1606"/>
      <c r="O39" s="329"/>
      <c r="P39" s="318"/>
    </row>
    <row r="40" spans="1:16" ht="9.9499999999999993" customHeight="1">
      <c r="A40" s="316"/>
      <c r="B40" s="351"/>
      <c r="C40" s="377"/>
      <c r="D40" s="116"/>
      <c r="E40" s="1622" t="s">
        <v>332</v>
      </c>
      <c r="F40" s="1623"/>
      <c r="G40" s="1623"/>
      <c r="H40" s="1623"/>
      <c r="I40" s="1623"/>
      <c r="J40" s="1623"/>
      <c r="K40" s="1623"/>
      <c r="L40" s="1624"/>
      <c r="O40" s="329"/>
      <c r="P40" s="318"/>
    </row>
    <row r="41" spans="1:16" ht="9.9499999999999993" customHeight="1">
      <c r="A41" s="316"/>
      <c r="B41" s="351"/>
      <c r="C41" s="377"/>
      <c r="D41" s="116"/>
      <c r="G41" s="640" t="s">
        <v>174</v>
      </c>
      <c r="H41" s="623"/>
      <c r="I41" s="623"/>
      <c r="J41" s="632">
        <v>-0.125</v>
      </c>
      <c r="K41" s="639"/>
      <c r="L41" s="625"/>
      <c r="O41" s="320"/>
      <c r="P41" s="318"/>
    </row>
    <row r="42" spans="1:16" ht="10.5" customHeight="1">
      <c r="A42" s="316"/>
      <c r="B42" s="351"/>
      <c r="C42" s="377"/>
      <c r="D42" s="392"/>
      <c r="G42" s="638" t="s">
        <v>188</v>
      </c>
      <c r="J42" s="639">
        <v>-0.25</v>
      </c>
      <c r="K42" s="639"/>
      <c r="L42" s="625"/>
      <c r="P42" s="318"/>
    </row>
    <row r="43" spans="1:16" ht="9.9499999999999993" customHeight="1">
      <c r="A43" s="316"/>
      <c r="B43" s="351"/>
      <c r="C43" s="377"/>
      <c r="D43" s="389"/>
      <c r="G43" s="638" t="s">
        <v>189</v>
      </c>
      <c r="J43" s="639">
        <v>-0.375</v>
      </c>
      <c r="K43" s="639"/>
      <c r="L43" s="625"/>
      <c r="P43" s="318"/>
    </row>
    <row r="44" spans="1:16" ht="9.9499999999999993" customHeight="1">
      <c r="A44" s="316"/>
      <c r="B44" s="351"/>
      <c r="D44" s="612"/>
      <c r="G44" s="638" t="s">
        <v>190</v>
      </c>
      <c r="H44" s="611"/>
      <c r="J44" s="639">
        <v>-0.5</v>
      </c>
      <c r="K44" s="611"/>
      <c r="L44" s="625"/>
      <c r="P44" s="318"/>
    </row>
    <row r="45" spans="1:16" ht="9.9499999999999993" customHeight="1">
      <c r="A45" s="316"/>
      <c r="B45" s="351"/>
      <c r="D45" s="389"/>
      <c r="E45" s="615"/>
      <c r="F45" s="616"/>
      <c r="G45" s="616"/>
      <c r="H45" s="616"/>
      <c r="I45" s="616"/>
      <c r="J45" s="616"/>
      <c r="K45" s="616"/>
      <c r="L45" s="617"/>
      <c r="P45" s="318"/>
    </row>
    <row r="46" spans="1:16" ht="9.9499999999999993" customHeight="1">
      <c r="A46" s="316"/>
      <c r="B46" s="351"/>
      <c r="D46" s="389"/>
      <c r="E46" s="1599" t="s">
        <v>31</v>
      </c>
      <c r="F46" s="1600"/>
      <c r="G46" s="1600"/>
      <c r="H46" s="1600"/>
      <c r="I46" s="1600"/>
      <c r="J46" s="1600"/>
      <c r="K46" s="1600"/>
      <c r="L46" s="1601"/>
      <c r="P46" s="318"/>
    </row>
    <row r="47" spans="1:16" ht="9.9499999999999993" customHeight="1">
      <c r="A47" s="316"/>
      <c r="B47" s="351"/>
      <c r="C47" s="387"/>
      <c r="D47" s="390"/>
      <c r="E47" s="618"/>
      <c r="F47" s="619"/>
      <c r="G47" s="619"/>
      <c r="H47" s="619"/>
      <c r="I47" s="619"/>
      <c r="J47" s="619"/>
      <c r="K47" s="619"/>
      <c r="L47" s="620"/>
      <c r="P47" s="318"/>
    </row>
    <row r="48" spans="1:16" ht="9.9499999999999993" customHeight="1">
      <c r="A48" s="316"/>
      <c r="B48" s="1602" t="s">
        <v>175</v>
      </c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4"/>
      <c r="P48" s="318"/>
    </row>
    <row r="49" spans="1:16" ht="9.9499999999999993" customHeight="1">
      <c r="A49" s="316"/>
      <c r="B49" s="1605"/>
      <c r="C49" s="1606"/>
      <c r="D49" s="1606"/>
      <c r="E49" s="1606"/>
      <c r="F49" s="1606"/>
      <c r="G49" s="1606"/>
      <c r="H49" s="1606"/>
      <c r="I49" s="1606"/>
      <c r="J49" s="1606"/>
      <c r="K49" s="1606"/>
      <c r="L49" s="1606"/>
      <c r="M49" s="1606"/>
      <c r="N49" s="1606"/>
      <c r="O49" s="160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354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08"/>
      <c r="G55" s="160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02"/>
      <c r="C57" s="1609"/>
      <c r="D57" s="1609"/>
      <c r="E57" s="1609"/>
      <c r="F57" s="1609"/>
      <c r="G57" s="1609"/>
      <c r="H57" s="1609"/>
      <c r="I57" s="1609"/>
      <c r="J57" s="1609"/>
      <c r="K57" s="1609"/>
      <c r="L57" s="1609"/>
      <c r="M57" s="1609"/>
      <c r="N57" s="1609"/>
      <c r="O57" s="1610"/>
      <c r="P57" s="344"/>
    </row>
    <row r="58" spans="1:16" ht="9.9499999999999993" customHeight="1">
      <c r="A58" s="343"/>
      <c r="B58" s="1611"/>
      <c r="C58" s="1612"/>
      <c r="D58" s="1612"/>
      <c r="E58" s="1612"/>
      <c r="F58" s="1612"/>
      <c r="G58" s="1612"/>
      <c r="H58" s="1612"/>
      <c r="I58" s="1612"/>
      <c r="J58" s="1612"/>
      <c r="K58" s="1612"/>
      <c r="L58" s="1612"/>
      <c r="M58" s="1612"/>
      <c r="N58" s="1612"/>
      <c r="O58" s="161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15" t="s">
        <v>178</v>
      </c>
      <c r="C72" s="1616"/>
      <c r="D72" s="1616"/>
      <c r="E72" s="1616"/>
      <c r="F72" s="1616"/>
      <c r="G72" s="1616"/>
      <c r="H72" s="1616"/>
      <c r="I72" s="1616"/>
      <c r="J72" s="1616"/>
      <c r="K72" s="1616"/>
      <c r="L72" s="1616"/>
      <c r="M72" s="1616"/>
      <c r="N72" s="1616"/>
      <c r="O72" s="1617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U66"/>
  <sheetViews>
    <sheetView showGridLines="0" workbookViewId="0">
      <selection activeCell="S20" sqref="S20"/>
    </sheetView>
  </sheetViews>
  <sheetFormatPr defaultColWidth="8.7109375" defaultRowHeight="12.75"/>
  <cols>
    <col min="1" max="1" width="14.5703125" style="689" customWidth="1"/>
    <col min="2" max="2" width="13.28515625" style="689" customWidth="1"/>
    <col min="3" max="3" width="13.42578125" style="689" customWidth="1"/>
    <col min="4" max="4" width="1.85546875" style="689" customWidth="1"/>
    <col min="5" max="5" width="16.140625" style="689" bestFit="1" customWidth="1"/>
    <col min="6" max="6" width="36" style="689" customWidth="1"/>
    <col min="7" max="7" width="22.42578125" style="689" bestFit="1" customWidth="1"/>
    <col min="8" max="11" width="14.28515625" style="689" customWidth="1"/>
    <col min="12" max="12" width="13.5703125" style="689" customWidth="1"/>
    <col min="13" max="14" width="1.85546875" style="689" customWidth="1"/>
    <col min="15" max="15" width="1.7109375" style="689" customWidth="1"/>
    <col min="16" max="16" width="19.140625" style="689" customWidth="1"/>
    <col min="17" max="17" width="20.42578125" style="689" bestFit="1" customWidth="1"/>
    <col min="18" max="18" width="21" style="689" bestFit="1" customWidth="1"/>
    <col min="19" max="16384" width="8.7109375" style="689"/>
  </cols>
  <sheetData>
    <row r="1" spans="1:19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9" customFormat="1" ht="26.25">
      <c r="A2" s="38"/>
      <c r="B2" s="39"/>
      <c r="C2" s="1750" t="s">
        <v>482</v>
      </c>
      <c r="D2" s="1750"/>
      <c r="E2" s="1750"/>
      <c r="F2" s="1750"/>
      <c r="G2" s="1750"/>
      <c r="H2" s="1750"/>
      <c r="I2" s="1750"/>
      <c r="J2" s="1750"/>
      <c r="K2" s="1750"/>
      <c r="L2" s="1750"/>
      <c r="O2" s="66"/>
    </row>
    <row r="3" spans="1:19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O3" s="66"/>
    </row>
    <row r="4" spans="1:19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O4" s="66"/>
      <c r="P4" s="66"/>
      <c r="Q4" s="66"/>
      <c r="R4" s="66"/>
    </row>
    <row r="5" spans="1:19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O5" s="66"/>
      <c r="P5" s="424" t="s">
        <v>563</v>
      </c>
      <c r="Q5" s="425"/>
      <c r="R5" s="1460">
        <v>46121.348749999997</v>
      </c>
    </row>
    <row r="6" spans="1:19" ht="19.5" thickBot="1">
      <c r="A6" s="723"/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723"/>
      <c r="P6" s="1"/>
      <c r="Q6" s="1"/>
      <c r="R6" s="1"/>
    </row>
    <row r="7" spans="1:19" ht="15.75" customHeight="1" thickBot="1">
      <c r="A7" s="1762" t="s">
        <v>544</v>
      </c>
      <c r="B7" s="1763"/>
      <c r="C7" s="1764"/>
      <c r="D7" s="934"/>
      <c r="E7" s="967"/>
      <c r="F7" s="933" t="s">
        <v>415</v>
      </c>
      <c r="G7" s="1532" t="s">
        <v>416</v>
      </c>
      <c r="H7"/>
      <c r="I7"/>
      <c r="J7"/>
      <c r="K7"/>
      <c r="L7" s="723"/>
      <c r="M7" s="925"/>
      <c r="N7" s="925"/>
      <c r="P7" s="441" t="s">
        <v>196</v>
      </c>
      <c r="Q7" s="442" t="s">
        <v>197</v>
      </c>
      <c r="R7" s="442" t="s">
        <v>198</v>
      </c>
    </row>
    <row r="8" spans="1:19" ht="19.5" customHeight="1" thickBot="1">
      <c r="A8" s="935" t="s">
        <v>3</v>
      </c>
      <c r="B8" s="936" t="s">
        <v>545</v>
      </c>
      <c r="C8" s="936" t="s">
        <v>392</v>
      </c>
      <c r="D8" s="937"/>
      <c r="E8" s="968" t="s">
        <v>206</v>
      </c>
      <c r="F8" s="969">
        <v>30</v>
      </c>
      <c r="G8" s="1536">
        <v>-0.375</v>
      </c>
      <c r="H8"/>
      <c r="I8"/>
      <c r="J8"/>
      <c r="K8"/>
      <c r="L8" s="723"/>
      <c r="M8"/>
      <c r="N8" s="910"/>
      <c r="P8" s="418"/>
      <c r="Q8" s="418"/>
      <c r="R8" s="418"/>
    </row>
    <row r="9" spans="1:19" ht="15" customHeight="1" thickBot="1">
      <c r="A9" s="941">
        <f>margins!BK3</f>
        <v>6.5</v>
      </c>
      <c r="B9" s="941">
        <f>margins!BM3-margins!BN3</f>
        <v>93.906874999999999</v>
      </c>
      <c r="C9" s="941">
        <f>margins!BM3-margins!BN3</f>
        <v>93.906874999999999</v>
      </c>
      <c r="D9" s="942"/>
      <c r="E9" s="1576"/>
      <c r="F9" s="961"/>
      <c r="G9" s="961"/>
      <c r="H9"/>
      <c r="I9"/>
      <c r="J9"/>
      <c r="K9"/>
      <c r="L9" s="723"/>
      <c r="M9"/>
      <c r="N9" s="700"/>
      <c r="P9" s="427" t="s">
        <v>199</v>
      </c>
      <c r="Q9" s="606" t="s">
        <v>392</v>
      </c>
      <c r="R9" s="656"/>
      <c r="S9" s="721"/>
    </row>
    <row r="10" spans="1:19" ht="15" customHeight="1" thickBot="1">
      <c r="A10" s="941">
        <f>margins!BK4</f>
        <v>6.625</v>
      </c>
      <c r="B10" s="941">
        <f>margins!BM4-margins!BN4</f>
        <v>94.563124999999999</v>
      </c>
      <c r="C10" s="941">
        <f>margins!BM4-margins!BN4</f>
        <v>94.563124999999999</v>
      </c>
      <c r="D10" s="942"/>
      <c r="E10" s="1307" t="s">
        <v>94</v>
      </c>
      <c r="F10" s="1308" t="s">
        <v>678</v>
      </c>
      <c r="G10" s="958"/>
      <c r="H10" s="958"/>
      <c r="I10" s="1978" t="s">
        <v>750</v>
      </c>
      <c r="J10" s="1979"/>
      <c r="K10" s="1979"/>
      <c r="L10" s="1980"/>
      <c r="M10"/>
      <c r="N10" s="700"/>
      <c r="P10" s="428" t="s">
        <v>200</v>
      </c>
      <c r="Q10" s="608">
        <v>7.9989999999999997</v>
      </c>
      <c r="R10" s="436">
        <f>IF(Q9="30 Yr Fixed",VLOOKUP(Q10,$A$8:$C$44,3,FALSE),VLOOKUP(Q10,$A$8:$C$44,2,FALSE))</f>
        <v>100.36</v>
      </c>
      <c r="S10" s="721"/>
    </row>
    <row r="11" spans="1:19" ht="15">
      <c r="A11" s="941">
        <f>margins!BK5</f>
        <v>6.75</v>
      </c>
      <c r="B11" s="941">
        <f>margins!BM5-margins!BN5</f>
        <v>95.094374999999999</v>
      </c>
      <c r="C11" s="941">
        <f>margins!BM5-margins!BN5</f>
        <v>95.094374999999999</v>
      </c>
      <c r="D11" s="942"/>
      <c r="E11" s="56" t="s">
        <v>95</v>
      </c>
      <c r="F11" s="58">
        <v>98.875</v>
      </c>
      <c r="G11" s="1572"/>
      <c r="H11" s="1572"/>
      <c r="I11" s="1981" t="s">
        <v>751</v>
      </c>
      <c r="J11" s="1982"/>
      <c r="K11" s="1982"/>
      <c r="L11" s="1983"/>
      <c r="M11"/>
      <c r="N11" s="700"/>
      <c r="P11" s="428" t="s">
        <v>358</v>
      </c>
      <c r="Q11" s="608" t="s">
        <v>15</v>
      </c>
      <c r="R11" s="436"/>
      <c r="S11" s="721"/>
    </row>
    <row r="12" spans="1:19" ht="15">
      <c r="A12" s="941">
        <f>margins!BK6</f>
        <v>6.875</v>
      </c>
      <c r="B12" s="941">
        <f>margins!BM6-margins!BN6</f>
        <v>95.625624999999999</v>
      </c>
      <c r="C12" s="941">
        <f>margins!BM6-margins!BN6</f>
        <v>95.625624999999999</v>
      </c>
      <c r="D12" s="942"/>
      <c r="E12" s="56" t="s">
        <v>96</v>
      </c>
      <c r="F12" s="58">
        <v>98.875</v>
      </c>
      <c r="G12" s="1572"/>
      <c r="H12" s="1572"/>
      <c r="I12" s="1981" t="s">
        <v>752</v>
      </c>
      <c r="J12" s="1982"/>
      <c r="K12" s="1982"/>
      <c r="L12" s="1983"/>
      <c r="M12"/>
      <c r="N12" s="700"/>
      <c r="P12" s="428" t="s">
        <v>201</v>
      </c>
      <c r="Q12" s="608" t="s">
        <v>111</v>
      </c>
      <c r="R12" s="436">
        <f>IFERROR(INDEX($G$20:$L$23,MATCH(Q12,$F$20:$F$23,0),MATCH($Q$11,$G$19:$L$19,0),1),0)</f>
        <v>0.875</v>
      </c>
      <c r="S12" s="721"/>
    </row>
    <row r="13" spans="1:19" ht="15">
      <c r="A13" s="941">
        <f>margins!BK7</f>
        <v>6.9989999999999997</v>
      </c>
      <c r="B13" s="941">
        <f>margins!BM7-margins!BN7</f>
        <v>96.406874999999999</v>
      </c>
      <c r="C13" s="941">
        <f>margins!BM7-margins!BN7</f>
        <v>96.406874999999999</v>
      </c>
      <c r="D13" s="942"/>
      <c r="E13" s="56" t="s">
        <v>7</v>
      </c>
      <c r="F13" s="58">
        <v>98.875</v>
      </c>
      <c r="G13" s="1572"/>
      <c r="H13" s="1572"/>
      <c r="I13" s="1573" t="s">
        <v>753</v>
      </c>
      <c r="J13" s="1574"/>
      <c r="K13" s="1574"/>
      <c r="L13" s="1575"/>
      <c r="M13"/>
      <c r="N13" s="700"/>
      <c r="P13" s="428" t="s">
        <v>109</v>
      </c>
      <c r="Q13" s="608" t="s">
        <v>156</v>
      </c>
      <c r="R13" s="436">
        <f>IFERROR(INDEX($G$26:$L$27,MATCH(Q13,$F$26:$F$27,0),MATCH($Q$11,$G$25:$L$25,0),1),0)</f>
        <v>-0.5</v>
      </c>
      <c r="S13" s="721"/>
    </row>
    <row r="14" spans="1:19" ht="15.75" thickBot="1">
      <c r="A14" s="941">
        <f>margins!BK8</f>
        <v>7.125</v>
      </c>
      <c r="B14" s="941">
        <f>margins!BM8-margins!BN8</f>
        <v>96.938124999999999</v>
      </c>
      <c r="C14" s="941">
        <f>margins!BM8-margins!BN8</f>
        <v>96.938124999999999</v>
      </c>
      <c r="D14" s="942"/>
      <c r="E14" s="56" t="s">
        <v>9</v>
      </c>
      <c r="F14" s="58" t="s">
        <v>14</v>
      </c>
      <c r="G14" s="1572"/>
      <c r="H14" s="1572"/>
      <c r="I14" s="1984" t="s">
        <v>646</v>
      </c>
      <c r="J14" s="1985"/>
      <c r="K14" s="1985"/>
      <c r="L14" s="1986"/>
      <c r="M14"/>
      <c r="N14" s="700"/>
      <c r="P14" s="428" t="s">
        <v>199</v>
      </c>
      <c r="Q14" s="608" t="s">
        <v>192</v>
      </c>
      <c r="R14" s="436">
        <f t="shared" ref="R14:R20" si="0">IFERROR(INDEX($G$31:$L$53,MATCH(Q14,$F$31:$F$53,0),MATCH($Q$11,$G$30:$L$30,0),1),0)</f>
        <v>0</v>
      </c>
      <c r="S14" s="721"/>
    </row>
    <row r="15" spans="1:19" ht="15" customHeight="1">
      <c r="A15" s="941">
        <f>margins!BK9</f>
        <v>7.25</v>
      </c>
      <c r="B15" s="941">
        <f>margins!BM9-margins!BN9</f>
        <v>97.594374999999999</v>
      </c>
      <c r="C15" s="941">
        <f>margins!BM9-margins!BN9</f>
        <v>97.594374999999999</v>
      </c>
      <c r="D15" s="942"/>
      <c r="E15" s="56" t="s">
        <v>11</v>
      </c>
      <c r="F15" s="58">
        <v>97.375</v>
      </c>
      <c r="G15" s="1572"/>
      <c r="H15" s="1572"/>
      <c r="I15" s="1572"/>
      <c r="J15" s="1571"/>
      <c r="K15" s="1571"/>
      <c r="L15" s="1570"/>
      <c r="M15" s="700"/>
      <c r="N15" s="700"/>
      <c r="P15" s="428" t="s">
        <v>283</v>
      </c>
      <c r="Q15" s="608" t="s">
        <v>192</v>
      </c>
      <c r="R15" s="436">
        <f t="shared" si="0"/>
        <v>0</v>
      </c>
      <c r="S15" s="721"/>
    </row>
    <row r="16" spans="1:19" ht="15.75" customHeight="1" thickBot="1">
      <c r="A16" s="941">
        <f>margins!BK10</f>
        <v>7.375</v>
      </c>
      <c r="B16" s="941">
        <f>margins!BM10-margins!BN10</f>
        <v>98.11</v>
      </c>
      <c r="C16" s="941">
        <f>margins!BM10-margins!BN10</f>
        <v>98.11</v>
      </c>
      <c r="D16" s="942"/>
      <c r="E16" s="59" t="s">
        <v>97</v>
      </c>
      <c r="F16" s="60">
        <v>97.375</v>
      </c>
      <c r="G16" s="1572"/>
      <c r="H16" s="1572"/>
      <c r="I16" s="1572"/>
      <c r="J16" s="1571"/>
      <c r="K16" s="1571"/>
      <c r="L16" s="1570"/>
      <c r="M16" s="700"/>
      <c r="N16" s="700"/>
      <c r="P16" s="428" t="s">
        <v>56</v>
      </c>
      <c r="Q16" s="608" t="s">
        <v>192</v>
      </c>
      <c r="R16" s="436">
        <f t="shared" si="0"/>
        <v>0</v>
      </c>
      <c r="S16" s="721"/>
    </row>
    <row r="17" spans="1:19" ht="15" customHeight="1" thickBot="1">
      <c r="A17" s="941">
        <f>margins!BK11</f>
        <v>7.5</v>
      </c>
      <c r="B17" s="941">
        <f>margins!BM11-margins!BN11</f>
        <v>98.61</v>
      </c>
      <c r="C17" s="941">
        <f>margins!BM11-margins!BN11</f>
        <v>98.61</v>
      </c>
      <c r="D17" s="960"/>
      <c r="E17" s="723"/>
      <c r="F17" s="723"/>
      <c r="G17" s="723"/>
      <c r="H17" s="723"/>
      <c r="I17" s="723"/>
      <c r="J17" s="723"/>
      <c r="K17" s="723"/>
      <c r="L17" s="723"/>
      <c r="P17" s="428" t="s">
        <v>312</v>
      </c>
      <c r="Q17" s="608" t="s">
        <v>192</v>
      </c>
      <c r="R17" s="436">
        <f t="shared" si="0"/>
        <v>0</v>
      </c>
      <c r="S17" s="721"/>
    </row>
    <row r="18" spans="1:19" ht="15" customHeight="1" thickBot="1">
      <c r="A18" s="941">
        <f>margins!BK12</f>
        <v>7.625</v>
      </c>
      <c r="B18" s="941">
        <f>margins!BM12-margins!BN12</f>
        <v>99.11</v>
      </c>
      <c r="C18" s="941">
        <f>margins!BM12-margins!BN12</f>
        <v>99.11</v>
      </c>
      <c r="D18" s="942"/>
      <c r="E18" s="1970" t="s">
        <v>429</v>
      </c>
      <c r="F18" s="1971"/>
      <c r="G18" s="1971"/>
      <c r="H18" s="1971"/>
      <c r="I18" s="1971"/>
      <c r="J18" s="1971"/>
      <c r="K18" s="1971"/>
      <c r="L18" s="1971"/>
      <c r="P18" s="428" t="s">
        <v>62</v>
      </c>
      <c r="Q18" s="608" t="s">
        <v>667</v>
      </c>
      <c r="R18" s="436">
        <f t="shared" si="0"/>
        <v>-1.75</v>
      </c>
      <c r="S18" s="721"/>
    </row>
    <row r="19" spans="1:19" ht="15" customHeight="1" thickBot="1">
      <c r="A19" s="941">
        <f>margins!BK13</f>
        <v>7.75</v>
      </c>
      <c r="B19" s="941">
        <f>margins!BM13-margins!BN13</f>
        <v>99.61</v>
      </c>
      <c r="C19" s="941">
        <f>margins!BM13-margins!BN13</f>
        <v>99.61</v>
      </c>
      <c r="D19" s="942"/>
      <c r="E19" s="938"/>
      <c r="F19" s="731"/>
      <c r="G19" s="939" t="s">
        <v>15</v>
      </c>
      <c r="H19" s="939" t="s">
        <v>16</v>
      </c>
      <c r="I19" s="939" t="s">
        <v>17</v>
      </c>
      <c r="J19" s="939" t="s">
        <v>18</v>
      </c>
      <c r="K19" s="939" t="s">
        <v>19</v>
      </c>
      <c r="L19" s="940" t="s">
        <v>20</v>
      </c>
      <c r="M19" s="926"/>
      <c r="N19" s="926"/>
      <c r="P19" s="428" t="s">
        <v>636</v>
      </c>
      <c r="Q19" s="608" t="s">
        <v>192</v>
      </c>
      <c r="R19" s="436">
        <f t="shared" si="0"/>
        <v>0</v>
      </c>
      <c r="S19" s="721"/>
    </row>
    <row r="20" spans="1:19" ht="15" customHeight="1">
      <c r="A20" s="941">
        <f>margins!BK14</f>
        <v>7.875</v>
      </c>
      <c r="B20" s="941">
        <f>margins!BM14-margins!BN14</f>
        <v>100.0475</v>
      </c>
      <c r="C20" s="941">
        <f>margins!BM14-margins!BN14</f>
        <v>100.0475</v>
      </c>
      <c r="D20" s="942"/>
      <c r="E20" s="1987" t="s">
        <v>631</v>
      </c>
      <c r="F20" s="943" t="s">
        <v>111</v>
      </c>
      <c r="G20" s="944">
        <v>0.875</v>
      </c>
      <c r="H20" s="945">
        <v>0.875</v>
      </c>
      <c r="I20" s="945">
        <v>0.875</v>
      </c>
      <c r="J20" s="945">
        <v>0.875</v>
      </c>
      <c r="K20" s="945">
        <v>0.625</v>
      </c>
      <c r="L20" s="946">
        <v>0</v>
      </c>
      <c r="M20" s="910"/>
      <c r="N20" s="910"/>
      <c r="P20" s="428" t="s">
        <v>637</v>
      </c>
      <c r="Q20" s="608" t="s">
        <v>192</v>
      </c>
      <c r="R20" s="436">
        <f t="shared" si="0"/>
        <v>0</v>
      </c>
      <c r="S20" s="721"/>
    </row>
    <row r="21" spans="1:19" ht="15" customHeight="1">
      <c r="A21" s="941">
        <f>margins!BK15</f>
        <v>7.9989999999999997</v>
      </c>
      <c r="B21" s="941">
        <f>margins!BM15-margins!BN15</f>
        <v>100.36</v>
      </c>
      <c r="C21" s="941">
        <f>margins!BM15-margins!BN15</f>
        <v>100.36</v>
      </c>
      <c r="D21" s="942"/>
      <c r="E21" s="1988"/>
      <c r="F21" s="947" t="s">
        <v>296</v>
      </c>
      <c r="G21" s="948">
        <v>0.875</v>
      </c>
      <c r="H21" s="949">
        <v>0.875</v>
      </c>
      <c r="I21" s="949">
        <v>0.75</v>
      </c>
      <c r="J21" s="949">
        <v>0.75</v>
      </c>
      <c r="K21" s="949">
        <v>0.25</v>
      </c>
      <c r="L21" s="950">
        <v>-0.25</v>
      </c>
      <c r="P21" s="428" t="s">
        <v>562</v>
      </c>
      <c r="Q21" s="608" t="s">
        <v>192</v>
      </c>
      <c r="R21" s="436">
        <f>IFERROR(INDEX($G$31:$L$50,MATCH(Q21,$F$31:$F$50,0),MATCH($Q$11,$G$30:$L$30,0),1),0)</f>
        <v>0</v>
      </c>
      <c r="S21" s="721"/>
    </row>
    <row r="22" spans="1:19" ht="15" customHeight="1">
      <c r="A22" s="941">
        <f>margins!BK16</f>
        <v>8.125</v>
      </c>
      <c r="B22" s="941">
        <f>margins!BM16-margins!BN16</f>
        <v>100.61</v>
      </c>
      <c r="C22" s="941">
        <f>margins!BM16-margins!BN16</f>
        <v>100.61</v>
      </c>
      <c r="D22" s="942"/>
      <c r="E22" s="1988"/>
      <c r="F22" s="947" t="s">
        <v>295</v>
      </c>
      <c r="G22" s="951">
        <v>0.75</v>
      </c>
      <c r="H22" s="952">
        <v>0.75</v>
      </c>
      <c r="I22" s="952">
        <v>0.625</v>
      </c>
      <c r="J22" s="952">
        <v>0.5</v>
      </c>
      <c r="K22" s="952">
        <v>0</v>
      </c>
      <c r="L22" s="953">
        <v>-0.75</v>
      </c>
      <c r="P22" s="428" t="s">
        <v>205</v>
      </c>
      <c r="Q22" s="608" t="s">
        <v>192</v>
      </c>
      <c r="R22" s="436">
        <f>IFERROR(INDEX($G$51:$L$53,MATCH(Q22,$F$51:$F$53,0),MATCH($Q$11,$G$30:$L$30,0),1),0)</f>
        <v>0</v>
      </c>
      <c r="S22" s="721"/>
    </row>
    <row r="23" spans="1:19" ht="15" customHeight="1" thickBot="1">
      <c r="A23" s="941">
        <f>margins!BK17</f>
        <v>8.25</v>
      </c>
      <c r="B23" s="941">
        <f>margins!BM17-margins!BN17</f>
        <v>100.86</v>
      </c>
      <c r="C23" s="941">
        <f>margins!BM17-margins!BN17</f>
        <v>100.86</v>
      </c>
      <c r="D23" s="942"/>
      <c r="E23" s="1989"/>
      <c r="F23" s="954" t="s">
        <v>139</v>
      </c>
      <c r="G23" s="955">
        <v>0</v>
      </c>
      <c r="H23" s="956">
        <v>-0.125</v>
      </c>
      <c r="I23" s="956">
        <v>-0.5</v>
      </c>
      <c r="J23" s="956">
        <v>-0.625</v>
      </c>
      <c r="K23" s="956">
        <v>-1</v>
      </c>
      <c r="L23" s="957" t="s">
        <v>480</v>
      </c>
      <c r="P23" s="428" t="s">
        <v>206</v>
      </c>
      <c r="Q23" s="608" t="s">
        <v>192</v>
      </c>
      <c r="R23" s="436">
        <f>IF(OR(Q23=15, Q23="Choose a Selection"),0,IF(Q23=30,G8, 0))</f>
        <v>0</v>
      </c>
      <c r="S23" s="721"/>
    </row>
    <row r="24" spans="1:19" ht="15" customHeight="1" thickBot="1">
      <c r="A24" s="941">
        <f>margins!BK18</f>
        <v>8.375</v>
      </c>
      <c r="B24" s="941">
        <f>margins!BM18-margins!BN18</f>
        <v>101.11</v>
      </c>
      <c r="C24" s="941">
        <f>margins!BM18-margins!BN18</f>
        <v>101.11</v>
      </c>
      <c r="D24" s="942"/>
      <c r="E24" s="958"/>
      <c r="F24" s="959"/>
      <c r="G24" s="959"/>
      <c r="H24" s="959"/>
      <c r="I24" s="959"/>
      <c r="J24" s="959"/>
      <c r="K24" s="959"/>
      <c r="L24" s="959"/>
      <c r="M24" s="700"/>
      <c r="N24" s="700"/>
      <c r="P24" s="429" t="s">
        <v>207</v>
      </c>
      <c r="Q24" s="932"/>
      <c r="R24" s="437">
        <f>SUM(R12:R23)</f>
        <v>-1.375</v>
      </c>
      <c r="S24" s="721"/>
    </row>
    <row r="25" spans="1:19" ht="15.75" customHeight="1" thickBot="1">
      <c r="A25" s="941">
        <f>margins!BK19</f>
        <v>8.5</v>
      </c>
      <c r="B25" s="941">
        <f>margins!BM19-margins!BN19</f>
        <v>101.36</v>
      </c>
      <c r="C25" s="941">
        <f>margins!BM19-margins!BN19</f>
        <v>101.36</v>
      </c>
      <c r="D25" s="942"/>
      <c r="E25" s="938"/>
      <c r="F25" s="1256"/>
      <c r="G25" s="939" t="s">
        <v>15</v>
      </c>
      <c r="H25" s="939" t="s">
        <v>16</v>
      </c>
      <c r="I25" s="939" t="s">
        <v>17</v>
      </c>
      <c r="J25" s="939" t="s">
        <v>18</v>
      </c>
      <c r="K25" s="939" t="s">
        <v>19</v>
      </c>
      <c r="L25" s="940" t="s">
        <v>20</v>
      </c>
      <c r="M25" s="700"/>
      <c r="N25" s="700"/>
      <c r="P25" s="420"/>
      <c r="Q25" s="421"/>
      <c r="R25" s="430"/>
      <c r="S25" s="721"/>
    </row>
    <row r="26" spans="1:19" ht="15" customHeight="1" thickBot="1">
      <c r="A26" s="941">
        <f>margins!BK20</f>
        <v>8.625</v>
      </c>
      <c r="B26" s="941">
        <f>margins!BM20-margins!BN20</f>
        <v>101.61</v>
      </c>
      <c r="C26" s="941">
        <f>margins!BM20-margins!BN20</f>
        <v>101.61</v>
      </c>
      <c r="D26" s="942"/>
      <c r="E26" s="1968" t="s">
        <v>109</v>
      </c>
      <c r="F26" s="1260" t="s">
        <v>156</v>
      </c>
      <c r="G26" s="945">
        <v>-0.5</v>
      </c>
      <c r="H26" s="945">
        <v>-0.5</v>
      </c>
      <c r="I26" s="945">
        <v>-0.5</v>
      </c>
      <c r="J26" s="945">
        <v>-0.5</v>
      </c>
      <c r="K26" s="945">
        <v>-0.5</v>
      </c>
      <c r="L26" s="946">
        <v>-0.5</v>
      </c>
      <c r="M26" s="700"/>
      <c r="N26" s="700"/>
      <c r="P26" s="422" t="s">
        <v>208</v>
      </c>
      <c r="Q26" s="423"/>
      <c r="R26" s="931" t="e">
        <f>IF(ISNUMBER(MATCH("NA", R12:R23, 0)), "NA",IF(Q18=$F$40, IF(Q22="Choose a Selection",MIN(R24+R10,VLOOKUP(Q21,$E$11:$F$16,2,FALSE)),MIN(R24+R10,VLOOKUP(Q22,$E$11:$F$16,2,FALSE))), "#N/A"))</f>
        <v>#N/A</v>
      </c>
      <c r="S26" s="721"/>
    </row>
    <row r="27" spans="1:19" ht="15" customHeight="1" thickBot="1">
      <c r="A27" s="941">
        <f>margins!BK21</f>
        <v>8.75</v>
      </c>
      <c r="B27" s="941">
        <f>margins!BM21-margins!BN21</f>
        <v>101.86</v>
      </c>
      <c r="C27" s="941">
        <f>margins!BM21-margins!BN21</f>
        <v>101.86</v>
      </c>
      <c r="D27" s="942"/>
      <c r="E27" s="1969"/>
      <c r="F27" s="1261" t="s">
        <v>632</v>
      </c>
      <c r="G27" s="956">
        <v>0.25</v>
      </c>
      <c r="H27" s="956">
        <v>0.25</v>
      </c>
      <c r="I27" s="956">
        <v>0.25</v>
      </c>
      <c r="J27" s="956">
        <v>0.25</v>
      </c>
      <c r="K27" s="956">
        <v>0.25</v>
      </c>
      <c r="L27" s="957">
        <v>0.375</v>
      </c>
      <c r="M27" s="700"/>
      <c r="N27" s="700"/>
      <c r="P27" s="417"/>
      <c r="Q27" s="417"/>
      <c r="R27" s="417"/>
      <c r="S27" s="721"/>
    </row>
    <row r="28" spans="1:19" ht="15" customHeight="1" thickBot="1">
      <c r="A28" s="941">
        <f>margins!BK22</f>
        <v>8.875</v>
      </c>
      <c r="B28" s="941">
        <f>margins!BM22-margins!BN22</f>
        <v>102.11</v>
      </c>
      <c r="C28" s="941">
        <f>margins!BM22-margins!BN22</f>
        <v>102.11</v>
      </c>
      <c r="D28" s="942"/>
      <c r="E28" s="961"/>
      <c r="F28" s="961"/>
      <c r="G28" s="961"/>
      <c r="H28" s="961"/>
      <c r="I28" s="961"/>
      <c r="J28" s="961"/>
      <c r="K28" s="961"/>
      <c r="L28" s="961"/>
      <c r="M28" s="700"/>
      <c r="N28" s="700"/>
      <c r="P28" s="772" t="s">
        <v>485</v>
      </c>
      <c r="Q28" s="773"/>
      <c r="R28" s="774"/>
      <c r="S28" s="721"/>
    </row>
    <row r="29" spans="1:19" ht="15" customHeight="1" thickBot="1">
      <c r="A29" s="941">
        <f>margins!BK23</f>
        <v>8.9990000000000006</v>
      </c>
      <c r="B29" s="941">
        <f>margins!BM23-margins!BN23</f>
        <v>102.36</v>
      </c>
      <c r="C29" s="941">
        <f>margins!BM23-margins!BN23</f>
        <v>102.36</v>
      </c>
      <c r="D29" s="962"/>
      <c r="E29" s="1975" t="s">
        <v>403</v>
      </c>
      <c r="F29" s="1976"/>
      <c r="G29" s="1976"/>
      <c r="H29" s="1976"/>
      <c r="I29" s="1976"/>
      <c r="J29" s="1976"/>
      <c r="K29" s="1976"/>
      <c r="L29" s="1977"/>
      <c r="M29" s="700"/>
      <c r="N29" s="700"/>
      <c r="S29" s="721"/>
    </row>
    <row r="30" spans="1:19" ht="15" customHeight="1" thickBot="1">
      <c r="A30" s="941">
        <f>margins!BK24</f>
        <v>9.125</v>
      </c>
      <c r="B30" s="941">
        <f>margins!BM24-margins!BN24</f>
        <v>102.61</v>
      </c>
      <c r="C30" s="941">
        <f>margins!BM24-margins!BN24</f>
        <v>102.61</v>
      </c>
      <c r="D30" s="963"/>
      <c r="E30" s="1309"/>
      <c r="F30" s="918"/>
      <c r="G30" s="939" t="s">
        <v>15</v>
      </c>
      <c r="H30" s="939" t="s">
        <v>16</v>
      </c>
      <c r="I30" s="939" t="s">
        <v>17</v>
      </c>
      <c r="J30" s="939" t="s">
        <v>18</v>
      </c>
      <c r="K30" s="939" t="s">
        <v>19</v>
      </c>
      <c r="L30" s="940" t="s">
        <v>20</v>
      </c>
      <c r="M30" s="700"/>
      <c r="N30" s="700"/>
      <c r="S30" s="721"/>
    </row>
    <row r="31" spans="1:19" ht="15" customHeight="1">
      <c r="A31" s="941">
        <f>margins!BK25</f>
        <v>9.25</v>
      </c>
      <c r="B31" s="941">
        <f>margins!BM25-margins!BN25</f>
        <v>102.86</v>
      </c>
      <c r="C31" s="941">
        <f>margins!BM25-margins!BN25</f>
        <v>102.86</v>
      </c>
      <c r="D31" s="963"/>
      <c r="E31" s="1968" t="s">
        <v>199</v>
      </c>
      <c r="F31" s="945" t="s">
        <v>633</v>
      </c>
      <c r="G31" s="945">
        <v>-0.25</v>
      </c>
      <c r="H31" s="945">
        <v>-0.25</v>
      </c>
      <c r="I31" s="945">
        <v>-0.25</v>
      </c>
      <c r="J31" s="945">
        <v>-0.25</v>
      </c>
      <c r="K31" s="945">
        <v>-0.25</v>
      </c>
      <c r="L31" s="946">
        <v>-0.5</v>
      </c>
      <c r="M31" s="700"/>
      <c r="N31" s="700"/>
      <c r="S31" s="721"/>
    </row>
    <row r="32" spans="1:19" ht="15" customHeight="1" thickBot="1">
      <c r="A32" s="941">
        <f>margins!BK26</f>
        <v>9.375</v>
      </c>
      <c r="B32" s="941">
        <f>margins!BM26-margins!BN26</f>
        <v>103.11</v>
      </c>
      <c r="C32" s="941">
        <f>margins!BM26-margins!BN26</f>
        <v>103.11</v>
      </c>
      <c r="D32" s="961"/>
      <c r="E32" s="1969"/>
      <c r="F32" s="956" t="s">
        <v>634</v>
      </c>
      <c r="G32" s="956">
        <v>-0.25</v>
      </c>
      <c r="H32" s="956">
        <v>-0.25</v>
      </c>
      <c r="I32" s="956">
        <v>-0.25</v>
      </c>
      <c r="J32" s="956">
        <v>-0.25</v>
      </c>
      <c r="K32" s="956">
        <v>-0.25</v>
      </c>
      <c r="L32" s="957">
        <v>-0.5</v>
      </c>
      <c r="M32" s="700"/>
      <c r="N32" s="700"/>
      <c r="P32"/>
      <c r="Q32"/>
      <c r="R32"/>
      <c r="S32" s="721"/>
    </row>
    <row r="33" spans="1:21" ht="15">
      <c r="A33" s="941">
        <f>margins!BK27</f>
        <v>9.5</v>
      </c>
      <c r="B33" s="941">
        <f>margins!BM27-margins!BN27</f>
        <v>103.36</v>
      </c>
      <c r="C33" s="941">
        <f>margins!BM27-margins!BN27</f>
        <v>103.36</v>
      </c>
      <c r="D33" s="961"/>
      <c r="E33" s="1972" t="s">
        <v>283</v>
      </c>
      <c r="F33" s="1262" t="s">
        <v>551</v>
      </c>
      <c r="G33" s="949">
        <v>0</v>
      </c>
      <c r="H33" s="949">
        <v>0</v>
      </c>
      <c r="I33" s="949">
        <v>0</v>
      </c>
      <c r="J33" s="949">
        <v>0</v>
      </c>
      <c r="K33" s="949">
        <v>0</v>
      </c>
      <c r="L33" s="950">
        <v>0</v>
      </c>
      <c r="M33" s="700"/>
      <c r="N33" s="700"/>
      <c r="P33"/>
      <c r="Q33"/>
      <c r="R33"/>
      <c r="S33"/>
      <c r="T33"/>
      <c r="U33"/>
    </row>
    <row r="34" spans="1:21" ht="15">
      <c r="A34" s="941">
        <f>margins!BK28</f>
        <v>9.625</v>
      </c>
      <c r="B34" s="941">
        <f>margins!BM28-margins!BN28</f>
        <v>103.61</v>
      </c>
      <c r="C34" s="941">
        <f>margins!BM28-margins!BN28</f>
        <v>103.61</v>
      </c>
      <c r="D34" s="961"/>
      <c r="E34" s="1973"/>
      <c r="F34" s="1263" t="s">
        <v>552</v>
      </c>
      <c r="G34" s="952">
        <v>-0.125</v>
      </c>
      <c r="H34" s="952">
        <v>-0.125</v>
      </c>
      <c r="I34" s="952">
        <v>-0.25</v>
      </c>
      <c r="J34" s="952">
        <v>-0.25</v>
      </c>
      <c r="K34" s="952">
        <v>-0.375</v>
      </c>
      <c r="L34" s="953">
        <v>-0.5</v>
      </c>
      <c r="M34" s="700"/>
      <c r="N34" s="700"/>
      <c r="P34"/>
      <c r="Q34"/>
      <c r="R34"/>
      <c r="S34"/>
      <c r="T34"/>
      <c r="U34"/>
    </row>
    <row r="35" spans="1:21" ht="15">
      <c r="A35" s="941">
        <f>margins!BK29</f>
        <v>9.75</v>
      </c>
      <c r="B35" s="941">
        <f>margins!BM29-margins!BN29</f>
        <v>103.86</v>
      </c>
      <c r="C35" s="941">
        <f>margins!BM29-margins!BN29</f>
        <v>103.86</v>
      </c>
      <c r="D35" s="961"/>
      <c r="E35" s="1973"/>
      <c r="F35" s="1263" t="s">
        <v>553</v>
      </c>
      <c r="G35" s="952">
        <v>-0.125</v>
      </c>
      <c r="H35" s="952">
        <v>-0.125</v>
      </c>
      <c r="I35" s="952">
        <v>-0.25</v>
      </c>
      <c r="J35" s="952">
        <v>-0.375</v>
      </c>
      <c r="K35" s="952">
        <v>-0.5</v>
      </c>
      <c r="L35" s="953">
        <v>-1.5</v>
      </c>
      <c r="M35" s="700"/>
      <c r="N35" s="700"/>
      <c r="P35"/>
      <c r="Q35"/>
      <c r="R35"/>
      <c r="S35"/>
      <c r="T35"/>
      <c r="U35"/>
    </row>
    <row r="36" spans="1:21" ht="15.75" thickBot="1">
      <c r="A36" s="941">
        <f>margins!BK30</f>
        <v>9.875</v>
      </c>
      <c r="B36" s="941">
        <f>margins!BM30-margins!BN30</f>
        <v>104.11</v>
      </c>
      <c r="C36" s="941">
        <f>margins!BM30-margins!BN30</f>
        <v>104.11</v>
      </c>
      <c r="D36" s="961"/>
      <c r="E36" s="1974"/>
      <c r="F36" s="1261" t="s">
        <v>554</v>
      </c>
      <c r="G36" s="956">
        <v>-0.375</v>
      </c>
      <c r="H36" s="956">
        <v>-0.375</v>
      </c>
      <c r="I36" s="956">
        <v>-0.375</v>
      </c>
      <c r="J36" s="956">
        <v>-0.5</v>
      </c>
      <c r="K36" s="956">
        <v>-0.75</v>
      </c>
      <c r="L36" s="957">
        <v>-1.625</v>
      </c>
      <c r="M36" s="700"/>
      <c r="N36" s="700"/>
      <c r="P36"/>
      <c r="Q36"/>
      <c r="R36"/>
      <c r="S36"/>
      <c r="T36"/>
      <c r="U36"/>
    </row>
    <row r="37" spans="1:21" ht="15">
      <c r="A37" s="941">
        <f>margins!BK31</f>
        <v>9.9990000000000006</v>
      </c>
      <c r="B37" s="941">
        <f>margins!BM31-margins!BN31</f>
        <v>104.36</v>
      </c>
      <c r="C37" s="941">
        <f>margins!BM31-margins!BN31</f>
        <v>104.36</v>
      </c>
      <c r="D37" s="961"/>
      <c r="E37" s="1966" t="s">
        <v>56</v>
      </c>
      <c r="F37" s="952" t="s">
        <v>557</v>
      </c>
      <c r="G37" s="952">
        <v>0</v>
      </c>
      <c r="H37" s="952">
        <v>0</v>
      </c>
      <c r="I37" s="952">
        <v>0</v>
      </c>
      <c r="J37" s="952">
        <v>0</v>
      </c>
      <c r="K37" s="952">
        <v>0</v>
      </c>
      <c r="L37" s="953">
        <v>0</v>
      </c>
      <c r="M37" s="700"/>
      <c r="N37" s="700"/>
      <c r="P37"/>
      <c r="Q37"/>
      <c r="R37"/>
      <c r="S37"/>
      <c r="T37"/>
      <c r="U37"/>
    </row>
    <row r="38" spans="1:21" ht="15.75" thickBot="1">
      <c r="A38" s="941">
        <f>margins!BK32</f>
        <v>10.125</v>
      </c>
      <c r="B38" s="941">
        <f>margins!BM32-margins!BN32</f>
        <v>104.61</v>
      </c>
      <c r="C38" s="941">
        <f>margins!BM32-margins!BN32</f>
        <v>104.61</v>
      </c>
      <c r="D38" s="961"/>
      <c r="E38" s="1967"/>
      <c r="F38" s="952" t="s">
        <v>273</v>
      </c>
      <c r="G38" s="952">
        <v>0</v>
      </c>
      <c r="H38" s="952">
        <v>0</v>
      </c>
      <c r="I38" s="952">
        <v>-0.25</v>
      </c>
      <c r="J38" s="952">
        <v>-0.5</v>
      </c>
      <c r="K38" s="952">
        <v>-0.75</v>
      </c>
      <c r="L38" s="953" t="s">
        <v>480</v>
      </c>
      <c r="M38" s="700"/>
      <c r="N38" s="700"/>
      <c r="P38"/>
      <c r="Q38"/>
      <c r="R38"/>
      <c r="S38"/>
      <c r="T38"/>
      <c r="U38"/>
    </row>
    <row r="39" spans="1:21" ht="15.75" thickBot="1">
      <c r="A39" s="941">
        <f>margins!BK33</f>
        <v>10.25</v>
      </c>
      <c r="B39" s="941">
        <f>margins!BM33-margins!BN33</f>
        <v>104.86</v>
      </c>
      <c r="C39" s="941">
        <f>margins!BM33-margins!BN33</f>
        <v>104.86</v>
      </c>
      <c r="D39" s="961"/>
      <c r="E39" s="1259" t="s">
        <v>312</v>
      </c>
      <c r="F39" s="1264" t="s">
        <v>635</v>
      </c>
      <c r="G39" s="1257">
        <v>-1.25</v>
      </c>
      <c r="H39" s="1257">
        <v>-1.25</v>
      </c>
      <c r="I39" s="1257">
        <v>-1.25</v>
      </c>
      <c r="J39" s="1257">
        <v>-1.25</v>
      </c>
      <c r="K39" s="1257">
        <v>-1.75</v>
      </c>
      <c r="L39" s="1258" t="s">
        <v>480</v>
      </c>
      <c r="M39" s="700"/>
      <c r="N39" s="700"/>
      <c r="P39"/>
      <c r="S39" s="721"/>
    </row>
    <row r="40" spans="1:21" ht="15" customHeight="1" thickBot="1">
      <c r="A40" s="941">
        <f>margins!BK35</f>
        <v>10.5</v>
      </c>
      <c r="B40" s="941">
        <f>margins!BM35-margins!BN35</f>
        <v>105.36</v>
      </c>
      <c r="C40" s="941">
        <f>margins!BM35-margins!BN35</f>
        <v>105.36</v>
      </c>
      <c r="D40" s="961"/>
      <c r="E40" s="1568" t="s">
        <v>62</v>
      </c>
      <c r="F40" s="956" t="s">
        <v>667</v>
      </c>
      <c r="G40" s="956">
        <v>-1.75</v>
      </c>
      <c r="H40" s="956">
        <v>-1.75</v>
      </c>
      <c r="I40" s="956">
        <v>-3</v>
      </c>
      <c r="J40" s="956">
        <v>-3.25</v>
      </c>
      <c r="K40" s="956">
        <v>-5</v>
      </c>
      <c r="L40" s="957">
        <v>-5.25</v>
      </c>
      <c r="M40" s="700"/>
      <c r="N40" s="700"/>
      <c r="P40"/>
      <c r="Q40"/>
      <c r="R40"/>
      <c r="S40"/>
      <c r="T40"/>
      <c r="U40"/>
    </row>
    <row r="41" spans="1:21" ht="15" customHeight="1">
      <c r="A41" s="941">
        <f>margins!BK36</f>
        <v>10.625</v>
      </c>
      <c r="B41" s="941">
        <f>margins!BM36-margins!BN36</f>
        <v>105.61</v>
      </c>
      <c r="C41" s="941">
        <f>margins!BM36-margins!BN36</f>
        <v>105.61</v>
      </c>
      <c r="D41" s="961"/>
      <c r="E41" s="1966" t="s">
        <v>636</v>
      </c>
      <c r="F41" s="945" t="s">
        <v>759</v>
      </c>
      <c r="G41" s="945">
        <v>-0.625</v>
      </c>
      <c r="H41" s="945">
        <v>-0.75</v>
      </c>
      <c r="I41" s="945">
        <v>-0.875</v>
      </c>
      <c r="J41" s="945">
        <v>-1.125</v>
      </c>
      <c r="K41" s="945">
        <v>-1.5</v>
      </c>
      <c r="L41" s="946" t="s">
        <v>480</v>
      </c>
      <c r="M41" s="700"/>
      <c r="N41" s="700"/>
      <c r="P41"/>
      <c r="Q41"/>
      <c r="R41"/>
    </row>
    <row r="42" spans="1:21" ht="15" customHeight="1" thickBot="1">
      <c r="A42" s="1255">
        <f>margins!BK37</f>
        <v>10.75</v>
      </c>
      <c r="B42" s="1255">
        <f>margins!BM37-margins!BN37</f>
        <v>105.86</v>
      </c>
      <c r="C42" s="1255">
        <f>margins!BM37-margins!BN37</f>
        <v>105.86</v>
      </c>
      <c r="D42" s="961"/>
      <c r="E42" s="1967"/>
      <c r="F42" s="956" t="s">
        <v>555</v>
      </c>
      <c r="G42" s="956">
        <v>-0.25</v>
      </c>
      <c r="H42" s="956">
        <v>-0.375</v>
      </c>
      <c r="I42" s="956">
        <v>-0.5</v>
      </c>
      <c r="J42" s="956">
        <v>-0.625</v>
      </c>
      <c r="K42" s="956">
        <v>-1</v>
      </c>
      <c r="L42" s="957" t="s">
        <v>480</v>
      </c>
      <c r="M42" s="700"/>
      <c r="N42" s="700"/>
      <c r="P42"/>
      <c r="Q42"/>
      <c r="R42"/>
    </row>
    <row r="43" spans="1:21" ht="15" customHeight="1">
      <c r="D43" s="961"/>
      <c r="E43" s="1966" t="s">
        <v>637</v>
      </c>
      <c r="F43" s="945" t="s">
        <v>672</v>
      </c>
      <c r="G43" s="945">
        <v>-0.25</v>
      </c>
      <c r="H43" s="945">
        <v>-0.25</v>
      </c>
      <c r="I43" s="945">
        <v>-0.25</v>
      </c>
      <c r="J43" s="945">
        <v>-0.25</v>
      </c>
      <c r="K43" s="945">
        <v>-0.25</v>
      </c>
      <c r="L43" s="946">
        <v>-0.25</v>
      </c>
      <c r="M43" s="700"/>
      <c r="N43" s="700"/>
      <c r="P43"/>
      <c r="Q43"/>
      <c r="R43"/>
    </row>
    <row r="44" spans="1:21" ht="15.75" thickBot="1">
      <c r="D44" s="961"/>
      <c r="E44" s="1967"/>
      <c r="F44" s="956" t="s">
        <v>673</v>
      </c>
      <c r="G44" s="956">
        <v>0</v>
      </c>
      <c r="H44" s="956">
        <v>-0.125</v>
      </c>
      <c r="I44" s="956">
        <v>-0.125</v>
      </c>
      <c r="J44" s="956">
        <v>-0.25</v>
      </c>
      <c r="K44" s="956">
        <v>-0.25</v>
      </c>
      <c r="L44" s="957">
        <v>-0.375</v>
      </c>
      <c r="M44" s="700"/>
      <c r="N44" s="700"/>
      <c r="P44"/>
      <c r="Q44"/>
      <c r="R44"/>
    </row>
    <row r="45" spans="1:21" ht="15" customHeight="1">
      <c r="E45" s="1304"/>
      <c r="F45" s="1305" t="s">
        <v>95</v>
      </c>
      <c r="G45" s="949">
        <v>0.5</v>
      </c>
      <c r="H45" s="949">
        <v>0.5</v>
      </c>
      <c r="I45" s="949">
        <v>0.5</v>
      </c>
      <c r="J45" s="949">
        <v>0.5</v>
      </c>
      <c r="K45" s="949">
        <v>0.5</v>
      </c>
      <c r="L45" s="950">
        <v>0.5</v>
      </c>
      <c r="M45" s="700"/>
      <c r="N45" s="700"/>
      <c r="P45"/>
      <c r="Q45"/>
      <c r="R45"/>
    </row>
    <row r="46" spans="1:21" ht="15">
      <c r="E46" s="964"/>
      <c r="F46" s="1263" t="s">
        <v>96</v>
      </c>
      <c r="G46" s="952">
        <v>0.25</v>
      </c>
      <c r="H46" s="952">
        <v>0.25</v>
      </c>
      <c r="I46" s="952">
        <v>0.25</v>
      </c>
      <c r="J46" s="952">
        <v>0.25</v>
      </c>
      <c r="K46" s="952">
        <v>0.25</v>
      </c>
      <c r="L46" s="953">
        <v>0.25</v>
      </c>
      <c r="M46" s="700"/>
      <c r="N46" s="700"/>
      <c r="P46"/>
      <c r="Q46"/>
      <c r="R46"/>
    </row>
    <row r="47" spans="1:21">
      <c r="E47" s="927" t="s">
        <v>137</v>
      </c>
      <c r="F47" s="1263" t="s">
        <v>7</v>
      </c>
      <c r="G47" s="952">
        <v>0</v>
      </c>
      <c r="H47" s="952">
        <v>0</v>
      </c>
      <c r="I47" s="952">
        <v>0</v>
      </c>
      <c r="J47" s="952">
        <v>0</v>
      </c>
      <c r="K47" s="952">
        <v>0</v>
      </c>
      <c r="L47" s="953">
        <v>0</v>
      </c>
      <c r="M47" s="700"/>
      <c r="N47" s="700"/>
    </row>
    <row r="48" spans="1:21">
      <c r="E48" s="927" t="s">
        <v>558</v>
      </c>
      <c r="F48" s="1263" t="s">
        <v>9</v>
      </c>
      <c r="G48" s="952" t="s">
        <v>480</v>
      </c>
      <c r="H48" s="952" t="s">
        <v>480</v>
      </c>
      <c r="I48" s="952" t="s">
        <v>480</v>
      </c>
      <c r="J48" s="952" t="s">
        <v>480</v>
      </c>
      <c r="K48" s="952" t="s">
        <v>480</v>
      </c>
      <c r="L48" s="953" t="s">
        <v>480</v>
      </c>
      <c r="M48" s="700"/>
      <c r="N48" s="700"/>
    </row>
    <row r="49" spans="5:14">
      <c r="E49" s="927"/>
      <c r="F49" s="1263" t="s">
        <v>11</v>
      </c>
      <c r="G49" s="952">
        <v>-1</v>
      </c>
      <c r="H49" s="952">
        <v>-1</v>
      </c>
      <c r="I49" s="952">
        <v>-1</v>
      </c>
      <c r="J49" s="952">
        <v>-1</v>
      </c>
      <c r="K49" s="952">
        <v>-1</v>
      </c>
      <c r="L49" s="953">
        <v>-1</v>
      </c>
      <c r="M49" s="700"/>
      <c r="N49" s="700"/>
    </row>
    <row r="50" spans="5:14" ht="13.5" thickBot="1">
      <c r="E50" s="928"/>
      <c r="F50" s="1261" t="s">
        <v>97</v>
      </c>
      <c r="G50" s="956">
        <v>-2</v>
      </c>
      <c r="H50" s="956">
        <v>-2</v>
      </c>
      <c r="I50" s="956">
        <v>-2</v>
      </c>
      <c r="J50" s="956">
        <v>-2</v>
      </c>
      <c r="K50" s="956">
        <v>-2</v>
      </c>
      <c r="L50" s="957">
        <v>-2</v>
      </c>
      <c r="M50" s="700"/>
      <c r="N50" s="700"/>
    </row>
    <row r="51" spans="5:14">
      <c r="E51" s="929" t="s">
        <v>446</v>
      </c>
      <c r="F51" s="1260" t="s">
        <v>7</v>
      </c>
      <c r="G51" s="945">
        <v>-0.5</v>
      </c>
      <c r="H51" s="945">
        <v>-0.5</v>
      </c>
      <c r="I51" s="945">
        <v>-0.5</v>
      </c>
      <c r="J51" s="945">
        <v>-0.5</v>
      </c>
      <c r="K51" s="945">
        <v>-0.5</v>
      </c>
      <c r="L51" s="946">
        <v>-0.5</v>
      </c>
      <c r="M51" s="700"/>
      <c r="N51" s="700"/>
    </row>
    <row r="52" spans="5:14">
      <c r="E52" s="965" t="s">
        <v>638</v>
      </c>
      <c r="F52" s="1263" t="s">
        <v>96</v>
      </c>
      <c r="G52" s="952">
        <v>-0.375</v>
      </c>
      <c r="H52" s="952">
        <v>-0.375</v>
      </c>
      <c r="I52" s="952">
        <v>-0.375</v>
      </c>
      <c r="J52" s="952">
        <v>-0.375</v>
      </c>
      <c r="K52" s="952">
        <v>-0.375</v>
      </c>
      <c r="L52" s="953">
        <v>-0.375</v>
      </c>
      <c r="M52" s="700"/>
      <c r="N52" s="700"/>
    </row>
    <row r="53" spans="5:14" ht="13.5" thickBot="1">
      <c r="E53" s="966"/>
      <c r="F53" s="1265" t="s">
        <v>95</v>
      </c>
      <c r="G53" s="956">
        <v>-0.25</v>
      </c>
      <c r="H53" s="956">
        <v>-0.25</v>
      </c>
      <c r="I53" s="956">
        <v>-0.25</v>
      </c>
      <c r="J53" s="956">
        <v>-0.25</v>
      </c>
      <c r="K53" s="956">
        <v>-0.25</v>
      </c>
      <c r="L53" s="957">
        <v>-0.25</v>
      </c>
      <c r="M53" s="700"/>
      <c r="N53" s="700"/>
    </row>
    <row r="54" spans="5:14">
      <c r="E54" s="1525"/>
      <c r="F54" s="1526"/>
      <c r="G54" s="1527"/>
      <c r="H54" s="1527"/>
      <c r="I54" s="1527"/>
      <c r="J54" s="1527"/>
      <c r="K54" s="1527"/>
      <c r="L54" s="1527"/>
      <c r="M54" s="700"/>
      <c r="N54" s="700"/>
    </row>
    <row r="55" spans="5:14">
      <c r="E55" s="961"/>
      <c r="F55" s="961"/>
      <c r="G55" s="961"/>
      <c r="H55" s="961"/>
      <c r="I55" s="961"/>
      <c r="J55" s="961"/>
      <c r="K55" s="961"/>
      <c r="L55" s="961"/>
      <c r="M55" s="700"/>
      <c r="N55" s="700"/>
    </row>
    <row r="58" spans="5:14">
      <c r="F58" s="908"/>
      <c r="G58" s="700"/>
      <c r="H58" s="700"/>
      <c r="I58" s="700"/>
      <c r="J58" s="700"/>
      <c r="K58" s="700"/>
      <c r="L58" s="700"/>
    </row>
    <row r="59" spans="5:14">
      <c r="F59" s="908"/>
      <c r="G59" s="700"/>
      <c r="H59" s="700"/>
      <c r="I59" s="700"/>
      <c r="J59" s="700"/>
      <c r="K59" s="700"/>
      <c r="L59" s="700"/>
    </row>
    <row r="60" spans="5:14">
      <c r="F60" s="908"/>
      <c r="G60" s="700"/>
      <c r="H60" s="700"/>
      <c r="I60" s="700"/>
      <c r="J60" s="700"/>
      <c r="K60" s="700"/>
      <c r="L60" s="700"/>
    </row>
    <row r="61" spans="5:14" ht="15.75" customHeight="1">
      <c r="F61" s="908"/>
      <c r="G61" s="700"/>
      <c r="H61" s="700"/>
      <c r="I61" s="700"/>
      <c r="J61" s="700"/>
      <c r="K61" s="700"/>
      <c r="L61" s="700"/>
    </row>
    <row r="62" spans="5:14">
      <c r="F62" s="908"/>
      <c r="G62" s="700"/>
      <c r="H62" s="700"/>
      <c r="I62" s="700"/>
      <c r="J62" s="700"/>
      <c r="K62" s="700"/>
      <c r="L62" s="700"/>
    </row>
    <row r="63" spans="5:14">
      <c r="F63" s="908"/>
      <c r="G63" s="700"/>
      <c r="H63" s="700"/>
      <c r="I63" s="700"/>
      <c r="J63" s="700"/>
      <c r="K63" s="700"/>
      <c r="L63" s="700"/>
    </row>
    <row r="64" spans="5:14">
      <c r="F64" s="908"/>
      <c r="G64" s="700"/>
      <c r="H64" s="700"/>
      <c r="I64" s="700"/>
      <c r="J64" s="700"/>
      <c r="K64" s="700"/>
      <c r="L64" s="700"/>
    </row>
    <row r="65" spans="6:12">
      <c r="F65" s="908"/>
      <c r="G65" s="700"/>
      <c r="H65" s="700"/>
      <c r="I65" s="700"/>
      <c r="J65" s="700"/>
      <c r="K65" s="700"/>
      <c r="L65" s="700"/>
    </row>
    <row r="66" spans="6:12">
      <c r="F66" s="908"/>
      <c r="G66" s="700"/>
      <c r="H66" s="700"/>
      <c r="I66" s="700"/>
      <c r="J66" s="700"/>
      <c r="K66" s="700"/>
      <c r="L66" s="700"/>
    </row>
  </sheetData>
  <mergeCells count="15">
    <mergeCell ref="E43:E44"/>
    <mergeCell ref="E41:E42"/>
    <mergeCell ref="E26:E27"/>
    <mergeCell ref="C2:L2"/>
    <mergeCell ref="A7:C7"/>
    <mergeCell ref="E18:L18"/>
    <mergeCell ref="E37:E38"/>
    <mergeCell ref="E33:E36"/>
    <mergeCell ref="E29:L29"/>
    <mergeCell ref="E31:E32"/>
    <mergeCell ref="I10:L10"/>
    <mergeCell ref="I11:L11"/>
    <mergeCell ref="I12:L12"/>
    <mergeCell ref="I14:L14"/>
    <mergeCell ref="E20:E23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  <dataValidation type="list" allowBlank="1" showInputMessage="1" showErrorMessage="1" sqref="Q10" xr:uid="{FF075EC1-4BA8-4297-BF00-489D5C193509}">
      <formula1>$A$9:$A$44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538A68EB-3D32-48D1-AB0C-46ACC35C35DE}">
          <x14:formula1>
            <xm:f>margins!$BB$128:$BB$130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margins!$BB$133:$BB$137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margins!$BB$139:$BB$141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margins!$BB$143:$BB$144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margins!$BB$146:$BB$147</xm:f>
          </x14:formula1>
          <xm:sqref>Q18</xm:sqref>
        </x14:dataValidation>
        <x14:dataValidation type="list" allowBlank="1" showInputMessage="1" showErrorMessage="1" xr:uid="{E2980848-AD52-4A31-8FDB-398B7EE3A4E6}">
          <x14:formula1>
            <xm:f>margins!$BB$180:$BB$182</xm:f>
          </x14:formula1>
          <xm:sqref>Q23</xm:sqref>
        </x14:dataValidation>
        <x14:dataValidation type="list" allowBlank="1" showInputMessage="1" showErrorMessage="1" xr:uid="{CB802A75-F652-4DFA-AAC1-A04AC8FE878D}">
          <x14:formula1>
            <xm:f>margins!$BB$153:$BB$154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margins!$BB$165:$BB$168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margins!$BB$157:$BB$163</xm:f>
          </x14:formula1>
          <xm:sqref>Q21</xm:sqref>
        </x14:dataValidation>
        <x14:dataValidation type="list" allowBlank="1" showInputMessage="1" showErrorMessage="1" xr:uid="{72365366-6B7A-4BCD-9EF8-2351F8CE1BD1}">
          <x14:formula1>
            <xm:f>margins!$BB$149:$BB$151</xm:f>
          </x14:formula1>
          <xm:sqref>Q19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73" customWidth="1"/>
    <col min="2" max="2" width="18.28515625" style="972" customWidth="1"/>
    <col min="3" max="3" width="27.7109375" style="972" customWidth="1"/>
    <col min="4" max="4" width="13.140625" style="972" customWidth="1"/>
    <col min="5" max="5" width="13.85546875" style="972" customWidth="1"/>
    <col min="6" max="6" width="13.7109375" style="972" customWidth="1"/>
    <col min="7" max="7" width="19.7109375" style="972" bestFit="1" customWidth="1"/>
    <col min="8" max="8" width="23.5703125" style="972" customWidth="1"/>
    <col min="9" max="9" width="13.7109375" style="972" customWidth="1"/>
    <col min="10" max="10" width="16.5703125" style="972" customWidth="1"/>
    <col min="11" max="11" width="16.140625" style="972" bestFit="1" customWidth="1"/>
    <col min="12" max="12" width="2" style="972" customWidth="1"/>
    <col min="13" max="13" width="9.140625" style="971"/>
    <col min="14" max="16" width="19.7109375" style="971" customWidth="1"/>
    <col min="17" max="16384" width="9.140625" style="971"/>
  </cols>
  <sheetData>
    <row r="1" spans="1:16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1183"/>
    </row>
    <row r="2" spans="1:16" s="972" customFormat="1">
      <c r="A2" s="1118"/>
      <c r="B2" s="977"/>
      <c r="C2" s="977"/>
      <c r="D2" s="977"/>
      <c r="E2" s="977"/>
      <c r="F2" s="977"/>
      <c r="G2" s="977"/>
      <c r="H2" s="977"/>
      <c r="I2" s="973" t="s">
        <v>333</v>
      </c>
      <c r="J2" s="1704">
        <f ca="1">NOW()</f>
        <v>46121.348748611112</v>
      </c>
      <c r="K2" s="1704"/>
      <c r="L2" s="1115"/>
    </row>
    <row r="3" spans="1:16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1703" t="s">
        <v>609</v>
      </c>
      <c r="K3" s="1703"/>
      <c r="L3" s="1115"/>
    </row>
    <row r="4" spans="1:16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1347"/>
      <c r="K4" s="1347"/>
      <c r="L4" s="1115"/>
    </row>
    <row r="5" spans="1:16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1371"/>
      <c r="K5" s="1347" t="s">
        <v>171</v>
      </c>
      <c r="L5" s="1115"/>
    </row>
    <row r="6" spans="1:16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1115"/>
    </row>
    <row r="7" spans="1:16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1115"/>
    </row>
    <row r="8" spans="1:16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1182"/>
    </row>
    <row r="9" spans="1:16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81"/>
    </row>
    <row r="10" spans="1:16" s="972" customFormat="1" ht="14.25" customHeight="1">
      <c r="A10" s="1705" t="s">
        <v>628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7"/>
      <c r="N10" s="1672" t="s">
        <v>440</v>
      </c>
      <c r="O10" s="1673"/>
      <c r="P10" s="1673"/>
    </row>
    <row r="11" spans="1:16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10"/>
      <c r="N11" s="418"/>
      <c r="O11" s="418"/>
      <c r="P11" s="418"/>
    </row>
    <row r="12" spans="1:16" s="972" customFormat="1" ht="15.75" thickBot="1">
      <c r="A12" s="1412"/>
      <c r="B12" s="1164"/>
      <c r="C12" s="1994" t="s">
        <v>443</v>
      </c>
      <c r="D12" s="1995"/>
      <c r="E12" s="1164"/>
      <c r="F12" s="1413"/>
      <c r="G12" s="1164"/>
      <c r="H12" s="1164"/>
      <c r="I12" s="1164"/>
      <c r="J12" s="1164"/>
      <c r="K12" s="1164"/>
      <c r="L12" s="1181"/>
      <c r="N12" s="1148" t="s">
        <v>196</v>
      </c>
      <c r="O12" s="1148" t="s">
        <v>197</v>
      </c>
      <c r="P12" s="1148" t="s">
        <v>198</v>
      </c>
    </row>
    <row r="13" spans="1:16" s="972" customFormat="1" ht="15.75" thickBot="1">
      <c r="A13" s="1165"/>
      <c r="B13" s="1200" t="s">
        <v>213</v>
      </c>
      <c r="C13" s="1399" t="s">
        <v>545</v>
      </c>
      <c r="D13" s="1400" t="s">
        <v>392</v>
      </c>
      <c r="E13" s="973"/>
      <c r="F13" s="1117" t="s">
        <v>607</v>
      </c>
      <c r="G13" s="1116"/>
      <c r="H13" s="1116"/>
      <c r="I13" s="977"/>
      <c r="J13" s="1117" t="s">
        <v>606</v>
      </c>
      <c r="K13" s="1"/>
      <c r="L13" s="1115"/>
      <c r="N13" s="418"/>
      <c r="O13" s="418"/>
      <c r="P13" s="418"/>
    </row>
    <row r="14" spans="1:16" s="972" customFormat="1" ht="15.75" thickBot="1">
      <c r="A14" s="1165"/>
      <c r="B14" s="1157">
        <f>margins!BK3</f>
        <v>6.5</v>
      </c>
      <c r="C14" s="1414">
        <f>margins!BM3-margins!BN3</f>
        <v>93.906874999999999</v>
      </c>
      <c r="D14" s="1415">
        <f>margins!BM3-margins!BN3</f>
        <v>93.906874999999999</v>
      </c>
      <c r="E14" s="1250"/>
      <c r="F14" s="1228" t="s">
        <v>94</v>
      </c>
      <c r="G14" s="1329" t="s">
        <v>678</v>
      </c>
      <c r="H14" s="1427" t="s">
        <v>679</v>
      </c>
      <c r="I14" s="977"/>
      <c r="J14" s="1338" t="s">
        <v>618</v>
      </c>
      <c r="K14" s="1422">
        <v>0</v>
      </c>
      <c r="L14" s="1115"/>
      <c r="N14" s="427" t="s">
        <v>199</v>
      </c>
      <c r="O14" s="606" t="s">
        <v>392</v>
      </c>
      <c r="P14" s="656"/>
    </row>
    <row r="15" spans="1:16" s="972" customFormat="1" ht="15.75" thickBot="1">
      <c r="A15" s="1165"/>
      <c r="B15" s="1157">
        <f>margins!BK4</f>
        <v>6.625</v>
      </c>
      <c r="C15" s="1368">
        <f>margins!BM4-margins!BN4</f>
        <v>94.563124999999999</v>
      </c>
      <c r="D15" s="1370">
        <f>margins!BM4-margins!BN4</f>
        <v>94.563124999999999</v>
      </c>
      <c r="E15" s="1250"/>
      <c r="F15" s="1424" t="s">
        <v>95</v>
      </c>
      <c r="G15" s="1425">
        <v>98.875</v>
      </c>
      <c r="H15" s="1426">
        <v>97.875</v>
      </c>
      <c r="I15" s="977"/>
      <c r="J15" s="1423" t="s">
        <v>605</v>
      </c>
      <c r="K15" s="1158">
        <v>-0.375</v>
      </c>
      <c r="L15" s="1115"/>
      <c r="N15" s="428" t="s">
        <v>200</v>
      </c>
      <c r="O15" s="608">
        <v>10.999000000000001</v>
      </c>
      <c r="P15" s="436" t="e">
        <f>IF(O14="30 Yr Fixed",VLOOKUP(O15,$A$8:$C$45,3,FALSE),VLOOKUP(O15,$A$8:$C$45,2,FALSE))</f>
        <v>#N/A</v>
      </c>
    </row>
    <row r="16" spans="1:16" s="972" customFormat="1">
      <c r="A16" s="1165"/>
      <c r="B16" s="1157">
        <f>margins!BK5</f>
        <v>6.75</v>
      </c>
      <c r="C16" s="1368">
        <f>margins!BM5-margins!BN5</f>
        <v>95.094374999999999</v>
      </c>
      <c r="D16" s="1370">
        <f>margins!BM5-margins!BN5</f>
        <v>95.094374999999999</v>
      </c>
      <c r="E16" s="1250"/>
      <c r="F16" s="1420" t="s">
        <v>96</v>
      </c>
      <c r="G16" s="1418">
        <v>98.875</v>
      </c>
      <c r="H16" s="1170">
        <v>97.875</v>
      </c>
      <c r="I16" s="977"/>
      <c r="L16" s="1115"/>
      <c r="N16" s="428" t="s">
        <v>358</v>
      </c>
      <c r="O16" s="608" t="s">
        <v>18</v>
      </c>
      <c r="P16" s="436"/>
    </row>
    <row r="17" spans="1:16" s="972" customFormat="1">
      <c r="A17" s="1165"/>
      <c r="B17" s="1157">
        <f>margins!BK6</f>
        <v>6.875</v>
      </c>
      <c r="C17" s="1368">
        <f>margins!BM6-margins!BN6</f>
        <v>95.625624999999999</v>
      </c>
      <c r="D17" s="1370">
        <f>margins!BM6-margins!BN6</f>
        <v>95.625624999999999</v>
      </c>
      <c r="E17" s="1250"/>
      <c r="F17" s="1420" t="s">
        <v>7</v>
      </c>
      <c r="G17" s="1418">
        <v>98.875</v>
      </c>
      <c r="H17" s="1170">
        <v>97.875</v>
      </c>
      <c r="I17" s="977"/>
      <c r="J17"/>
      <c r="K17"/>
      <c r="L17" s="1115"/>
      <c r="N17" s="428" t="s">
        <v>201</v>
      </c>
      <c r="O17" s="608" t="s">
        <v>111</v>
      </c>
      <c r="P17" s="436">
        <f>IFERROR(INDEX($G$20:$I$23,MATCH(O17,$F$20:$F$22,0),MATCH($N$11,$G$19:$I$19,0),1),0)</f>
        <v>0</v>
      </c>
    </row>
    <row r="18" spans="1:16" s="972" customFormat="1">
      <c r="A18" s="1165"/>
      <c r="B18" s="1157">
        <f>margins!BK7</f>
        <v>6.9989999999999997</v>
      </c>
      <c r="C18" s="1368">
        <f>margins!BM7-margins!BN7</f>
        <v>96.406874999999999</v>
      </c>
      <c r="D18" s="1370">
        <f>margins!BM7-margins!BN7</f>
        <v>96.406874999999999</v>
      </c>
      <c r="E18" s="1250"/>
      <c r="F18" s="1420" t="s">
        <v>9</v>
      </c>
      <c r="G18" s="1418" t="s">
        <v>14</v>
      </c>
      <c r="H18" s="1170" t="s">
        <v>14</v>
      </c>
      <c r="I18" s="977"/>
      <c r="L18" s="1115"/>
      <c r="N18" s="428" t="s">
        <v>109</v>
      </c>
      <c r="O18" s="608" t="s">
        <v>156</v>
      </c>
      <c r="P18" s="436">
        <f>IFERROR(INDEX($I$27:$K$31,MATCH(O18,#REF!,0),MATCH($N$11,$I$25:$I$25,0),1),0)</f>
        <v>0</v>
      </c>
    </row>
    <row r="19" spans="1:16" s="972" customFormat="1">
      <c r="A19" s="1165"/>
      <c r="B19" s="1157">
        <f>margins!BK8</f>
        <v>7.125</v>
      </c>
      <c r="C19" s="1368">
        <f>margins!BM8-margins!BN8</f>
        <v>96.938124999999999</v>
      </c>
      <c r="D19" s="1370">
        <f>margins!BM8-margins!BN8</f>
        <v>96.938124999999999</v>
      </c>
      <c r="E19" s="1250"/>
      <c r="F19" s="1420" t="s">
        <v>11</v>
      </c>
      <c r="G19" s="1418">
        <v>97.375</v>
      </c>
      <c r="H19" s="1170">
        <v>97.875</v>
      </c>
      <c r="I19" s="977"/>
      <c r="L19" s="1115"/>
      <c r="N19" s="428" t="s">
        <v>199</v>
      </c>
      <c r="O19" s="608" t="s">
        <v>192</v>
      </c>
      <c r="P19" s="436">
        <f t="shared" ref="P19:P25" si="0">IFERROR(INDEX($G$31:$K$53,MATCH(O19,$F$32:$F$53,0),MATCH($N$11,$I$30:$K$30,0),1),0)</f>
        <v>0</v>
      </c>
    </row>
    <row r="20" spans="1:16" s="972" customFormat="1" ht="15.75" thickBot="1">
      <c r="A20" s="1165"/>
      <c r="B20" s="1157">
        <f>margins!BK9</f>
        <v>7.25</v>
      </c>
      <c r="C20" s="1368">
        <f>margins!BM9-margins!BN9</f>
        <v>97.594374999999999</v>
      </c>
      <c r="D20" s="1370">
        <f>margins!BM9-margins!BN9</f>
        <v>97.594374999999999</v>
      </c>
      <c r="E20" s="1250"/>
      <c r="F20" s="1421" t="s">
        <v>97</v>
      </c>
      <c r="G20" s="1419">
        <v>97.375</v>
      </c>
      <c r="H20" s="1169">
        <v>97.375</v>
      </c>
      <c r="I20" s="977"/>
      <c r="L20" s="1115"/>
      <c r="N20" s="428" t="s">
        <v>283</v>
      </c>
      <c r="O20" s="608" t="s">
        <v>192</v>
      </c>
      <c r="P20" s="436">
        <f t="shared" si="0"/>
        <v>0</v>
      </c>
    </row>
    <row r="21" spans="1:16" s="972" customFormat="1">
      <c r="A21" s="1165"/>
      <c r="B21" s="1157">
        <f>margins!BK10</f>
        <v>7.375</v>
      </c>
      <c r="C21" s="1368">
        <f>margins!BM10-margins!BN10</f>
        <v>98.11</v>
      </c>
      <c r="D21" s="1370">
        <f>margins!BM10-margins!BN10</f>
        <v>98.11</v>
      </c>
      <c r="E21" s="1250"/>
      <c r="F21" s="1166"/>
      <c r="G21" s="1166"/>
      <c r="H21" s="1120"/>
      <c r="I21" s="977"/>
      <c r="L21" s="1115"/>
      <c r="N21" s="428" t="s">
        <v>56</v>
      </c>
      <c r="O21" s="608" t="s">
        <v>192</v>
      </c>
      <c r="P21" s="436">
        <f t="shared" si="0"/>
        <v>0</v>
      </c>
    </row>
    <row r="22" spans="1:16" s="972" customFormat="1">
      <c r="A22" s="1165"/>
      <c r="B22" s="1157">
        <f>margins!BK11</f>
        <v>7.5</v>
      </c>
      <c r="C22" s="1368">
        <f>margins!BM11-margins!BN11</f>
        <v>98.61</v>
      </c>
      <c r="D22" s="1370">
        <f>margins!BM11-margins!BN11</f>
        <v>98.61</v>
      </c>
      <c r="E22" s="1250"/>
      <c r="F22" s="1116"/>
      <c r="G22" s="1116"/>
      <c r="I22" s="1117"/>
      <c r="L22" s="1115"/>
      <c r="N22" s="428" t="s">
        <v>312</v>
      </c>
      <c r="O22" s="608" t="s">
        <v>192</v>
      </c>
      <c r="P22" s="436">
        <f t="shared" si="0"/>
        <v>0</v>
      </c>
    </row>
    <row r="23" spans="1:16" s="972" customFormat="1" ht="15.75" thickBot="1">
      <c r="A23" s="1118"/>
      <c r="B23" s="1157">
        <f>margins!BK12</f>
        <v>7.625</v>
      </c>
      <c r="C23" s="1368">
        <f>margins!BM12-margins!BN12</f>
        <v>99.11</v>
      </c>
      <c r="D23" s="1370">
        <f>margins!BM12-margins!BN12</f>
        <v>99.11</v>
      </c>
      <c r="E23" s="1250"/>
      <c r="F23" s="1117" t="s">
        <v>602</v>
      </c>
      <c r="G23" s="1116"/>
      <c r="H23" s="1116"/>
      <c r="I23" s="1117"/>
      <c r="L23" s="1115"/>
      <c r="N23" s="428" t="s">
        <v>62</v>
      </c>
      <c r="O23" s="608" t="s">
        <v>192</v>
      </c>
      <c r="P23" s="436">
        <f t="shared" si="0"/>
        <v>0</v>
      </c>
    </row>
    <row r="24" spans="1:16" s="972" customFormat="1" ht="14.25" customHeight="1">
      <c r="A24" s="1118"/>
      <c r="B24" s="1157">
        <f>margins!BK13</f>
        <v>7.75</v>
      </c>
      <c r="C24" s="1368">
        <f>margins!BM13-margins!BN13</f>
        <v>99.61</v>
      </c>
      <c r="D24" s="1370">
        <f>margins!BM13-margins!BN13</f>
        <v>99.61</v>
      </c>
      <c r="E24" s="1250"/>
      <c r="F24" s="1782" t="s">
        <v>141</v>
      </c>
      <c r="G24" s="1783"/>
      <c r="H24" s="1784"/>
      <c r="I24" s="1117"/>
      <c r="L24" s="1115"/>
      <c r="N24" s="428" t="s">
        <v>636</v>
      </c>
      <c r="O24" s="608" t="s">
        <v>192</v>
      </c>
      <c r="P24" s="436">
        <f t="shared" si="0"/>
        <v>0</v>
      </c>
    </row>
    <row r="25" spans="1:16" s="972" customFormat="1">
      <c r="A25" s="1118"/>
      <c r="B25" s="1157">
        <f>margins!BK14</f>
        <v>7.875</v>
      </c>
      <c r="C25" s="1368">
        <f>margins!BM14-margins!BN14</f>
        <v>100.0475</v>
      </c>
      <c r="D25" s="1370">
        <f>margins!BM14-margins!BN14</f>
        <v>100.0475</v>
      </c>
      <c r="E25" s="1250"/>
      <c r="F25" s="1785"/>
      <c r="G25" s="1786"/>
      <c r="H25" s="1787"/>
      <c r="L25" s="1115"/>
      <c r="N25" s="428" t="s">
        <v>637</v>
      </c>
      <c r="O25" s="608" t="s">
        <v>192</v>
      </c>
      <c r="P25" s="436">
        <f t="shared" si="0"/>
        <v>0</v>
      </c>
    </row>
    <row r="26" spans="1:16" s="972" customFormat="1" ht="14.25" customHeight="1">
      <c r="A26" s="1118"/>
      <c r="B26" s="1157">
        <f>margins!BK15</f>
        <v>7.9989999999999997</v>
      </c>
      <c r="C26" s="1368">
        <f>margins!BM15-margins!BN15</f>
        <v>100.36</v>
      </c>
      <c r="D26" s="1370">
        <f>margins!BM15-margins!BN15</f>
        <v>100.36</v>
      </c>
      <c r="E26" s="1250"/>
      <c r="F26" s="1785" t="s">
        <v>695</v>
      </c>
      <c r="G26" s="1786"/>
      <c r="H26" s="1787"/>
      <c r="L26" s="1115"/>
      <c r="N26" s="428" t="s">
        <v>562</v>
      </c>
      <c r="O26" s="608" t="s">
        <v>192</v>
      </c>
      <c r="P26" s="436">
        <f>IFERROR(INDEX($G$31:$K$50,MATCH(O26,$F$32:$F$50,0),MATCH($N$11,$I$30:$K$30,0),1),0)</f>
        <v>0</v>
      </c>
    </row>
    <row r="27" spans="1:16" s="972" customFormat="1">
      <c r="A27" s="1118"/>
      <c r="B27" s="1157">
        <f>margins!BK16</f>
        <v>8.125</v>
      </c>
      <c r="C27" s="1368">
        <f>margins!BM16-margins!BN16</f>
        <v>100.61</v>
      </c>
      <c r="D27" s="1370">
        <f>margins!BM16-margins!BN16</f>
        <v>100.61</v>
      </c>
      <c r="E27" s="1250"/>
      <c r="F27" s="1785"/>
      <c r="G27" s="1786"/>
      <c r="H27" s="1787"/>
      <c r="L27" s="1115"/>
      <c r="N27" s="428" t="s">
        <v>205</v>
      </c>
      <c r="O27" s="608" t="s">
        <v>192</v>
      </c>
      <c r="P27" s="436">
        <f>IFERROR(INDEX($G$51:$K$53,MATCH(O27,$F$51:$F$53,0),MATCH($N$11,$I$30:$K$30,0),1),0)</f>
        <v>0</v>
      </c>
    </row>
    <row r="28" spans="1:16" s="972" customFormat="1" ht="14.25" customHeight="1">
      <c r="A28" s="1118"/>
      <c r="B28" s="1157">
        <f>margins!BK17</f>
        <v>8.25</v>
      </c>
      <c r="C28" s="1368">
        <f>margins!BM17-margins!BN17</f>
        <v>100.86</v>
      </c>
      <c r="D28" s="1370">
        <f>margins!BM17-margins!BN17</f>
        <v>100.86</v>
      </c>
      <c r="E28" s="1250"/>
      <c r="F28" s="1785" t="s">
        <v>696</v>
      </c>
      <c r="G28" s="1786"/>
      <c r="H28" s="1787"/>
      <c r="L28" s="1115"/>
      <c r="N28" s="428" t="s">
        <v>206</v>
      </c>
      <c r="O28" s="608">
        <v>30</v>
      </c>
      <c r="P28" s="436">
        <f>IF(OR(O28=15, O28="Choose a Selection"),0,IF(O28=30,H13, 0))</f>
        <v>0</v>
      </c>
    </row>
    <row r="29" spans="1:16" s="972" customFormat="1" ht="15.75" thickBot="1">
      <c r="A29" s="1118"/>
      <c r="B29" s="1157">
        <f>margins!BK18</f>
        <v>8.375</v>
      </c>
      <c r="C29" s="1368">
        <f>margins!BM18-margins!BN18</f>
        <v>101.11</v>
      </c>
      <c r="D29" s="1370">
        <f>margins!BM18-margins!BN18</f>
        <v>101.11</v>
      </c>
      <c r="E29" s="1250"/>
      <c r="F29" s="1785"/>
      <c r="G29" s="1786"/>
      <c r="H29" s="1787"/>
      <c r="L29" s="1115"/>
      <c r="N29" s="429" t="s">
        <v>207</v>
      </c>
      <c r="O29" s="932"/>
      <c r="P29" s="437">
        <f>SUM(P17:P28)</f>
        <v>0</v>
      </c>
    </row>
    <row r="30" spans="1:16" s="972" customFormat="1" ht="15" customHeight="1" thickBot="1">
      <c r="A30" s="1118"/>
      <c r="B30" s="1157">
        <f>margins!BK19</f>
        <v>8.5</v>
      </c>
      <c r="C30" s="1368">
        <f>margins!BM19-margins!BN19</f>
        <v>101.36</v>
      </c>
      <c r="D30" s="1370">
        <f>margins!BM19-margins!BN19</f>
        <v>101.36</v>
      </c>
      <c r="E30" s="1250"/>
      <c r="F30" s="1785" t="s">
        <v>217</v>
      </c>
      <c r="G30" s="1786"/>
      <c r="H30" s="1787"/>
      <c r="L30" s="1115"/>
      <c r="N30" s="420"/>
      <c r="O30" s="421"/>
      <c r="P30" s="430"/>
    </row>
    <row r="31" spans="1:16" s="972" customFormat="1" ht="15.75" thickBot="1">
      <c r="A31" s="1118"/>
      <c r="B31" s="1157">
        <f>margins!BK20</f>
        <v>8.625</v>
      </c>
      <c r="C31" s="1368">
        <f>margins!BM20-margins!BN20</f>
        <v>101.61</v>
      </c>
      <c r="D31" s="1370">
        <f>margins!BM20-margins!BN20</f>
        <v>101.61</v>
      </c>
      <c r="E31" s="1250"/>
      <c r="F31" s="1788"/>
      <c r="G31" s="1789"/>
      <c r="H31" s="1790"/>
      <c r="L31" s="1115"/>
      <c r="N31" s="422" t="s">
        <v>208</v>
      </c>
      <c r="O31" s="423"/>
      <c r="P31" s="931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972" customFormat="1" ht="15.75" thickBot="1">
      <c r="A32" s="1118"/>
      <c r="B32" s="1157">
        <f>margins!BK21</f>
        <v>8.75</v>
      </c>
      <c r="C32" s="1368">
        <f>margins!BM21-margins!BN21</f>
        <v>101.86</v>
      </c>
      <c r="D32" s="1370">
        <f>margins!BM21-margins!BN21</f>
        <v>101.86</v>
      </c>
      <c r="E32" s="1250"/>
      <c r="G32" s="1117"/>
      <c r="H32" s="1116"/>
      <c r="L32" s="1115"/>
      <c r="N32" s="417"/>
      <c r="O32" s="417"/>
      <c r="P32" s="417"/>
    </row>
    <row r="33" spans="1:16" s="972" customFormat="1" ht="15.75" thickBot="1">
      <c r="A33" s="1118"/>
      <c r="B33" s="1157">
        <f>margins!BK22</f>
        <v>8.875</v>
      </c>
      <c r="C33" s="1368">
        <f>margins!BM22-margins!BN22</f>
        <v>102.11</v>
      </c>
      <c r="D33" s="1370">
        <f>margins!BM22-margins!BN22</f>
        <v>102.11</v>
      </c>
      <c r="E33" s="1250"/>
      <c r="G33" s="1117"/>
      <c r="H33" s="1116"/>
      <c r="L33" s="1115"/>
      <c r="N33" s="775" t="s">
        <v>449</v>
      </c>
      <c r="O33" s="776"/>
      <c r="P33" s="777"/>
    </row>
    <row r="34" spans="1:16" s="972" customFormat="1">
      <c r="A34" s="1118"/>
      <c r="B34" s="1157">
        <f>margins!BK23</f>
        <v>8.9990000000000006</v>
      </c>
      <c r="C34" s="1368">
        <f>margins!BM23-margins!BN23</f>
        <v>102.36</v>
      </c>
      <c r="D34" s="1370">
        <f>margins!BM23-margins!BN23</f>
        <v>102.36</v>
      </c>
      <c r="E34" s="1250"/>
      <c r="G34" s="1117"/>
      <c r="L34" s="1115"/>
    </row>
    <row r="35" spans="1:16" s="972" customFormat="1">
      <c r="A35" s="1118"/>
      <c r="B35" s="1157">
        <f>margins!BK24</f>
        <v>9.125</v>
      </c>
      <c r="C35" s="1368">
        <f>margins!BM24-margins!BN24</f>
        <v>102.61</v>
      </c>
      <c r="D35" s="1370">
        <f>margins!BM24-margins!BN24</f>
        <v>102.61</v>
      </c>
      <c r="E35" s="1250"/>
      <c r="G35" s="1117"/>
      <c r="L35" s="1115"/>
    </row>
    <row r="36" spans="1:16" s="972" customFormat="1">
      <c r="A36" s="1118"/>
      <c r="B36" s="1157">
        <f>margins!BK25</f>
        <v>9.25</v>
      </c>
      <c r="C36" s="1368">
        <f>margins!BM25-margins!BN25</f>
        <v>102.86</v>
      </c>
      <c r="D36" s="1370">
        <f>margins!BM25-margins!BN25</f>
        <v>102.86</v>
      </c>
      <c r="E36" s="1250"/>
      <c r="G36" s="1117"/>
      <c r="L36" s="1115"/>
    </row>
    <row r="37" spans="1:16" s="972" customFormat="1">
      <c r="A37" s="1118"/>
      <c r="B37" s="1157">
        <f>margins!BK26</f>
        <v>9.375</v>
      </c>
      <c r="C37" s="1368">
        <f>margins!BM26-margins!BN26</f>
        <v>103.11</v>
      </c>
      <c r="D37" s="1370">
        <f>margins!BM26-margins!BN26</f>
        <v>103.11</v>
      </c>
      <c r="E37" s="1250"/>
      <c r="G37" s="1117"/>
      <c r="L37" s="1115"/>
    </row>
    <row r="38" spans="1:16" s="972" customFormat="1">
      <c r="A38" s="1118"/>
      <c r="B38" s="1157">
        <f>margins!BK27</f>
        <v>9.5</v>
      </c>
      <c r="C38" s="1368">
        <f>margins!BM27-margins!BN27</f>
        <v>103.36</v>
      </c>
      <c r="D38" s="1370">
        <f>margins!BM27-margins!BN27</f>
        <v>103.36</v>
      </c>
      <c r="E38" s="1250"/>
      <c r="G38" s="1117"/>
      <c r="L38" s="1115"/>
    </row>
    <row r="39" spans="1:16" s="972" customFormat="1">
      <c r="A39" s="1118"/>
      <c r="B39" s="1157">
        <f>margins!BK28</f>
        <v>9.625</v>
      </c>
      <c r="C39" s="1368">
        <f>margins!BM28-margins!BN28</f>
        <v>103.61</v>
      </c>
      <c r="D39" s="1370">
        <f>margins!BM28-margins!BN28</f>
        <v>103.61</v>
      </c>
      <c r="E39" s="1250"/>
      <c r="G39" s="1117"/>
      <c r="L39" s="1115"/>
    </row>
    <row r="40" spans="1:16" s="972" customFormat="1">
      <c r="A40" s="1118"/>
      <c r="B40" s="1157">
        <f>margins!BK29</f>
        <v>9.75</v>
      </c>
      <c r="C40" s="1368">
        <f>margins!BM29-margins!BN29</f>
        <v>103.86</v>
      </c>
      <c r="D40" s="1370">
        <f>margins!BM29-margins!BN29</f>
        <v>103.86</v>
      </c>
      <c r="E40" s="1250"/>
      <c r="G40" s="1117"/>
      <c r="L40" s="1115"/>
    </row>
    <row r="41" spans="1:16" s="972" customFormat="1">
      <c r="A41" s="1118"/>
      <c r="B41" s="1157">
        <f>margins!BK30</f>
        <v>9.875</v>
      </c>
      <c r="C41" s="1368">
        <f>margins!BM30-margins!BN30</f>
        <v>104.11</v>
      </c>
      <c r="D41" s="1370">
        <f>margins!BM30-margins!BN30</f>
        <v>104.11</v>
      </c>
      <c r="E41" s="1250"/>
      <c r="G41" s="1117"/>
      <c r="L41" s="1115"/>
    </row>
    <row r="42" spans="1:16" s="972" customFormat="1">
      <c r="A42" s="1118"/>
      <c r="B42" s="1157">
        <f>margins!BK31</f>
        <v>9.9990000000000006</v>
      </c>
      <c r="C42" s="1368">
        <f>margins!BM31-margins!BN31</f>
        <v>104.36</v>
      </c>
      <c r="D42" s="1370">
        <f>margins!BM31-margins!BN31</f>
        <v>104.36</v>
      </c>
      <c r="E42" s="1250"/>
      <c r="G42" s="1117"/>
      <c r="L42" s="1115"/>
    </row>
    <row r="43" spans="1:16" s="972" customFormat="1">
      <c r="A43" s="1118"/>
      <c r="B43" s="1157">
        <f>margins!BK32</f>
        <v>10.125</v>
      </c>
      <c r="C43" s="1368">
        <f>margins!BM32-margins!BN32</f>
        <v>104.61</v>
      </c>
      <c r="D43" s="1370">
        <f>margins!BM32-margins!BN32</f>
        <v>104.61</v>
      </c>
      <c r="E43" s="1250"/>
      <c r="G43" s="1117"/>
      <c r="L43" s="1115"/>
    </row>
    <row r="44" spans="1:16" s="972" customFormat="1">
      <c r="A44" s="1118"/>
      <c r="B44" s="1157">
        <f>margins!BK33</f>
        <v>10.25</v>
      </c>
      <c r="C44" s="1368">
        <f>margins!BM33-margins!BN33</f>
        <v>104.86</v>
      </c>
      <c r="D44" s="1370">
        <f>margins!BM33-margins!BN33</f>
        <v>104.86</v>
      </c>
      <c r="E44" s="1250"/>
      <c r="G44" s="1117"/>
      <c r="L44" s="1115"/>
    </row>
    <row r="45" spans="1:16" s="972" customFormat="1">
      <c r="A45" s="1118"/>
      <c r="B45" s="1157">
        <f>margins!BK34</f>
        <v>10.375</v>
      </c>
      <c r="C45" s="1368">
        <f>margins!BM34-margins!BN34</f>
        <v>105.11</v>
      </c>
      <c r="D45" s="1370">
        <f>margins!BM34-margins!BN34</f>
        <v>105.11</v>
      </c>
      <c r="E45" s="1250"/>
      <c r="G45" s="1117"/>
      <c r="L45" s="1115"/>
    </row>
    <row r="46" spans="1:16" s="972" customFormat="1">
      <c r="A46" s="1118"/>
      <c r="B46" s="1157">
        <f>margins!BK35</f>
        <v>10.5</v>
      </c>
      <c r="C46" s="1368">
        <f>margins!BM35-margins!BN35</f>
        <v>105.36</v>
      </c>
      <c r="D46" s="1370">
        <f>margins!BM35-margins!BN35</f>
        <v>105.36</v>
      </c>
      <c r="E46" s="1250"/>
      <c r="G46" s="1117"/>
      <c r="L46" s="1115"/>
    </row>
    <row r="47" spans="1:16" s="972" customFormat="1">
      <c r="A47" s="1118"/>
      <c r="B47" s="1157">
        <f>margins!BK36</f>
        <v>10.625</v>
      </c>
      <c r="C47" s="1368">
        <f>margins!BM36-margins!BN36</f>
        <v>105.61</v>
      </c>
      <c r="D47" s="1370">
        <f>margins!BM36-margins!BN36</f>
        <v>105.61</v>
      </c>
      <c r="E47" s="1250"/>
      <c r="G47" s="1117"/>
      <c r="L47" s="1115"/>
    </row>
    <row r="48" spans="1:16" s="972" customFormat="1" ht="15.75" thickBot="1">
      <c r="A48" s="1118"/>
      <c r="B48" s="1153">
        <f>margins!BK37</f>
        <v>10.75</v>
      </c>
      <c r="C48" s="1416">
        <f>margins!BM37-margins!BN37</f>
        <v>105.86</v>
      </c>
      <c r="D48" s="1417">
        <f>margins!BM37-margins!BN37</f>
        <v>105.86</v>
      </c>
      <c r="E48" s="1250"/>
      <c r="G48" s="1117"/>
      <c r="L48" s="1115"/>
    </row>
    <row r="49" spans="1:12" s="972" customFormat="1">
      <c r="A49" s="1118"/>
      <c r="B49" s="1150"/>
      <c r="C49" s="1149"/>
      <c r="D49" s="1250"/>
      <c r="G49" s="1117"/>
      <c r="H49" s="1116"/>
      <c r="L49" s="1115"/>
    </row>
    <row r="50" spans="1:12" s="972" customFormat="1" ht="15.75" thickBot="1">
      <c r="A50" s="1118"/>
      <c r="G50" s="1117"/>
      <c r="H50" s="1116"/>
      <c r="L50" s="1115"/>
    </row>
    <row r="51" spans="1:12" s="972" customFormat="1" ht="15.75" thickBot="1">
      <c r="A51" s="1118"/>
      <c r="B51" s="1780" t="s">
        <v>218</v>
      </c>
      <c r="C51" s="1780"/>
      <c r="D51" s="1780"/>
      <c r="E51" s="1991" t="s">
        <v>302</v>
      </c>
      <c r="F51" s="1992"/>
      <c r="G51" s="1992"/>
      <c r="H51" s="1992"/>
      <c r="I51" s="1992"/>
      <c r="J51" s="1993"/>
      <c r="L51" s="1115"/>
    </row>
    <row r="52" spans="1:12" s="972" customFormat="1" ht="15.75" thickBot="1">
      <c r="A52" s="1118"/>
      <c r="B52" s="1332"/>
      <c r="C52" s="1339"/>
      <c r="D52" s="1409" t="s">
        <v>192</v>
      </c>
      <c r="E52" s="1137" t="s">
        <v>15</v>
      </c>
      <c r="F52" s="1328" t="s">
        <v>16</v>
      </c>
      <c r="G52" s="1317" t="s">
        <v>17</v>
      </c>
      <c r="H52" s="1317" t="s">
        <v>18</v>
      </c>
      <c r="I52" s="1328" t="s">
        <v>19</v>
      </c>
      <c r="J52" s="1331" t="s">
        <v>20</v>
      </c>
      <c r="L52" s="1115"/>
    </row>
    <row r="53" spans="1:12" s="972" customFormat="1">
      <c r="A53" s="1118"/>
      <c r="B53" s="1717" t="s">
        <v>156</v>
      </c>
      <c r="C53" s="1735" t="s">
        <v>111</v>
      </c>
      <c r="D53" s="1990"/>
      <c r="E53" s="1439">
        <v>0.875</v>
      </c>
      <c r="F53" s="1440">
        <v>0.875</v>
      </c>
      <c r="G53" s="1440">
        <v>0.875</v>
      </c>
      <c r="H53" s="1440">
        <v>0.875</v>
      </c>
      <c r="I53" s="1440">
        <v>0.625</v>
      </c>
      <c r="J53" s="1441">
        <v>0</v>
      </c>
      <c r="L53" s="1115"/>
    </row>
    <row r="54" spans="1:12" s="972" customFormat="1">
      <c r="A54" s="1118"/>
      <c r="B54" s="1717"/>
      <c r="C54" s="1735" t="s">
        <v>24</v>
      </c>
      <c r="D54" s="1990"/>
      <c r="E54" s="1433">
        <v>0.875</v>
      </c>
      <c r="F54" s="1428">
        <v>0.875</v>
      </c>
      <c r="G54" s="1428">
        <v>0.75</v>
      </c>
      <c r="H54" s="1428">
        <v>0.75</v>
      </c>
      <c r="I54" s="1428">
        <v>0.25</v>
      </c>
      <c r="J54" s="1434">
        <v>-0.25</v>
      </c>
      <c r="L54" s="1115"/>
    </row>
    <row r="55" spans="1:12" s="972" customFormat="1">
      <c r="A55" s="1118"/>
      <c r="B55" s="1717"/>
      <c r="C55" s="1735" t="s">
        <v>25</v>
      </c>
      <c r="D55" s="1990"/>
      <c r="E55" s="1433">
        <v>0.75</v>
      </c>
      <c r="F55" s="1428">
        <v>0.75</v>
      </c>
      <c r="G55" s="1428">
        <v>0.625</v>
      </c>
      <c r="H55" s="1428">
        <v>0.5</v>
      </c>
      <c r="I55" s="1428">
        <v>0</v>
      </c>
      <c r="J55" s="1434">
        <v>-0.75</v>
      </c>
      <c r="L55" s="1115"/>
    </row>
    <row r="56" spans="1:12" s="972" customFormat="1" ht="15.75" thickBot="1">
      <c r="A56" s="1118"/>
      <c r="B56" s="1717"/>
      <c r="C56" s="1735" t="s">
        <v>717</v>
      </c>
      <c r="D56" s="1990"/>
      <c r="E56" s="1435">
        <v>0</v>
      </c>
      <c r="F56" s="1429">
        <v>-0.125</v>
      </c>
      <c r="G56" s="1429">
        <v>-0.5</v>
      </c>
      <c r="H56" s="1429">
        <v>-0.625</v>
      </c>
      <c r="I56" s="1429">
        <v>-1</v>
      </c>
      <c r="J56" s="1436" t="s">
        <v>480</v>
      </c>
      <c r="L56" s="1115"/>
    </row>
    <row r="57" spans="1:12" s="972" customFormat="1">
      <c r="A57" s="1118"/>
      <c r="B57" s="1714" t="s">
        <v>658</v>
      </c>
      <c r="C57" s="1731" t="s">
        <v>156</v>
      </c>
      <c r="D57" s="1732"/>
      <c r="E57" s="1437">
        <v>-0.5</v>
      </c>
      <c r="F57" s="1430">
        <v>-0.5</v>
      </c>
      <c r="G57" s="1430">
        <v>-0.5</v>
      </c>
      <c r="H57" s="1430">
        <v>-0.5</v>
      </c>
      <c r="I57" s="1430">
        <v>-0.5</v>
      </c>
      <c r="J57" s="1431">
        <v>-0.5</v>
      </c>
      <c r="L57" s="1115"/>
    </row>
    <row r="58" spans="1:12" s="972" customFormat="1" ht="15.75" thickBot="1">
      <c r="A58" s="1118"/>
      <c r="B58" s="1716"/>
      <c r="C58" s="1666" t="s">
        <v>632</v>
      </c>
      <c r="D58" s="1667"/>
      <c r="E58" s="1438">
        <v>0.25</v>
      </c>
      <c r="F58" s="1432">
        <v>0.25</v>
      </c>
      <c r="G58" s="1432">
        <v>0.25</v>
      </c>
      <c r="H58" s="1432">
        <v>0.25</v>
      </c>
      <c r="I58" s="1432">
        <v>0.25</v>
      </c>
      <c r="J58" s="1392">
        <v>0.375</v>
      </c>
      <c r="L58" s="1115"/>
    </row>
    <row r="59" spans="1:12" s="972" customFormat="1" ht="15.75" thickBot="1">
      <c r="A59" s="1118"/>
      <c r="B59" s="1121"/>
      <c r="C59" s="1121"/>
      <c r="D59" s="1121"/>
      <c r="E59" s="1121"/>
      <c r="F59" s="1205"/>
      <c r="G59" s="1248"/>
      <c r="H59" s="1205"/>
      <c r="I59" s="1205"/>
      <c r="J59" s="1248"/>
      <c r="K59" s="1247"/>
      <c r="L59" s="1115"/>
    </row>
    <row r="60" spans="1:12" s="972" customFormat="1" ht="15.75" thickBot="1">
      <c r="A60" s="1118"/>
      <c r="B60" s="1780" t="s">
        <v>712</v>
      </c>
      <c r="C60" s="1780"/>
      <c r="D60" s="1780"/>
      <c r="E60" s="1693" t="s">
        <v>302</v>
      </c>
      <c r="F60" s="1694"/>
      <c r="G60" s="1694"/>
      <c r="H60" s="1694"/>
      <c r="I60" s="1694"/>
      <c r="J60" s="1695"/>
      <c r="K60" s="1164"/>
      <c r="L60" s="1115"/>
    </row>
    <row r="61" spans="1:12" s="972" customFormat="1" ht="15.75" thickBot="1">
      <c r="A61" s="1118"/>
      <c r="B61" s="1718"/>
      <c r="C61" s="1732"/>
      <c r="D61" s="1732"/>
      <c r="E61" s="1246" t="s">
        <v>15</v>
      </c>
      <c r="F61" s="1245" t="s">
        <v>16</v>
      </c>
      <c r="G61" s="1244" t="s">
        <v>17</v>
      </c>
      <c r="H61" s="1243" t="s">
        <v>18</v>
      </c>
      <c r="I61" s="1242" t="s">
        <v>19</v>
      </c>
      <c r="J61" s="1241" t="s">
        <v>20</v>
      </c>
      <c r="L61" s="1115"/>
    </row>
    <row r="62" spans="1:12" s="972" customFormat="1">
      <c r="A62" s="1118"/>
      <c r="B62" s="1729" t="s">
        <v>199</v>
      </c>
      <c r="C62" s="1672" t="s">
        <v>633</v>
      </c>
      <c r="D62" s="1673"/>
      <c r="E62" s="1437">
        <v>-0.25</v>
      </c>
      <c r="F62" s="1430">
        <v>-0.25</v>
      </c>
      <c r="G62" s="1430">
        <v>-0.25</v>
      </c>
      <c r="H62" s="1430">
        <v>-0.25</v>
      </c>
      <c r="I62" s="1430">
        <v>-0.25</v>
      </c>
      <c r="J62" s="1431">
        <v>-0.5</v>
      </c>
      <c r="L62" s="1115"/>
    </row>
    <row r="63" spans="1:12" s="972" customFormat="1" ht="15.75" thickBot="1">
      <c r="A63" s="1118"/>
      <c r="B63" s="1730"/>
      <c r="C63" s="1669" t="s">
        <v>634</v>
      </c>
      <c r="D63" s="1670"/>
      <c r="E63" s="1438">
        <v>-0.25</v>
      </c>
      <c r="F63" s="1432">
        <v>-0.25</v>
      </c>
      <c r="G63" s="1432">
        <v>-0.25</v>
      </c>
      <c r="H63" s="1432">
        <v>-0.25</v>
      </c>
      <c r="I63" s="1432">
        <v>-0.25</v>
      </c>
      <c r="J63" s="1392">
        <v>-0.5</v>
      </c>
      <c r="L63" s="1115"/>
    </row>
    <row r="64" spans="1:12" s="972" customFormat="1">
      <c r="A64" s="1118"/>
      <c r="B64" s="1729" t="s">
        <v>47</v>
      </c>
      <c r="C64" s="1660" t="s">
        <v>551</v>
      </c>
      <c r="D64" s="1661"/>
      <c r="E64" s="1439">
        <v>0</v>
      </c>
      <c r="F64" s="1440">
        <v>0</v>
      </c>
      <c r="G64" s="1440">
        <v>0</v>
      </c>
      <c r="H64" s="1440">
        <v>0</v>
      </c>
      <c r="I64" s="1440">
        <v>0</v>
      </c>
      <c r="J64" s="1441">
        <v>0</v>
      </c>
      <c r="L64" s="1115"/>
    </row>
    <row r="65" spans="1:12" s="972" customFormat="1">
      <c r="A65" s="1118"/>
      <c r="B65" s="1717"/>
      <c r="C65" s="1663" t="s">
        <v>552</v>
      </c>
      <c r="D65" s="1664"/>
      <c r="E65" s="1433">
        <v>-0.125</v>
      </c>
      <c r="F65" s="1428">
        <v>-0.125</v>
      </c>
      <c r="G65" s="1428">
        <v>-0.25</v>
      </c>
      <c r="H65" s="1428">
        <v>-0.25</v>
      </c>
      <c r="I65" s="1428">
        <v>-0.375</v>
      </c>
      <c r="J65" s="1434">
        <v>-0.5</v>
      </c>
      <c r="L65" s="1115"/>
    </row>
    <row r="66" spans="1:12" s="972" customFormat="1">
      <c r="A66" s="1118"/>
      <c r="B66" s="1717"/>
      <c r="C66" s="1663" t="s">
        <v>553</v>
      </c>
      <c r="D66" s="1664"/>
      <c r="E66" s="1433">
        <v>-0.125</v>
      </c>
      <c r="F66" s="1428">
        <v>-0.125</v>
      </c>
      <c r="G66" s="1428">
        <v>-0.25</v>
      </c>
      <c r="H66" s="1428">
        <v>-0.375</v>
      </c>
      <c r="I66" s="1428">
        <v>-0.5</v>
      </c>
      <c r="J66" s="1434">
        <v>-1.5</v>
      </c>
      <c r="L66" s="1115"/>
    </row>
    <row r="67" spans="1:12" s="972" customFormat="1" ht="15.75" thickBot="1">
      <c r="A67" s="1118"/>
      <c r="B67" s="1730"/>
      <c r="C67" s="1675" t="s">
        <v>554</v>
      </c>
      <c r="D67" s="1676"/>
      <c r="E67" s="1435">
        <v>-0.375</v>
      </c>
      <c r="F67" s="1429">
        <v>-0.375</v>
      </c>
      <c r="G67" s="1429">
        <v>-0.375</v>
      </c>
      <c r="H67" s="1429">
        <v>-0.5</v>
      </c>
      <c r="I67" s="1429">
        <v>-0.75</v>
      </c>
      <c r="J67" s="1436">
        <v>-1.625</v>
      </c>
      <c r="L67" s="1115"/>
    </row>
    <row r="68" spans="1:12" s="972" customFormat="1">
      <c r="A68" s="1118"/>
      <c r="B68" s="1729" t="s">
        <v>56</v>
      </c>
      <c r="C68" s="1672" t="s">
        <v>557</v>
      </c>
      <c r="D68" s="1673"/>
      <c r="E68" s="1437">
        <v>0</v>
      </c>
      <c r="F68" s="1430">
        <v>0</v>
      </c>
      <c r="G68" s="1430">
        <v>0</v>
      </c>
      <c r="H68" s="1430">
        <v>0</v>
      </c>
      <c r="I68" s="1430">
        <v>0</v>
      </c>
      <c r="J68" s="1431">
        <v>0</v>
      </c>
      <c r="L68" s="1115"/>
    </row>
    <row r="69" spans="1:12" s="972" customFormat="1" ht="15.75" thickBot="1">
      <c r="A69" s="1118"/>
      <c r="B69" s="1730"/>
      <c r="C69" s="1669" t="s">
        <v>566</v>
      </c>
      <c r="D69" s="1670"/>
      <c r="E69" s="1438">
        <v>0</v>
      </c>
      <c r="F69" s="1432">
        <v>0</v>
      </c>
      <c r="G69" s="1432">
        <v>-0.25</v>
      </c>
      <c r="H69" s="1432">
        <v>-0.5</v>
      </c>
      <c r="I69" s="1432">
        <v>-0.75</v>
      </c>
      <c r="J69" s="1392" t="s">
        <v>480</v>
      </c>
      <c r="L69" s="1115"/>
    </row>
    <row r="70" spans="1:12" s="972" customFormat="1" ht="15.75" thickBot="1">
      <c r="A70" s="1118"/>
      <c r="B70" s="1137" t="s">
        <v>312</v>
      </c>
      <c r="C70" s="1735" t="s">
        <v>718</v>
      </c>
      <c r="D70" s="1990"/>
      <c r="E70" s="1443">
        <v>-1.25</v>
      </c>
      <c r="F70" s="1442">
        <v>-1.25</v>
      </c>
      <c r="G70" s="1442">
        <v>-1.25</v>
      </c>
      <c r="H70" s="1442">
        <v>-1.25</v>
      </c>
      <c r="I70" s="1442">
        <v>-1.75</v>
      </c>
      <c r="J70" s="1444" t="s">
        <v>480</v>
      </c>
      <c r="L70" s="1115"/>
    </row>
    <row r="71" spans="1:12" s="972" customFormat="1">
      <c r="A71" s="1118"/>
      <c r="B71" s="1729" t="s">
        <v>62</v>
      </c>
      <c r="C71" s="1672" t="s">
        <v>666</v>
      </c>
      <c r="D71" s="1673"/>
      <c r="E71" s="1437">
        <v>-3.75</v>
      </c>
      <c r="F71" s="1430">
        <v>-3.75</v>
      </c>
      <c r="G71" s="1430">
        <v>-5</v>
      </c>
      <c r="H71" s="1430">
        <v>-5.25</v>
      </c>
      <c r="I71" s="1430">
        <v>-7</v>
      </c>
      <c r="J71" s="1431">
        <v>-7.25</v>
      </c>
      <c r="L71" s="1115"/>
    </row>
    <row r="72" spans="1:12" s="972" customFormat="1" ht="15.75" thickBot="1">
      <c r="A72" s="1118"/>
      <c r="B72" s="1730"/>
      <c r="C72" s="1669" t="s">
        <v>667</v>
      </c>
      <c r="D72" s="1670"/>
      <c r="E72" s="1438">
        <v>-2.5</v>
      </c>
      <c r="F72" s="1432">
        <v>-2.5</v>
      </c>
      <c r="G72" s="1432">
        <v>-3.75</v>
      </c>
      <c r="H72" s="1432">
        <v>-4</v>
      </c>
      <c r="I72" s="1432">
        <v>-5.75</v>
      </c>
      <c r="J72" s="1392">
        <v>-6</v>
      </c>
      <c r="L72" s="1115"/>
    </row>
    <row r="73" spans="1:12" s="972" customFormat="1" ht="15.75" thickBot="1">
      <c r="A73" s="1118"/>
      <c r="B73" s="1138" t="s">
        <v>636</v>
      </c>
      <c r="C73" s="1735" t="s">
        <v>555</v>
      </c>
      <c r="D73" s="1990"/>
      <c r="E73" s="1443">
        <v>-0.25</v>
      </c>
      <c r="F73" s="1442">
        <v>-0.375</v>
      </c>
      <c r="G73" s="1442">
        <v>-0.5</v>
      </c>
      <c r="H73" s="1442">
        <v>-0.625</v>
      </c>
      <c r="I73" s="1442">
        <v>-1</v>
      </c>
      <c r="J73" s="1444" t="s">
        <v>480</v>
      </c>
      <c r="L73" s="1115"/>
    </row>
    <row r="74" spans="1:12" s="972" customFormat="1">
      <c r="A74" s="1118"/>
      <c r="B74" s="1729" t="s">
        <v>133</v>
      </c>
      <c r="C74" s="1731" t="s">
        <v>720</v>
      </c>
      <c r="D74" s="1732"/>
      <c r="E74" s="1437">
        <v>-0.25</v>
      </c>
      <c r="F74" s="1430">
        <v>-0.25</v>
      </c>
      <c r="G74" s="1430">
        <v>-0.25</v>
      </c>
      <c r="H74" s="1430">
        <v>-0.25</v>
      </c>
      <c r="I74" s="1430">
        <v>-0.25</v>
      </c>
      <c r="J74" s="1431">
        <v>-0.25</v>
      </c>
      <c r="L74" s="1115"/>
    </row>
    <row r="75" spans="1:12" s="972" customFormat="1" ht="15.75" thickBot="1">
      <c r="A75" s="1118"/>
      <c r="B75" s="1730"/>
      <c r="C75" s="1666" t="s">
        <v>673</v>
      </c>
      <c r="D75" s="1667"/>
      <c r="E75" s="1438">
        <v>0</v>
      </c>
      <c r="F75" s="1432">
        <v>-0.125</v>
      </c>
      <c r="G75" s="1432">
        <v>-0.125</v>
      </c>
      <c r="H75" s="1432">
        <v>-0.25</v>
      </c>
      <c r="I75" s="1432">
        <v>-0.25</v>
      </c>
      <c r="J75" s="1392">
        <v>-0.375</v>
      </c>
      <c r="L75" s="1115"/>
    </row>
    <row r="76" spans="1:12" s="972" customFormat="1" ht="15" customHeight="1">
      <c r="A76" s="1118"/>
      <c r="B76" s="1714" t="s">
        <v>592</v>
      </c>
      <c r="C76" s="1660" t="s">
        <v>95</v>
      </c>
      <c r="D76" s="1661"/>
      <c r="E76" s="1439">
        <v>0.5</v>
      </c>
      <c r="F76" s="1440">
        <v>0.5</v>
      </c>
      <c r="G76" s="1440">
        <v>0.5</v>
      </c>
      <c r="H76" s="1440">
        <v>0.5</v>
      </c>
      <c r="I76" s="1440">
        <v>0.5</v>
      </c>
      <c r="J76" s="1441">
        <v>0.5</v>
      </c>
      <c r="L76" s="1115"/>
    </row>
    <row r="77" spans="1:12" s="972" customFormat="1">
      <c r="A77" s="1118"/>
      <c r="B77" s="1715"/>
      <c r="C77" s="1663" t="s">
        <v>96</v>
      </c>
      <c r="D77" s="1664"/>
      <c r="E77" s="1433">
        <v>0.25</v>
      </c>
      <c r="F77" s="1428">
        <v>0.25</v>
      </c>
      <c r="G77" s="1428">
        <v>0.25</v>
      </c>
      <c r="H77" s="1428">
        <v>0.25</v>
      </c>
      <c r="I77" s="1428">
        <v>0.25</v>
      </c>
      <c r="J77" s="1434">
        <v>0.25</v>
      </c>
      <c r="L77" s="1115"/>
    </row>
    <row r="78" spans="1:12" s="972" customFormat="1">
      <c r="A78" s="1118"/>
      <c r="B78" s="1715"/>
      <c r="C78" s="1663" t="s">
        <v>7</v>
      </c>
      <c r="D78" s="1664"/>
      <c r="E78" s="1433">
        <v>0</v>
      </c>
      <c r="F78" s="1428">
        <v>0</v>
      </c>
      <c r="G78" s="1428">
        <v>0</v>
      </c>
      <c r="H78" s="1428">
        <v>0</v>
      </c>
      <c r="I78" s="1428">
        <v>0</v>
      </c>
      <c r="J78" s="1434">
        <v>0</v>
      </c>
      <c r="L78" s="1115"/>
    </row>
    <row r="79" spans="1:12" s="972" customFormat="1">
      <c r="A79" s="1118"/>
      <c r="B79" s="1715"/>
      <c r="C79" s="1663" t="s">
        <v>9</v>
      </c>
      <c r="D79" s="1664"/>
      <c r="E79" s="1433" t="s">
        <v>480</v>
      </c>
      <c r="F79" s="1428" t="s">
        <v>480</v>
      </c>
      <c r="G79" s="1428" t="s">
        <v>480</v>
      </c>
      <c r="H79" s="1428" t="s">
        <v>480</v>
      </c>
      <c r="I79" s="1428" t="s">
        <v>480</v>
      </c>
      <c r="J79" s="1434" t="s">
        <v>480</v>
      </c>
      <c r="L79" s="1115"/>
    </row>
    <row r="80" spans="1:12" s="972" customFormat="1">
      <c r="A80" s="1118"/>
      <c r="B80" s="1715"/>
      <c r="C80" s="1663" t="s">
        <v>11</v>
      </c>
      <c r="D80" s="1664"/>
      <c r="E80" s="1433">
        <v>-1</v>
      </c>
      <c r="F80" s="1428">
        <v>-1</v>
      </c>
      <c r="G80" s="1428">
        <v>-1</v>
      </c>
      <c r="H80" s="1428">
        <v>-1</v>
      </c>
      <c r="I80" s="1428">
        <v>-1</v>
      </c>
      <c r="J80" s="1434">
        <v>-1</v>
      </c>
      <c r="L80" s="1115"/>
    </row>
    <row r="81" spans="1:12" s="972" customFormat="1" ht="15.75" thickBot="1">
      <c r="A81" s="1118"/>
      <c r="B81" s="1716"/>
      <c r="C81" s="1675" t="s">
        <v>97</v>
      </c>
      <c r="D81" s="1676"/>
      <c r="E81" s="1435">
        <v>-2</v>
      </c>
      <c r="F81" s="1429">
        <v>-2</v>
      </c>
      <c r="G81" s="1429">
        <v>-2</v>
      </c>
      <c r="H81" s="1429">
        <v>-2</v>
      </c>
      <c r="I81" s="1429">
        <v>-2</v>
      </c>
      <c r="J81" s="1436">
        <v>-2</v>
      </c>
      <c r="L81" s="1115"/>
    </row>
    <row r="82" spans="1:12" s="972" customFormat="1">
      <c r="A82" s="1118"/>
      <c r="B82" s="1714" t="s">
        <v>719</v>
      </c>
      <c r="C82" s="1672" t="s">
        <v>95</v>
      </c>
      <c r="D82" s="1673"/>
      <c r="E82" s="1437">
        <v>-0.25</v>
      </c>
      <c r="F82" s="1430">
        <v>-0.25</v>
      </c>
      <c r="G82" s="1430">
        <v>-0.25</v>
      </c>
      <c r="H82" s="1430">
        <v>-0.25</v>
      </c>
      <c r="I82" s="1430">
        <v>-0.25</v>
      </c>
      <c r="J82" s="1431">
        <v>-0.25</v>
      </c>
      <c r="L82" s="1115"/>
    </row>
    <row r="83" spans="1:12" s="972" customFormat="1">
      <c r="A83" s="1118"/>
      <c r="B83" s="1715"/>
      <c r="C83" s="1663" t="s">
        <v>96</v>
      </c>
      <c r="D83" s="1664"/>
      <c r="E83" s="1433">
        <v>-0.375</v>
      </c>
      <c r="F83" s="1428">
        <v>-0.375</v>
      </c>
      <c r="G83" s="1428">
        <v>-0.375</v>
      </c>
      <c r="H83" s="1428">
        <v>-0.375</v>
      </c>
      <c r="I83" s="1428">
        <v>-0.375</v>
      </c>
      <c r="J83" s="1434">
        <v>-0.375</v>
      </c>
      <c r="L83" s="1115"/>
    </row>
    <row r="84" spans="1:12" s="972" customFormat="1" ht="15.75" thickBot="1">
      <c r="A84" s="1118"/>
      <c r="B84" s="1716"/>
      <c r="C84" s="1669" t="s">
        <v>7</v>
      </c>
      <c r="D84" s="1670"/>
      <c r="E84" s="1438">
        <v>-0.5</v>
      </c>
      <c r="F84" s="1432">
        <v>-0.5</v>
      </c>
      <c r="G84" s="1432">
        <v>-0.5</v>
      </c>
      <c r="H84" s="1432">
        <v>-0.5</v>
      </c>
      <c r="I84" s="1432">
        <v>-0.5</v>
      </c>
      <c r="J84" s="1392">
        <v>-0.5</v>
      </c>
      <c r="L84" s="1115"/>
    </row>
    <row r="85" spans="1:12" s="972" customFormat="1" ht="15" customHeight="1">
      <c r="A85" s="1118"/>
      <c r="C85" s="1254" t="s">
        <v>630</v>
      </c>
      <c r="D85" s="1186"/>
      <c r="E85" s="1186"/>
      <c r="F85" s="1194"/>
      <c r="G85" s="1239"/>
      <c r="H85" s="1194"/>
      <c r="I85" s="1194"/>
      <c r="J85" s="1239"/>
      <c r="K85" s="1239"/>
      <c r="L85" s="1115"/>
    </row>
    <row r="86" spans="1:12" s="972" customFormat="1">
      <c r="A86" s="1118"/>
      <c r="C86" s="1254" t="s">
        <v>629</v>
      </c>
      <c r="D86" s="1186"/>
      <c r="E86" s="1186"/>
      <c r="F86" s="1194"/>
      <c r="G86" s="1239"/>
      <c r="H86" s="1194"/>
      <c r="I86" s="1194"/>
      <c r="J86" s="1239"/>
      <c r="K86" s="1239"/>
      <c r="L86" s="1115"/>
    </row>
    <row r="87" spans="1:12" s="972" customFormat="1">
      <c r="A87" s="1118"/>
      <c r="C87" s="1186"/>
      <c r="D87" s="1186"/>
      <c r="E87" s="1186"/>
      <c r="F87" s="1194"/>
      <c r="G87" s="1239"/>
      <c r="H87" s="1194"/>
      <c r="I87" s="1194"/>
      <c r="J87" s="1239"/>
      <c r="K87" s="1239"/>
      <c r="L87" s="1115"/>
    </row>
    <row r="88" spans="1:12" s="972" customFormat="1">
      <c r="A88" s="1118"/>
      <c r="C88" s="1186"/>
      <c r="D88" s="1186"/>
      <c r="E88" s="1186"/>
      <c r="F88" s="1194"/>
      <c r="G88" s="1239"/>
      <c r="H88" s="1194"/>
      <c r="I88" s="1194"/>
      <c r="J88" s="1239"/>
      <c r="K88" s="1239"/>
      <c r="L88" s="1115"/>
    </row>
    <row r="89" spans="1:12" s="972" customFormat="1" ht="15" customHeight="1">
      <c r="A89" s="1118"/>
      <c r="C89" s="1186"/>
      <c r="D89" s="1186"/>
      <c r="E89" s="1186"/>
      <c r="F89" s="1239"/>
      <c r="G89" s="1239"/>
      <c r="H89" s="1194"/>
      <c r="I89" s="1239"/>
      <c r="J89" s="1239"/>
      <c r="K89" s="1194"/>
      <c r="L89" s="976"/>
    </row>
    <row r="90" spans="1:12" s="972" customFormat="1">
      <c r="A90" s="1118"/>
      <c r="B90" s="1240"/>
      <c r="C90" s="1186"/>
      <c r="D90" s="1186"/>
      <c r="E90" s="1186"/>
      <c r="F90" s="1239"/>
      <c r="G90" s="1194"/>
      <c r="H90" s="1239"/>
      <c r="I90" s="1239"/>
      <c r="J90" s="1194"/>
      <c r="K90" s="1194"/>
      <c r="L90" s="976"/>
    </row>
    <row r="91" spans="1:12" s="972" customFormat="1">
      <c r="A91" s="1118"/>
      <c r="B91" s="1240"/>
      <c r="C91" s="1186"/>
      <c r="D91" s="1186"/>
      <c r="E91" s="1186"/>
      <c r="F91" s="1239"/>
      <c r="G91" s="1194"/>
      <c r="H91" s="1239"/>
      <c r="I91" s="1239"/>
      <c r="J91" s="1194"/>
      <c r="K91" s="1194"/>
      <c r="L91" s="976"/>
    </row>
    <row r="92" spans="1:12" s="972" customFormat="1">
      <c r="A92" s="1118"/>
      <c r="B92" s="1240"/>
      <c r="C92" s="1186"/>
      <c r="D92" s="1186"/>
      <c r="E92" s="1186"/>
      <c r="F92" s="1239"/>
      <c r="G92" s="1194"/>
      <c r="H92" s="1239"/>
      <c r="I92" s="1239"/>
      <c r="J92" s="1194"/>
      <c r="K92" s="1194"/>
      <c r="L92" s="976"/>
    </row>
    <row r="93" spans="1:12" s="972" customFormat="1">
      <c r="A93" s="1118"/>
      <c r="B93" s="1240"/>
      <c r="C93" s="1186"/>
      <c r="D93" s="1186"/>
      <c r="E93" s="1186"/>
      <c r="F93" s="1239"/>
      <c r="G93" s="1239"/>
      <c r="H93" s="1194"/>
      <c r="I93" s="1239"/>
      <c r="J93" s="1239"/>
      <c r="K93" s="1194"/>
      <c r="L93" s="976"/>
    </row>
    <row r="94" spans="1:12" s="972" customFormat="1">
      <c r="A94" s="1118"/>
      <c r="B94" s="1121" t="s">
        <v>591</v>
      </c>
      <c r="C94" s="1186"/>
      <c r="D94" s="1186"/>
      <c r="E94" s="1186"/>
      <c r="F94" s="1239"/>
      <c r="G94" s="1239"/>
      <c r="H94" s="1194"/>
      <c r="I94" s="1239"/>
      <c r="J94" s="1239"/>
      <c r="K94" s="1194"/>
      <c r="L94" s="976"/>
    </row>
    <row r="95" spans="1:12" s="972" customFormat="1">
      <c r="A95" s="1118"/>
      <c r="B95" s="1121"/>
      <c r="C95" s="1186"/>
      <c r="D95" s="1186"/>
      <c r="E95" s="1186"/>
      <c r="F95" s="1194"/>
      <c r="G95" s="1239"/>
      <c r="H95" s="1194"/>
      <c r="I95" s="1194"/>
      <c r="J95" s="1239"/>
      <c r="K95" s="1239"/>
      <c r="L95" s="1115"/>
    </row>
    <row r="96" spans="1:12" s="972" customFormat="1">
      <c r="A96" s="1118"/>
      <c r="B96" s="1121"/>
      <c r="C96" s="1186"/>
      <c r="D96" s="1186"/>
      <c r="E96" s="1186"/>
      <c r="F96" s="1194"/>
      <c r="G96" s="1239"/>
      <c r="H96" s="1194"/>
      <c r="I96" s="1194"/>
      <c r="J96" s="1239"/>
      <c r="K96" s="1239"/>
      <c r="L96" s="1115"/>
    </row>
    <row r="97" spans="1:12" s="972" customFormat="1">
      <c r="A97" s="1118"/>
      <c r="B97" s="1121"/>
      <c r="C97" s="1186"/>
      <c r="D97" s="1186"/>
      <c r="E97" s="1186"/>
      <c r="F97" s="1194"/>
      <c r="G97" s="1239"/>
      <c r="H97" s="1194"/>
      <c r="I97" s="1194"/>
      <c r="J97" s="1239"/>
      <c r="K97" s="1239"/>
      <c r="L97" s="1115"/>
    </row>
    <row r="98" spans="1:12" s="972" customFormat="1">
      <c r="A98" s="1118"/>
      <c r="B98" s="1121" t="s">
        <v>68</v>
      </c>
      <c r="D98" s="1186"/>
      <c r="E98" s="1186"/>
      <c r="F98" s="1194"/>
      <c r="G98" s="1239"/>
      <c r="H98" s="1194"/>
      <c r="I98" s="1194"/>
      <c r="J98" s="1239"/>
      <c r="K98" s="1239"/>
      <c r="L98" s="1115"/>
    </row>
    <row r="99" spans="1:12" s="972" customFormat="1">
      <c r="A99" s="1118"/>
      <c r="B99" s="1121"/>
      <c r="D99" s="1186"/>
      <c r="E99" s="1186"/>
      <c r="F99" s="1194"/>
      <c r="G99" s="1239"/>
      <c r="H99" s="1194"/>
      <c r="I99" s="1194"/>
      <c r="J99" s="1239"/>
      <c r="K99" s="1239"/>
      <c r="L99" s="1115"/>
    </row>
    <row r="100" spans="1:12" s="972" customFormat="1">
      <c r="A100" s="1118"/>
      <c r="B100" s="1206" t="s">
        <v>133</v>
      </c>
      <c r="C100" s="1186"/>
      <c r="D100" s="1186"/>
      <c r="E100" s="1186"/>
      <c r="F100" s="1204"/>
      <c r="G100" s="1204"/>
      <c r="H100" s="1204"/>
      <c r="I100" s="1204"/>
      <c r="J100" s="1204"/>
      <c r="K100" s="1204"/>
      <c r="L100" s="1115"/>
    </row>
    <row r="101" spans="1:12" s="972" customFormat="1">
      <c r="A101" s="1118"/>
      <c r="B101" s="1187"/>
      <c r="C101" s="1186"/>
      <c r="D101" s="1186"/>
      <c r="E101" s="1186"/>
      <c r="F101" s="1186"/>
      <c r="G101" s="1186"/>
      <c r="H101" s="1186"/>
      <c r="I101" s="1186"/>
      <c r="J101" s="1186"/>
      <c r="K101" s="1186"/>
      <c r="L101" s="1115"/>
    </row>
    <row r="102" spans="1:12" s="972" customFormat="1">
      <c r="A102" s="1118"/>
      <c r="L102" s="1115"/>
    </row>
    <row r="103" spans="1:12" s="972" customFormat="1">
      <c r="A103" s="1118"/>
      <c r="L103" s="1115"/>
    </row>
    <row r="104" spans="1:12" s="972" customFormat="1">
      <c r="A104" s="1118"/>
      <c r="L104" s="1115"/>
    </row>
    <row r="105" spans="1:12" s="972" customFormat="1">
      <c r="A105" s="1118"/>
      <c r="L105" s="1115"/>
    </row>
    <row r="106" spans="1:12" s="972" customFormat="1">
      <c r="A106" s="1118"/>
      <c r="L106" s="1115"/>
    </row>
    <row r="107" spans="1:12" s="972" customFormat="1">
      <c r="A107" s="1118"/>
      <c r="L107" s="1115"/>
    </row>
    <row r="108" spans="1:12" s="972" customFormat="1">
      <c r="A108" s="1118"/>
      <c r="L108" s="1115"/>
    </row>
    <row r="109" spans="1:12" s="972" customFormat="1">
      <c r="A109" s="1118"/>
      <c r="L109" s="1115"/>
    </row>
    <row r="110" spans="1:12" s="972" customFormat="1" ht="15" customHeight="1">
      <c r="A110" s="1118"/>
      <c r="L110" s="1115"/>
    </row>
    <row r="111" spans="1:12" s="972" customFormat="1" ht="15" customHeight="1">
      <c r="A111" s="1118"/>
      <c r="L111" s="1115"/>
    </row>
    <row r="112" spans="1:12" s="972" customFormat="1" ht="15" customHeight="1">
      <c r="A112" s="1118"/>
      <c r="L112" s="1115"/>
    </row>
    <row r="113" spans="1:12" s="972" customFormat="1" ht="15" customHeight="1">
      <c r="A113" s="1118"/>
      <c r="L113" s="1115"/>
    </row>
    <row r="114" spans="1:12" s="972" customFormat="1" ht="15" customHeight="1">
      <c r="A114" s="1118"/>
      <c r="L114" s="1115"/>
    </row>
    <row r="115" spans="1:12" s="972" customFormat="1" ht="15" customHeight="1">
      <c r="A115" s="1118"/>
      <c r="L115" s="1115"/>
    </row>
    <row r="116" spans="1:12" s="972" customFormat="1">
      <c r="A116" s="1118"/>
      <c r="L116" s="1115"/>
    </row>
    <row r="117" spans="1:12" s="972" customFormat="1">
      <c r="A117" s="1118"/>
      <c r="L117" s="1115"/>
    </row>
    <row r="118" spans="1:12" s="972" customFormat="1">
      <c r="A118" s="1118"/>
      <c r="L118" s="1115"/>
    </row>
    <row r="119" spans="1:12" s="972" customFormat="1">
      <c r="A119" s="1118"/>
      <c r="L119" s="1115"/>
    </row>
    <row r="120" spans="1:12" s="972" customFormat="1">
      <c r="A120" s="1118"/>
      <c r="G120" s="1117"/>
      <c r="H120" s="1116"/>
      <c r="L120" s="1115"/>
    </row>
    <row r="121" spans="1:12" s="972" customFormat="1">
      <c r="A121" s="1118"/>
      <c r="G121" s="1117"/>
      <c r="H121" s="1116"/>
      <c r="L121" s="1115"/>
    </row>
    <row r="122" spans="1:12" s="972" customFormat="1">
      <c r="A122" s="1118"/>
      <c r="G122" s="1117"/>
      <c r="H122" s="1116"/>
      <c r="L122" s="1115"/>
    </row>
    <row r="123" spans="1:12" s="972" customFormat="1">
      <c r="A123" s="1118"/>
      <c r="G123" s="1117"/>
      <c r="H123" s="1116"/>
      <c r="L123" s="1115"/>
    </row>
    <row r="124" spans="1:12" s="972" customFormat="1">
      <c r="A124" s="1118"/>
      <c r="G124" s="1117"/>
      <c r="H124" s="1116"/>
      <c r="L124" s="1115"/>
    </row>
    <row r="125" spans="1:12" s="972" customFormat="1">
      <c r="A125" s="1118"/>
      <c r="L125" s="1115"/>
    </row>
    <row r="126" spans="1:12" s="972" customFormat="1">
      <c r="A126" s="1118"/>
      <c r="L126" s="1115"/>
    </row>
    <row r="127" spans="1:12" s="972" customFormat="1">
      <c r="A127" s="1118"/>
      <c r="L127" s="1115"/>
    </row>
    <row r="128" spans="1:12" s="972" customFormat="1">
      <c r="A128" s="1118"/>
      <c r="L128" s="1115"/>
    </row>
    <row r="129" spans="1:12" s="972" customFormat="1">
      <c r="A129" s="1118"/>
      <c r="L129" s="1115"/>
    </row>
    <row r="130" spans="1:12" s="972" customFormat="1">
      <c r="A130" s="1118"/>
      <c r="L130" s="1115"/>
    </row>
    <row r="131" spans="1:12" s="972" customFormat="1">
      <c r="A131" s="1118"/>
      <c r="L131" s="1115"/>
    </row>
    <row r="132" spans="1:12" s="972" customFormat="1" ht="15.75" thickBot="1">
      <c r="A132" s="1185"/>
      <c r="L132" s="985"/>
    </row>
    <row r="133" spans="1:12" s="972" customFormat="1" ht="15" customHeight="1">
      <c r="A133" s="981"/>
      <c r="B133" s="1756" t="s">
        <v>181</v>
      </c>
      <c r="C133" s="1756"/>
      <c r="D133" s="1756"/>
      <c r="E133" s="1756"/>
      <c r="F133" s="1756"/>
      <c r="G133" s="1756"/>
      <c r="H133" s="1756"/>
      <c r="I133" s="1756"/>
      <c r="J133" s="1756"/>
      <c r="K133" s="1756"/>
      <c r="L133" s="979"/>
    </row>
    <row r="134" spans="1:12" s="972" customFormat="1">
      <c r="A134" s="978"/>
      <c r="B134" s="1757"/>
      <c r="C134" s="1757"/>
      <c r="D134" s="1757"/>
      <c r="E134" s="1757"/>
      <c r="F134" s="1757"/>
      <c r="G134" s="1757"/>
      <c r="H134" s="1757"/>
      <c r="I134" s="1757"/>
      <c r="J134" s="1757"/>
      <c r="K134" s="1757"/>
      <c r="L134" s="976"/>
    </row>
    <row r="135" spans="1:12" s="972" customFormat="1">
      <c r="A135" s="978"/>
      <c r="B135" s="1757"/>
      <c r="C135" s="1757"/>
      <c r="D135" s="1757"/>
      <c r="E135" s="1757"/>
      <c r="F135" s="1757"/>
      <c r="G135" s="1757"/>
      <c r="H135" s="1757"/>
      <c r="I135" s="1757"/>
      <c r="J135" s="1757"/>
      <c r="K135" s="1757"/>
      <c r="L135" s="976"/>
    </row>
    <row r="136" spans="1:12" s="972" customFormat="1" ht="15.75" thickBot="1">
      <c r="A136" s="975"/>
      <c r="B136" s="1758"/>
      <c r="C136" s="1758"/>
      <c r="D136" s="1758"/>
      <c r="E136" s="1758"/>
      <c r="F136" s="1758"/>
      <c r="G136" s="1758"/>
      <c r="H136" s="1758"/>
      <c r="I136" s="1758"/>
      <c r="J136" s="1758"/>
      <c r="K136" s="1758"/>
      <c r="L136" s="974"/>
    </row>
  </sheetData>
  <mergeCells count="53">
    <mergeCell ref="B68:B69"/>
    <mergeCell ref="B71:B72"/>
    <mergeCell ref="C12:D12"/>
    <mergeCell ref="B62:B63"/>
    <mergeCell ref="B60:D60"/>
    <mergeCell ref="C55:D55"/>
    <mergeCell ref="C56:D56"/>
    <mergeCell ref="C68:D68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C73:D73"/>
    <mergeCell ref="C72:D72"/>
    <mergeCell ref="C71:D71"/>
    <mergeCell ref="C70:D70"/>
    <mergeCell ref="C69:D69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margins!$BB$128:$BB$130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margins!$C$137:$C$139</xm:f>
          </x14:formula1>
          <xm:sqref>O28</xm:sqref>
        </x14:dataValidation>
        <x14:dataValidation type="list" allowBlank="1" showInputMessage="1" showErrorMessage="1" xr:uid="{6392554E-ACF5-41E2-A985-32650E708A4E}">
          <x14:formula1>
            <xm:f>margins!$BB$146:$BB$148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margins!$BB$143:$BB$144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margins!$BB$139:$BB$141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margins!$BB$133:$BB$137</xm:f>
          </x14:formula1>
          <xm:sqref>O20</xm:sqref>
        </x14:dataValidation>
        <x14:dataValidation type="list" allowBlank="1" showInputMessage="1" showErrorMessage="1" xr:uid="{693E6A67-6455-40C9-9E74-96DEBC2B1A65}">
          <x14:formula1>
            <xm:f>margins!$BB$153:$BB$155</xm:f>
          </x14:formula1>
          <xm:sqref>O25</xm:sqref>
        </x14:dataValidation>
        <x14:dataValidation type="list" allowBlank="1" showInputMessage="1" showErrorMessage="1" xr:uid="{74A53E41-D044-4111-A883-426663A10A01}">
          <x14:formula1>
            <xm:f>margins!$BB$176:$BB$178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margins!$BB$157:$BB$163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margins!$BB$165:$BB$168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margins!$BB$170:$BB$174</xm:f>
          </x14:formula1>
          <xm:sqref>O17</xm:sqref>
        </x14:dataValidation>
        <x14:dataValidation type="list" allowBlank="1" showInputMessage="1" showErrorMessage="1" xr:uid="{68B03940-5912-42DA-885B-CA3DB582A6D9}">
          <x14:formula1>
            <xm:f>margins!$BB$149:$BB$151</xm:f>
          </x14:formula1>
          <xm:sqref>O24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27"/>
      <c r="C9" s="627"/>
      <c r="D9" s="627"/>
      <c r="E9" s="627"/>
      <c r="F9" s="1657" t="s">
        <v>333</v>
      </c>
      <c r="G9" s="1657"/>
      <c r="H9" s="1658">
        <v>46121</v>
      </c>
      <c r="I9" s="1658"/>
      <c r="J9" s="1658"/>
      <c r="K9" s="1658"/>
      <c r="L9" s="627"/>
      <c r="M9" s="627"/>
      <c r="N9" s="627"/>
      <c r="O9" s="627"/>
      <c r="P9" s="308"/>
    </row>
    <row r="10" spans="1:16" ht="9.75" hidden="1" customHeight="1">
      <c r="A10" s="309"/>
      <c r="B10" s="355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42" t="s">
        <v>499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632"/>
      <c r="P14" s="318"/>
    </row>
    <row r="15" spans="1:16" ht="9.9499999999999993" customHeight="1">
      <c r="A15" s="316"/>
      <c r="B15" s="1633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63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3" t="s">
        <v>257</v>
      </c>
      <c r="K16" s="1644"/>
      <c r="L16" s="1644"/>
      <c r="M16" s="1645"/>
      <c r="N16" s="164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4"/>
      <c r="K17" s="1644"/>
      <c r="L17" s="1644"/>
      <c r="M17" s="1645"/>
      <c r="N17" s="164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4"/>
      <c r="K18" s="1644"/>
      <c r="L18" s="1644"/>
      <c r="M18" s="1645"/>
      <c r="N18" s="1646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643</v>
      </c>
      <c r="E19" s="328"/>
      <c r="F19" s="333"/>
      <c r="G19" s="334"/>
      <c r="H19" s="317"/>
      <c r="I19" s="325"/>
      <c r="J19" s="1644"/>
      <c r="K19" s="1644"/>
      <c r="L19" s="1644"/>
      <c r="M19" s="1645"/>
      <c r="N19" s="164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4"/>
      <c r="K20" s="1644"/>
      <c r="L20" s="1644"/>
      <c r="M20" s="1645"/>
      <c r="N20" s="164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4"/>
      <c r="K21" s="1644"/>
      <c r="L21" s="1644"/>
      <c r="M21" s="1645"/>
      <c r="N21" s="164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4"/>
      <c r="K22" s="1644"/>
      <c r="L22" s="1644"/>
      <c r="M22" s="1645"/>
      <c r="N22" s="164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0" t="s">
        <v>170</v>
      </c>
      <c r="C25" s="1631"/>
      <c r="D25" s="1631"/>
      <c r="E25" s="1631"/>
      <c r="F25" s="1631"/>
      <c r="G25" s="1632"/>
      <c r="H25" s="340"/>
      <c r="I25" s="1630" t="s">
        <v>505</v>
      </c>
      <c r="J25" s="1631"/>
      <c r="K25" s="1631"/>
      <c r="L25" s="1631"/>
      <c r="M25" s="1631"/>
      <c r="N25" s="1631"/>
      <c r="O25" s="1831"/>
      <c r="P25" s="318"/>
    </row>
    <row r="26" spans="1:17" ht="9.9499999999999993" customHeight="1">
      <c r="A26" s="316"/>
      <c r="B26" s="1633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832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36" t="s">
        <v>504</v>
      </c>
      <c r="D28" s="1637"/>
      <c r="E28" s="1637"/>
      <c r="F28" s="1637"/>
      <c r="G28" s="1876"/>
      <c r="H28" s="317"/>
      <c r="I28" s="1638"/>
      <c r="J28" s="1639"/>
      <c r="K28" s="1639"/>
      <c r="L28" s="1639"/>
      <c r="M28" s="1639"/>
      <c r="N28" s="1639"/>
      <c r="O28" s="1640"/>
      <c r="P28" s="318"/>
    </row>
    <row r="29" spans="1:17" ht="11.25" customHeight="1">
      <c r="A29" s="316"/>
      <c r="B29" s="351"/>
      <c r="C29" s="613" t="s">
        <v>501</v>
      </c>
      <c r="D29" s="345"/>
      <c r="E29" s="345"/>
      <c r="F29" s="115"/>
      <c r="G29" s="116" t="s">
        <v>171</v>
      </c>
      <c r="H29" s="317"/>
      <c r="I29" s="1638" t="s">
        <v>503</v>
      </c>
      <c r="J29" s="1621"/>
      <c r="K29" s="1621"/>
      <c r="L29" s="1621"/>
      <c r="M29" s="1621"/>
      <c r="N29" s="1621"/>
      <c r="O29" s="1833"/>
      <c r="P29" s="318"/>
      <c r="Q29" s="440"/>
    </row>
    <row r="30" spans="1:17" ht="9.9499999999999993" customHeight="1">
      <c r="A30" s="316"/>
      <c r="B30" s="351"/>
      <c r="C30" s="613" t="s">
        <v>502</v>
      </c>
      <c r="D30" s="345"/>
      <c r="E30" s="345"/>
      <c r="F30" s="115"/>
      <c r="G30" s="116" t="s">
        <v>172</v>
      </c>
      <c r="H30" s="317"/>
      <c r="I30" s="368"/>
      <c r="O30" s="370"/>
      <c r="P30" s="318"/>
    </row>
    <row r="31" spans="1:17" ht="9.9499999999999993" customHeight="1">
      <c r="A31" s="316"/>
      <c r="B31" s="351"/>
      <c r="C31" s="613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634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634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O35" s="634"/>
      <c r="P35" s="318"/>
    </row>
    <row r="36" spans="1:16" ht="9.9499999999999993" customHeight="1">
      <c r="A36" s="316"/>
      <c r="B36" s="351"/>
      <c r="D36" s="621"/>
      <c r="E36" s="623"/>
      <c r="O36" s="635"/>
      <c r="P36" s="318"/>
    </row>
    <row r="37" spans="1:16" ht="9.9499999999999993" customHeight="1">
      <c r="A37" s="316"/>
      <c r="B37" s="351"/>
      <c r="D37" s="622"/>
      <c r="O37" s="635"/>
      <c r="P37" s="318"/>
    </row>
    <row r="38" spans="1:16" ht="9.9499999999999993" customHeight="1">
      <c r="A38" s="316"/>
      <c r="B38" s="351"/>
      <c r="C38" s="327"/>
      <c r="D38" s="391"/>
      <c r="E38" s="1605" t="s">
        <v>173</v>
      </c>
      <c r="F38" s="1606"/>
      <c r="G38" s="1606"/>
      <c r="H38" s="1606"/>
      <c r="I38" s="1606"/>
      <c r="J38" s="1606"/>
      <c r="K38" s="1606"/>
      <c r="L38" s="1606"/>
      <c r="O38" s="635"/>
      <c r="P38" s="318"/>
    </row>
    <row r="39" spans="1:16" ht="9.9499999999999993" customHeight="1">
      <c r="A39" s="316"/>
      <c r="B39" s="351"/>
      <c r="C39" s="388"/>
      <c r="D39" s="116"/>
      <c r="E39" s="1605"/>
      <c r="F39" s="1606"/>
      <c r="G39" s="1606"/>
      <c r="H39" s="1606"/>
      <c r="I39" s="1606"/>
      <c r="J39" s="1606"/>
      <c r="K39" s="1606"/>
      <c r="L39" s="1606"/>
      <c r="O39" s="635"/>
      <c r="P39" s="318"/>
    </row>
    <row r="40" spans="1:16" ht="9.9499999999999993" customHeight="1">
      <c r="A40" s="316"/>
      <c r="B40" s="351"/>
      <c r="C40" s="377"/>
      <c r="D40" s="116"/>
      <c r="E40" s="630"/>
      <c r="F40" s="1623" t="s">
        <v>504</v>
      </c>
      <c r="G40" s="1623"/>
      <c r="H40" s="1623"/>
      <c r="I40" s="1623"/>
      <c r="J40" s="1623"/>
      <c r="K40" s="1623"/>
      <c r="L40" s="633"/>
      <c r="O40" s="635"/>
      <c r="P40" s="318"/>
    </row>
    <row r="41" spans="1:16" ht="9.9499999999999993" customHeight="1">
      <c r="A41" s="316"/>
      <c r="B41" s="351"/>
      <c r="C41" s="377"/>
      <c r="D41" s="116"/>
      <c r="E41" s="626"/>
      <c r="G41" s="640" t="s">
        <v>174</v>
      </c>
      <c r="H41" s="632"/>
      <c r="I41" s="623"/>
      <c r="J41" s="632">
        <v>-0.25</v>
      </c>
      <c r="L41" s="342"/>
      <c r="O41" s="636"/>
      <c r="P41" s="318"/>
    </row>
    <row r="42" spans="1:16" ht="10.5" customHeight="1">
      <c r="A42" s="316"/>
      <c r="B42" s="351"/>
      <c r="C42" s="377"/>
      <c r="D42" s="392"/>
      <c r="E42" s="626"/>
      <c r="G42" s="638" t="s">
        <v>188</v>
      </c>
      <c r="H42" s="639"/>
      <c r="J42" s="639">
        <v>-0.32500000000000001</v>
      </c>
      <c r="L42" s="342"/>
      <c r="O42" s="342"/>
      <c r="P42" s="318"/>
    </row>
    <row r="43" spans="1:16" ht="9.9499999999999993" customHeight="1">
      <c r="A43" s="316"/>
      <c r="B43" s="351"/>
      <c r="C43" s="377"/>
      <c r="D43" s="389"/>
      <c r="E43" s="626"/>
      <c r="G43" s="638" t="s">
        <v>189</v>
      </c>
      <c r="H43" s="639"/>
      <c r="J43" s="639">
        <v>-0.55000000000000004</v>
      </c>
      <c r="L43" s="342"/>
      <c r="O43" s="342"/>
      <c r="P43" s="318"/>
    </row>
    <row r="44" spans="1:16" ht="9.9499999999999993" customHeight="1">
      <c r="A44" s="316"/>
      <c r="B44" s="351"/>
      <c r="D44" s="612"/>
      <c r="E44" s="626"/>
      <c r="F44" s="611"/>
      <c r="G44" s="638" t="s">
        <v>190</v>
      </c>
      <c r="H44" s="611"/>
      <c r="J44" s="639">
        <v>-0.65</v>
      </c>
      <c r="L44" s="342"/>
      <c r="O44" s="342"/>
      <c r="P44" s="318"/>
    </row>
    <row r="45" spans="1:16" ht="9.9499999999999993" customHeight="1">
      <c r="A45" s="316"/>
      <c r="B45" s="351"/>
      <c r="D45" s="389"/>
      <c r="E45" s="615"/>
      <c r="F45" s="616"/>
      <c r="G45" s="616"/>
      <c r="H45" s="616"/>
      <c r="I45" s="616"/>
      <c r="J45" s="616"/>
      <c r="K45" s="616"/>
      <c r="L45" s="617"/>
      <c r="O45" s="342"/>
      <c r="P45" s="318"/>
    </row>
    <row r="46" spans="1:16" ht="9.9499999999999993" customHeight="1">
      <c r="A46" s="316"/>
      <c r="B46" s="351"/>
      <c r="D46" s="389"/>
      <c r="E46" s="1599" t="s">
        <v>303</v>
      </c>
      <c r="F46" s="1600"/>
      <c r="G46" s="1600"/>
      <c r="H46" s="1600"/>
      <c r="I46" s="1600"/>
      <c r="J46" s="1600"/>
      <c r="K46" s="1600"/>
      <c r="L46" s="1601"/>
      <c r="O46" s="342"/>
      <c r="P46" s="318"/>
    </row>
    <row r="47" spans="1:16" ht="9.9499999999999993" customHeight="1">
      <c r="A47" s="316"/>
      <c r="B47" s="637"/>
      <c r="C47" s="387"/>
      <c r="D47" s="390"/>
      <c r="E47" s="618"/>
      <c r="F47" s="619"/>
      <c r="G47" s="619"/>
      <c r="H47" s="619"/>
      <c r="I47" s="619"/>
      <c r="J47" s="619"/>
      <c r="K47" s="619"/>
      <c r="L47" s="620"/>
      <c r="M47" s="631"/>
      <c r="N47" s="631"/>
      <c r="O47" s="633"/>
      <c r="P47" s="318"/>
    </row>
    <row r="48" spans="1:16" ht="9.9499999999999993" customHeight="1">
      <c r="A48" s="316"/>
      <c r="B48" s="1602" t="s">
        <v>175</v>
      </c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4"/>
      <c r="P48" s="318"/>
    </row>
    <row r="49" spans="1:16" ht="9.9499999999999993" customHeight="1">
      <c r="A49" s="316"/>
      <c r="B49" s="1605"/>
      <c r="C49" s="1606"/>
      <c r="D49" s="1606"/>
      <c r="E49" s="1606"/>
      <c r="F49" s="1606"/>
      <c r="G49" s="1606"/>
      <c r="H49" s="1606"/>
      <c r="I49" s="1606"/>
      <c r="J49" s="1606"/>
      <c r="K49" s="1606"/>
      <c r="L49" s="1606"/>
      <c r="M49" s="1606"/>
      <c r="N49" s="1606"/>
      <c r="O49" s="1607"/>
      <c r="P49" s="318"/>
    </row>
    <row r="50" spans="1:16">
      <c r="A50" s="316"/>
      <c r="B50" s="1825" t="s">
        <v>370</v>
      </c>
      <c r="C50" s="1826"/>
      <c r="D50" s="1826"/>
      <c r="E50" s="1826"/>
      <c r="F50" s="1826"/>
      <c r="G50" s="1826"/>
      <c r="H50" s="1826"/>
      <c r="I50" s="1826"/>
      <c r="J50" s="1826"/>
      <c r="K50" s="1826"/>
      <c r="L50" s="1826"/>
      <c r="M50" s="1826"/>
      <c r="N50" s="1826"/>
      <c r="O50" s="1827"/>
      <c r="P50" s="318"/>
    </row>
    <row r="51" spans="1:16">
      <c r="A51" s="316"/>
      <c r="B51" s="1825"/>
      <c r="C51" s="1826"/>
      <c r="D51" s="1826"/>
      <c r="E51" s="1826"/>
      <c r="F51" s="1826"/>
      <c r="G51" s="1826"/>
      <c r="H51" s="1826"/>
      <c r="I51" s="1826"/>
      <c r="J51" s="1826"/>
      <c r="K51" s="1826"/>
      <c r="L51" s="1826"/>
      <c r="M51" s="1826"/>
      <c r="N51" s="1826"/>
      <c r="O51" s="1827"/>
      <c r="P51" s="318"/>
    </row>
    <row r="52" spans="1:16" ht="9.9499999999999993" customHeight="1">
      <c r="A52" s="316"/>
      <c r="B52" s="1825"/>
      <c r="C52" s="1826"/>
      <c r="D52" s="1826"/>
      <c r="E52" s="1826"/>
      <c r="F52" s="1826"/>
      <c r="G52" s="1826"/>
      <c r="H52" s="1826"/>
      <c r="I52" s="1826"/>
      <c r="J52" s="1826"/>
      <c r="K52" s="1826"/>
      <c r="L52" s="1826"/>
      <c r="M52" s="1826"/>
      <c r="N52" s="1826"/>
      <c r="O52" s="1827"/>
      <c r="P52" s="318"/>
    </row>
    <row r="53" spans="1:16" ht="9.9499999999999993" customHeight="1">
      <c r="A53" s="343"/>
      <c r="B53" s="1825"/>
      <c r="C53" s="1826"/>
      <c r="D53" s="1826"/>
      <c r="E53" s="1826"/>
      <c r="F53" s="1826"/>
      <c r="G53" s="1826"/>
      <c r="H53" s="1826"/>
      <c r="I53" s="1826"/>
      <c r="J53" s="1826"/>
      <c r="K53" s="1826"/>
      <c r="L53" s="1826"/>
      <c r="M53" s="1826"/>
      <c r="N53" s="1826"/>
      <c r="O53" s="1827"/>
      <c r="P53" s="344"/>
    </row>
    <row r="54" spans="1:16" ht="9.9499999999999993" customHeight="1">
      <c r="A54" s="343"/>
      <c r="B54" s="1825"/>
      <c r="C54" s="1826"/>
      <c r="D54" s="1826"/>
      <c r="E54" s="1826"/>
      <c r="F54" s="1826"/>
      <c r="G54" s="1826"/>
      <c r="H54" s="1826"/>
      <c r="I54" s="1826"/>
      <c r="J54" s="1826"/>
      <c r="K54" s="1826"/>
      <c r="L54" s="1826"/>
      <c r="M54" s="1826"/>
      <c r="N54" s="1826"/>
      <c r="O54" s="1827"/>
      <c r="P54" s="344"/>
    </row>
    <row r="55" spans="1:16" ht="9.9499999999999993" customHeight="1">
      <c r="A55" s="343"/>
      <c r="B55" s="1825"/>
      <c r="C55" s="1826"/>
      <c r="D55" s="1826"/>
      <c r="E55" s="1826"/>
      <c r="F55" s="1826"/>
      <c r="G55" s="1826"/>
      <c r="H55" s="1826"/>
      <c r="I55" s="1826"/>
      <c r="J55" s="1826"/>
      <c r="K55" s="1826"/>
      <c r="L55" s="1826"/>
      <c r="M55" s="1826"/>
      <c r="N55" s="1826"/>
      <c r="O55" s="1827"/>
      <c r="P55" s="344"/>
    </row>
    <row r="56" spans="1:16" ht="9.9499999999999993" customHeight="1">
      <c r="A56" s="343"/>
      <c r="B56" s="1828"/>
      <c r="C56" s="1829"/>
      <c r="D56" s="1829"/>
      <c r="E56" s="1829"/>
      <c r="F56" s="1829"/>
      <c r="G56" s="1829"/>
      <c r="H56" s="1829"/>
      <c r="I56" s="1829"/>
      <c r="J56" s="1829"/>
      <c r="K56" s="1829"/>
      <c r="L56" s="1829"/>
      <c r="M56" s="1829"/>
      <c r="N56" s="1829"/>
      <c r="O56" s="1830"/>
      <c r="P56" s="344"/>
    </row>
    <row r="57" spans="1:16" ht="9.9499999999999993" customHeight="1">
      <c r="A57" s="343"/>
      <c r="B57" s="1602"/>
      <c r="C57" s="1609"/>
      <c r="D57" s="1609"/>
      <c r="E57" s="1609"/>
      <c r="F57" s="1609"/>
      <c r="G57" s="1609"/>
      <c r="H57" s="1609"/>
      <c r="I57" s="1609"/>
      <c r="J57" s="1609"/>
      <c r="K57" s="1609"/>
      <c r="L57" s="1609"/>
      <c r="M57" s="1609"/>
      <c r="N57" s="1609"/>
      <c r="O57" s="1610"/>
      <c r="P57" s="344"/>
    </row>
    <row r="58" spans="1:16" ht="9.9499999999999993" customHeight="1">
      <c r="A58" s="343"/>
      <c r="B58" s="1611"/>
      <c r="C58" s="1612"/>
      <c r="D58" s="1612"/>
      <c r="E58" s="1612"/>
      <c r="F58" s="1612"/>
      <c r="G58" s="1612"/>
      <c r="H58" s="1612"/>
      <c r="I58" s="1612"/>
      <c r="J58" s="1612"/>
      <c r="K58" s="1612"/>
      <c r="L58" s="1612"/>
      <c r="M58" s="1612"/>
      <c r="N58" s="1612"/>
      <c r="O58" s="161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15" t="s">
        <v>178</v>
      </c>
      <c r="C72" s="1616"/>
      <c r="D72" s="1616"/>
      <c r="E72" s="1616"/>
      <c r="F72" s="1616"/>
      <c r="G72" s="1616"/>
      <c r="H72" s="1616"/>
      <c r="I72" s="1616"/>
      <c r="J72" s="1616"/>
      <c r="K72" s="1616"/>
      <c r="L72" s="1616"/>
      <c r="M72" s="1616"/>
      <c r="N72" s="1616"/>
      <c r="O72" s="1617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7"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topLeftCell="A23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644</v>
      </c>
      <c r="Q4" s="1"/>
      <c r="R4" s="1"/>
    </row>
    <row r="5" spans="3:23" ht="19.5">
      <c r="C5" s="9"/>
      <c r="D5" s="9"/>
      <c r="E5" s="9"/>
      <c r="I5" s="34"/>
      <c r="J5" s="34"/>
      <c r="K5" s="34"/>
      <c r="L5" s="34"/>
      <c r="M5" s="34"/>
      <c r="N5" s="30" t="s">
        <v>1</v>
      </c>
      <c r="Q5" s="1"/>
      <c r="R5" s="1"/>
    </row>
    <row r="6" spans="3:23" ht="15.75">
      <c r="C6" s="1848" t="s">
        <v>500</v>
      </c>
      <c r="D6" s="1848"/>
      <c r="E6" s="1848"/>
      <c r="F6" s="1848"/>
      <c r="G6" s="1848"/>
      <c r="H6" s="793"/>
      <c r="O6" s="1"/>
      <c r="Q6" s="1"/>
      <c r="R6" s="1"/>
    </row>
    <row r="7" spans="3:23" ht="15.75" thickBot="1">
      <c r="C7" s="10" t="s">
        <v>212</v>
      </c>
      <c r="D7" s="866" t="s">
        <v>487</v>
      </c>
      <c r="E7" s="866" t="s">
        <v>488</v>
      </c>
      <c r="F7" s="791" t="s">
        <v>489</v>
      </c>
      <c r="G7" s="11" t="s">
        <v>32</v>
      </c>
      <c r="I7" s="527" t="s">
        <v>2</v>
      </c>
      <c r="J7" s="27"/>
      <c r="K7"/>
      <c r="Q7" s="1"/>
      <c r="R7" s="1"/>
    </row>
    <row r="8" spans="3:23" ht="15.75" thickBot="1">
      <c r="C8" s="113">
        <f>margins!AT4</f>
        <v>0</v>
      </c>
      <c r="D8" s="888">
        <v>91.21</v>
      </c>
      <c r="E8" s="888">
        <v>91.21</v>
      </c>
      <c r="F8" s="792">
        <v>91.21</v>
      </c>
      <c r="G8" s="114">
        <v>91.21</v>
      </c>
      <c r="H8" s="15"/>
      <c r="I8" s="12" t="s">
        <v>6</v>
      </c>
      <c r="J8" s="13">
        <v>100</v>
      </c>
      <c r="K8"/>
      <c r="L8" s="877" t="s">
        <v>199</v>
      </c>
      <c r="M8" s="878" t="s">
        <v>494</v>
      </c>
      <c r="N8" s="878" t="s">
        <v>495</v>
      </c>
      <c r="O8" s="878" t="s">
        <v>496</v>
      </c>
      <c r="U8" s="424" t="s">
        <v>498</v>
      </c>
      <c r="V8" s="425"/>
      <c r="W8" s="1460">
        <v>46121.348749999997</v>
      </c>
    </row>
    <row r="9" spans="3:23" ht="15.75" thickBot="1">
      <c r="C9" s="113">
        <f>margins!AT5</f>
        <v>0.125</v>
      </c>
      <c r="D9" s="888">
        <v>91.649000000000001</v>
      </c>
      <c r="E9" s="888">
        <v>91.649000000000001</v>
      </c>
      <c r="F9" s="792">
        <v>91.649000000000001</v>
      </c>
      <c r="G9" s="114">
        <v>91.649000000000001</v>
      </c>
      <c r="H9" s="18"/>
      <c r="I9" s="16" t="s">
        <v>8</v>
      </c>
      <c r="J9" s="523">
        <v>0</v>
      </c>
      <c r="K9"/>
      <c r="L9" s="232" t="s">
        <v>760</v>
      </c>
      <c r="M9" s="869">
        <v>2</v>
      </c>
      <c r="N9" s="869">
        <v>13</v>
      </c>
      <c r="O9" s="870">
        <v>15</v>
      </c>
    </row>
    <row r="10" spans="3:23" ht="15.75" thickBot="1">
      <c r="C10" s="113">
        <f>margins!AT6</f>
        <v>0.25</v>
      </c>
      <c r="D10" s="888">
        <v>92.083999999999989</v>
      </c>
      <c r="E10" s="888">
        <v>92.083999999999989</v>
      </c>
      <c r="F10" s="792">
        <v>92.083999999999989</v>
      </c>
      <c r="G10" s="114">
        <v>92.083999999999989</v>
      </c>
      <c r="H10" s="18"/>
      <c r="I10" s="16" t="s">
        <v>10</v>
      </c>
      <c r="J10" s="665">
        <v>-0.375</v>
      </c>
      <c r="K10"/>
      <c r="L10" s="247" t="s">
        <v>761</v>
      </c>
      <c r="M10" s="269">
        <v>2</v>
      </c>
      <c r="N10" s="269">
        <v>18</v>
      </c>
      <c r="O10" s="871">
        <v>20</v>
      </c>
      <c r="R10" s="1"/>
      <c r="U10" s="441" t="s">
        <v>196</v>
      </c>
      <c r="V10" s="442" t="s">
        <v>197</v>
      </c>
      <c r="W10" s="442" t="s">
        <v>198</v>
      </c>
    </row>
    <row r="11" spans="3:23" ht="15.75" thickBot="1">
      <c r="C11" s="113">
        <f>margins!AT7</f>
        <v>0.375</v>
      </c>
      <c r="D11" s="888">
        <v>92.515000000000001</v>
      </c>
      <c r="E11" s="888">
        <v>92.515000000000001</v>
      </c>
      <c r="F11" s="792">
        <v>92.515000000000001</v>
      </c>
      <c r="G11" s="114">
        <v>92.515000000000001</v>
      </c>
      <c r="H11" s="18"/>
      <c r="I11" s="668"/>
      <c r="J11" s="669"/>
      <c r="K11"/>
      <c r="L11" s="247" t="s">
        <v>762</v>
      </c>
      <c r="M11" s="269">
        <v>2</v>
      </c>
      <c r="N11" s="269">
        <v>23</v>
      </c>
      <c r="O11" s="871">
        <v>25</v>
      </c>
      <c r="R11" s="1"/>
    </row>
    <row r="12" spans="3:23">
      <c r="C12" s="113">
        <f>margins!AT8</f>
        <v>0.5</v>
      </c>
      <c r="D12" s="888">
        <v>92.942999999999998</v>
      </c>
      <c r="E12" s="888">
        <v>92.942999999999998</v>
      </c>
      <c r="F12" s="792">
        <v>92.942999999999998</v>
      </c>
      <c r="G12" s="114">
        <v>92.942999999999998</v>
      </c>
      <c r="H12" s="18"/>
      <c r="I12" s="666" t="s">
        <v>304</v>
      </c>
      <c r="J12" s="667"/>
      <c r="K12"/>
      <c r="L12" s="247" t="s">
        <v>763</v>
      </c>
      <c r="M12" s="269">
        <v>2</v>
      </c>
      <c r="N12" s="269">
        <v>28</v>
      </c>
      <c r="O12" s="871">
        <v>30</v>
      </c>
      <c r="R12" s="1"/>
      <c r="U12" s="605" t="s">
        <v>199</v>
      </c>
      <c r="V12" s="431" t="s">
        <v>32</v>
      </c>
      <c r="W12" s="876">
        <f>IF(V12="15 Yr Fix",2,IF(V12="20 Yr Fix",3,IF(V12="25 Yr Fix",4,5)))</f>
        <v>5</v>
      </c>
    </row>
    <row r="13" spans="3:23">
      <c r="C13" s="113">
        <f>margins!AT9</f>
        <v>0.625</v>
      </c>
      <c r="D13" s="888">
        <v>93.366</v>
      </c>
      <c r="E13" s="888">
        <v>93.366</v>
      </c>
      <c r="F13" s="792">
        <v>93.366</v>
      </c>
      <c r="G13" s="114">
        <v>93.366</v>
      </c>
      <c r="H13" s="18"/>
      <c r="I13" s="31" t="s">
        <v>83</v>
      </c>
      <c r="J13" s="33">
        <v>-0.25</v>
      </c>
      <c r="K13"/>
      <c r="L13" s="247" t="s">
        <v>760</v>
      </c>
      <c r="M13" s="269">
        <v>3</v>
      </c>
      <c r="N13" s="269">
        <v>12</v>
      </c>
      <c r="O13" s="871">
        <v>15</v>
      </c>
      <c r="R13" s="1"/>
      <c r="U13" s="607" t="s">
        <v>212</v>
      </c>
      <c r="V13" s="432">
        <v>2.5</v>
      </c>
      <c r="W13" s="436">
        <f>VLOOKUP(V13,$C$8:$G$54,W12,FALSE)</f>
        <v>99.682999999999993</v>
      </c>
    </row>
    <row r="14" spans="3:23">
      <c r="C14" s="113">
        <f>margins!AT10</f>
        <v>0.75</v>
      </c>
      <c r="D14" s="888">
        <v>93.786000000000001</v>
      </c>
      <c r="E14" s="888">
        <v>93.786000000000001</v>
      </c>
      <c r="F14" s="792">
        <v>93.786000000000001</v>
      </c>
      <c r="G14" s="114">
        <v>93.786000000000001</v>
      </c>
      <c r="H14" s="18"/>
      <c r="I14" s="31" t="s">
        <v>84</v>
      </c>
      <c r="J14" s="33">
        <v>-0.32500000000000001</v>
      </c>
      <c r="K14"/>
      <c r="L14" s="247" t="s">
        <v>761</v>
      </c>
      <c r="M14" s="269">
        <v>3</v>
      </c>
      <c r="N14" s="269">
        <v>17</v>
      </c>
      <c r="O14" s="871">
        <v>20</v>
      </c>
      <c r="R14" s="1"/>
      <c r="U14" s="607" t="s">
        <v>358</v>
      </c>
      <c r="V14" s="432" t="s">
        <v>18</v>
      </c>
      <c r="W14" s="436"/>
    </row>
    <row r="15" spans="3:23" ht="15" customHeight="1">
      <c r="C15" s="113">
        <f>margins!AT11</f>
        <v>0.875</v>
      </c>
      <c r="D15" s="888">
        <v>94.202999999999989</v>
      </c>
      <c r="E15" s="888">
        <v>94.202999999999989</v>
      </c>
      <c r="F15" s="792">
        <v>94.202999999999989</v>
      </c>
      <c r="G15" s="114">
        <v>94.202999999999989</v>
      </c>
      <c r="H15" s="18"/>
      <c r="I15" s="31" t="s">
        <v>85</v>
      </c>
      <c r="J15" s="33">
        <v>-0.55000000000000004</v>
      </c>
      <c r="K15"/>
      <c r="L15" s="247" t="s">
        <v>762</v>
      </c>
      <c r="M15" s="269">
        <v>3</v>
      </c>
      <c r="N15" s="269">
        <v>22</v>
      </c>
      <c r="O15" s="871">
        <v>25</v>
      </c>
      <c r="U15" s="607" t="s">
        <v>201</v>
      </c>
      <c r="V15" s="432" t="s">
        <v>37</v>
      </c>
      <c r="W15" s="875"/>
    </row>
    <row r="16" spans="3:23" ht="15" customHeight="1">
      <c r="C16" s="113">
        <f>margins!AT12</f>
        <v>1</v>
      </c>
      <c r="D16" s="888">
        <v>94.614999999999995</v>
      </c>
      <c r="E16" s="888">
        <v>94.614999999999995</v>
      </c>
      <c r="F16" s="792">
        <v>94.614999999999995</v>
      </c>
      <c r="G16" s="114">
        <v>94.614999999999995</v>
      </c>
      <c r="H16" s="18"/>
      <c r="I16" s="31" t="s">
        <v>86</v>
      </c>
      <c r="J16" s="33">
        <v>-0.65</v>
      </c>
      <c r="L16" s="247" t="s">
        <v>763</v>
      </c>
      <c r="M16" s="269">
        <v>3</v>
      </c>
      <c r="N16" s="269">
        <v>27</v>
      </c>
      <c r="O16" s="871">
        <v>30</v>
      </c>
      <c r="U16" s="607" t="s">
        <v>491</v>
      </c>
      <c r="V16" s="432" t="s">
        <v>192</v>
      </c>
      <c r="W16" s="436">
        <f>IF(V16="Choose a Selection",0,(INDEX($K$30:$S$35,MATCH(V15,$J$30:$J$35,0),MATCH($V$14,$K$29:$S$29,0),1)))</f>
        <v>0</v>
      </c>
    </row>
    <row r="17" spans="3:23" ht="15" customHeight="1">
      <c r="C17" s="113">
        <f>margins!AT13</f>
        <v>1.125</v>
      </c>
      <c r="D17" s="888">
        <v>95.024000000000001</v>
      </c>
      <c r="E17" s="888">
        <v>95.024000000000001</v>
      </c>
      <c r="F17" s="792">
        <v>95.024000000000001</v>
      </c>
      <c r="G17" s="114">
        <v>95.024000000000001</v>
      </c>
      <c r="H17" s="18"/>
      <c r="I17" s="516" t="s">
        <v>303</v>
      </c>
      <c r="J17" s="32"/>
      <c r="L17" s="872" t="s">
        <v>760</v>
      </c>
      <c r="M17" s="269">
        <v>5</v>
      </c>
      <c r="N17" s="269">
        <v>10</v>
      </c>
      <c r="O17" s="871">
        <v>15</v>
      </c>
      <c r="P17" s="790" t="s">
        <v>459</v>
      </c>
      <c r="Q17" s="1997" t="s">
        <v>518</v>
      </c>
      <c r="R17" s="1997"/>
      <c r="S17" s="1997"/>
      <c r="T17" s="1998"/>
      <c r="U17" s="607" t="s">
        <v>513</v>
      </c>
      <c r="V17" s="432" t="s">
        <v>192</v>
      </c>
      <c r="W17" s="436">
        <f>IF(V17="Choose a Selection",0,(INDEX($K$36:$S$36,MATCH(V17,$J$36,0),MATCH($V$14,$K$29:$S$29,0),1)))</f>
        <v>0</v>
      </c>
    </row>
    <row r="18" spans="3:23" ht="15" customHeight="1">
      <c r="C18" s="113">
        <f>margins!AT14</f>
        <v>1.25</v>
      </c>
      <c r="D18" s="888">
        <v>95.430999999999997</v>
      </c>
      <c r="E18" s="888">
        <v>95.430999999999997</v>
      </c>
      <c r="F18" s="792">
        <v>95.430999999999997</v>
      </c>
      <c r="G18" s="114">
        <v>95.430999999999997</v>
      </c>
      <c r="H18" s="18"/>
      <c r="I18" s="667" t="s">
        <v>756</v>
      </c>
      <c r="L18" s="872" t="s">
        <v>761</v>
      </c>
      <c r="M18" s="269">
        <v>5</v>
      </c>
      <c r="N18" s="269">
        <v>15</v>
      </c>
      <c r="O18" s="871">
        <v>20</v>
      </c>
      <c r="U18" s="607" t="s">
        <v>514</v>
      </c>
      <c r="V18" s="432" t="s">
        <v>192</v>
      </c>
      <c r="W18" s="436">
        <f>IF(V18="Choose a Selection",0,(INDEX($K$37:$S$42,MATCH(V15,$J$37:$J$42,0),MATCH($V$14,$K$29:$S$29,0),1)))</f>
        <v>0</v>
      </c>
    </row>
    <row r="19" spans="3:23" ht="15" customHeight="1">
      <c r="C19" s="113">
        <f>margins!AT15</f>
        <v>1.375</v>
      </c>
      <c r="D19" s="888">
        <v>95.837999999999994</v>
      </c>
      <c r="E19" s="888">
        <v>95.837999999999994</v>
      </c>
      <c r="F19" s="792">
        <v>95.837999999999994</v>
      </c>
      <c r="G19" s="114">
        <v>95.837999999999994</v>
      </c>
      <c r="H19" s="18"/>
      <c r="I19" s="1589" t="s">
        <v>755</v>
      </c>
      <c r="L19" s="872" t="s">
        <v>762</v>
      </c>
      <c r="M19" s="269">
        <v>5</v>
      </c>
      <c r="N19" s="269">
        <v>20</v>
      </c>
      <c r="O19" s="871">
        <v>25</v>
      </c>
      <c r="P19" s="790" t="s">
        <v>459</v>
      </c>
      <c r="Q19" s="1997" t="s">
        <v>517</v>
      </c>
      <c r="R19" s="1997"/>
      <c r="S19" s="1997"/>
      <c r="T19" s="1998"/>
      <c r="U19" s="607" t="s">
        <v>512</v>
      </c>
      <c r="V19" s="432" t="s">
        <v>192</v>
      </c>
      <c r="W19" s="436">
        <f>IF(V19="Choose a Selection",0,(INDEX($K$43:$S$43,MATCH(V19,$J$43,0),MATCH($V$14,$K$29:$S$29,0),1)))</f>
        <v>0</v>
      </c>
    </row>
    <row r="20" spans="3:23" ht="15" customHeight="1">
      <c r="C20" s="113">
        <f>margins!AT16</f>
        <v>1.5</v>
      </c>
      <c r="D20" s="888">
        <v>96.242999999999995</v>
      </c>
      <c r="E20" s="888">
        <v>96.242999999999995</v>
      </c>
      <c r="F20" s="792">
        <v>96.242999999999995</v>
      </c>
      <c r="G20" s="114">
        <v>96.242999999999995</v>
      </c>
      <c r="H20" s="18"/>
      <c r="L20" s="873" t="s">
        <v>763</v>
      </c>
      <c r="M20" s="273">
        <v>5</v>
      </c>
      <c r="N20" s="273">
        <v>25</v>
      </c>
      <c r="O20" s="874">
        <v>30</v>
      </c>
      <c r="U20" s="607" t="s">
        <v>497</v>
      </c>
      <c r="V20" s="432" t="s">
        <v>192</v>
      </c>
      <c r="W20" s="436">
        <f t="shared" ref="W20:W25" si="0">IF(V20="Choose a Selection",0,(INDEX($K$30:$S$58,MATCH(V20,$J$30:$J$58,0),MATCH($V$14,$K$29:$S$29,0),1)))</f>
        <v>0</v>
      </c>
    </row>
    <row r="21" spans="3:23" ht="15" customHeight="1">
      <c r="C21" s="113">
        <f>margins!AT17</f>
        <v>1.625</v>
      </c>
      <c r="D21" s="888">
        <v>96.695999999999998</v>
      </c>
      <c r="E21" s="888">
        <v>96.695999999999998</v>
      </c>
      <c r="F21" s="792">
        <v>96.695999999999998</v>
      </c>
      <c r="G21" s="114">
        <v>96.695999999999998</v>
      </c>
      <c r="H21" s="18"/>
      <c r="I21" s="35" t="s">
        <v>307</v>
      </c>
      <c r="J21"/>
      <c r="K21"/>
      <c r="L21"/>
      <c r="M21"/>
      <c r="U21" s="607" t="s">
        <v>45</v>
      </c>
      <c r="V21" s="432" t="s">
        <v>192</v>
      </c>
      <c r="W21" s="436">
        <f t="shared" si="0"/>
        <v>0</v>
      </c>
    </row>
    <row r="22" spans="3:23" ht="15" customHeight="1">
      <c r="C22" s="113">
        <f>margins!AT18</f>
        <v>1.75</v>
      </c>
      <c r="D22" s="888">
        <v>97.149000000000001</v>
      </c>
      <c r="E22" s="888">
        <v>97.149000000000001</v>
      </c>
      <c r="F22" s="792">
        <v>97.149000000000001</v>
      </c>
      <c r="G22" s="114">
        <v>97.149000000000001</v>
      </c>
      <c r="H22" s="18"/>
      <c r="I22" s="526" t="s">
        <v>346</v>
      </c>
      <c r="J22" s="525"/>
      <c r="K22" s="525"/>
      <c r="L22" s="525"/>
      <c r="M22" s="524"/>
      <c r="U22" s="607" t="s">
        <v>283</v>
      </c>
      <c r="V22" s="432" t="s">
        <v>192</v>
      </c>
      <c r="W22" s="436">
        <f t="shared" si="0"/>
        <v>0</v>
      </c>
    </row>
    <row r="23" spans="3:23" ht="15" customHeight="1">
      <c r="C23" s="113">
        <f>margins!AT19</f>
        <v>1.875</v>
      </c>
      <c r="D23" s="888">
        <v>97.6</v>
      </c>
      <c r="E23" s="888">
        <v>97.6</v>
      </c>
      <c r="F23" s="792">
        <v>97.6</v>
      </c>
      <c r="G23" s="114">
        <v>97.6</v>
      </c>
      <c r="H23" s="18"/>
      <c r="I23" s="82" t="s">
        <v>531</v>
      </c>
      <c r="J23"/>
      <c r="K23"/>
      <c r="L23"/>
      <c r="M23" s="522"/>
      <c r="U23" s="607" t="s">
        <v>60</v>
      </c>
      <c r="V23" s="432" t="s">
        <v>192</v>
      </c>
      <c r="W23" s="436">
        <f t="shared" si="0"/>
        <v>0</v>
      </c>
    </row>
    <row r="24" spans="3:23" ht="15" customHeight="1">
      <c r="C24" s="113">
        <f>margins!AT20</f>
        <v>2</v>
      </c>
      <c r="D24" s="888">
        <v>98.05</v>
      </c>
      <c r="E24" s="888">
        <v>98.05</v>
      </c>
      <c r="F24" s="792">
        <v>98.05</v>
      </c>
      <c r="G24" s="114">
        <v>98.05</v>
      </c>
      <c r="H24" s="18"/>
      <c r="I24" s="82" t="s">
        <v>306</v>
      </c>
      <c r="J24"/>
      <c r="K24"/>
      <c r="L24"/>
      <c r="M24" s="522"/>
      <c r="U24" s="607" t="s">
        <v>62</v>
      </c>
      <c r="V24" s="432" t="s">
        <v>192</v>
      </c>
      <c r="W24" s="436">
        <f t="shared" si="0"/>
        <v>0</v>
      </c>
    </row>
    <row r="25" spans="3:23" ht="15" customHeight="1">
      <c r="C25" s="113">
        <f>margins!AT21</f>
        <v>2.125</v>
      </c>
      <c r="D25" s="888">
        <v>98.49799999999999</v>
      </c>
      <c r="E25" s="888">
        <v>98.49799999999999</v>
      </c>
      <c r="F25" s="792">
        <v>98.49799999999999</v>
      </c>
      <c r="G25" s="114">
        <v>98.49799999999999</v>
      </c>
      <c r="H25" s="18"/>
      <c r="I25" s="82" t="s">
        <v>305</v>
      </c>
      <c r="J25"/>
      <c r="K25"/>
      <c r="L25"/>
      <c r="M25" s="522"/>
      <c r="U25" s="607" t="s">
        <v>133</v>
      </c>
      <c r="V25" s="432" t="s">
        <v>192</v>
      </c>
      <c r="W25" s="436">
        <f t="shared" si="0"/>
        <v>0</v>
      </c>
    </row>
    <row r="26" spans="3:23" ht="15" customHeight="1">
      <c r="C26" s="113">
        <f>margins!AT22</f>
        <v>2.25</v>
      </c>
      <c r="D26" s="888">
        <v>98.893999999999991</v>
      </c>
      <c r="E26" s="888">
        <v>98.893999999999991</v>
      </c>
      <c r="F26" s="792">
        <v>98.893999999999991</v>
      </c>
      <c r="G26" s="114">
        <v>98.893999999999991</v>
      </c>
      <c r="H26" s="18"/>
      <c r="I26" s="521" t="s">
        <v>490</v>
      </c>
      <c r="J26" s="880">
        <v>6.75</v>
      </c>
      <c r="K26" s="879"/>
      <c r="L26" s="520"/>
      <c r="M26" s="519"/>
      <c r="U26" s="607" t="s">
        <v>206</v>
      </c>
      <c r="V26" s="432">
        <v>15</v>
      </c>
      <c r="W26" s="436">
        <f>IF(V26=15,0,J10)</f>
        <v>0</v>
      </c>
    </row>
    <row r="27" spans="3:23" ht="15" customHeight="1">
      <c r="C27" s="113">
        <f>margins!AT23</f>
        <v>2.375</v>
      </c>
      <c r="D27" s="888">
        <v>99.288999999999987</v>
      </c>
      <c r="E27" s="888">
        <v>99.288999999999987</v>
      </c>
      <c r="F27" s="792">
        <v>99.288999999999987</v>
      </c>
      <c r="G27" s="114">
        <v>99.288999999999987</v>
      </c>
      <c r="H27" s="18"/>
      <c r="U27" s="1590" t="s">
        <v>677</v>
      </c>
      <c r="V27" s="432" t="s">
        <v>192</v>
      </c>
      <c r="W27" s="436">
        <f>IF(V27="Loan Amount &gt;=100,000", 0.5, 0)</f>
        <v>0</v>
      </c>
    </row>
    <row r="28" spans="3:23" ht="15" customHeight="1">
      <c r="C28" s="113">
        <f>margins!AT24</f>
        <v>2.5</v>
      </c>
      <c r="D28" s="888">
        <v>99.682999999999993</v>
      </c>
      <c r="E28" s="888">
        <v>99.682999999999993</v>
      </c>
      <c r="F28" s="792">
        <v>99.682999999999993</v>
      </c>
      <c r="G28" s="114">
        <v>99.682999999999993</v>
      </c>
      <c r="H28" s="18"/>
      <c r="I28" s="1836" t="s">
        <v>218</v>
      </c>
      <c r="J28" s="1996"/>
      <c r="K28" s="1838" t="s">
        <v>302</v>
      </c>
      <c r="L28" s="1839"/>
      <c r="M28" s="1839"/>
      <c r="N28" s="1839"/>
      <c r="O28" s="1839"/>
      <c r="P28" s="1839"/>
      <c r="Q28" s="1839"/>
      <c r="R28" s="1839"/>
      <c r="S28" s="1840"/>
      <c r="U28" s="882" t="s">
        <v>207</v>
      </c>
      <c r="V28" s="883"/>
      <c r="W28" s="436">
        <f>SUM(W16:W26)</f>
        <v>0</v>
      </c>
    </row>
    <row r="29" spans="3:23" ht="15" customHeight="1" thickBot="1">
      <c r="C29" s="113">
        <f>margins!AT25</f>
        <v>2.625</v>
      </c>
      <c r="D29" s="888">
        <v>100.07</v>
      </c>
      <c r="E29" s="888">
        <v>100.07</v>
      </c>
      <c r="F29" s="792">
        <v>100.07</v>
      </c>
      <c r="G29" s="114">
        <v>100.07</v>
      </c>
      <c r="H29" s="18"/>
      <c r="I29" s="92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681" t="s">
        <v>23</v>
      </c>
      <c r="U29" s="884" t="s">
        <v>509</v>
      </c>
      <c r="V29" s="885">
        <f>V13+J26</f>
        <v>9.25</v>
      </c>
      <c r="W29" s="886"/>
    </row>
    <row r="30" spans="3:23" ht="15" customHeight="1" thickBot="1">
      <c r="C30" s="113">
        <f>margins!AT26</f>
        <v>2.75</v>
      </c>
      <c r="D30" s="888">
        <v>100.45099999999999</v>
      </c>
      <c r="E30" s="888">
        <v>100.45099999999999</v>
      </c>
      <c r="F30" s="792">
        <v>100.45099999999999</v>
      </c>
      <c r="G30" s="114">
        <v>100.45099999999999</v>
      </c>
      <c r="H30" s="18"/>
      <c r="I30" s="1841" t="s">
        <v>491</v>
      </c>
      <c r="J30" s="682" t="s">
        <v>37</v>
      </c>
      <c r="K30" s="683">
        <v>2.5</v>
      </c>
      <c r="L30" s="684">
        <v>2.5</v>
      </c>
      <c r="M30" s="685">
        <v>2</v>
      </c>
      <c r="N30" s="685">
        <v>2</v>
      </c>
      <c r="O30" s="685">
        <v>1.5</v>
      </c>
      <c r="P30" s="685">
        <v>0.5</v>
      </c>
      <c r="Q30" s="685">
        <v>0</v>
      </c>
      <c r="R30" s="685">
        <v>-3.5</v>
      </c>
      <c r="S30" s="686">
        <v>-4.5</v>
      </c>
      <c r="U30" s="420"/>
      <c r="V30" s="421"/>
      <c r="W30" s="430"/>
    </row>
    <row r="31" spans="3:23" ht="15" customHeight="1" thickBot="1">
      <c r="C31" s="113">
        <f>margins!AT27</f>
        <v>2.875</v>
      </c>
      <c r="D31" s="888">
        <v>100.82599999999999</v>
      </c>
      <c r="E31" s="888">
        <v>100.82599999999999</v>
      </c>
      <c r="F31" s="792">
        <v>100.82599999999999</v>
      </c>
      <c r="G31" s="114">
        <v>100.82599999999999</v>
      </c>
      <c r="H31" s="18"/>
      <c r="I31" s="1842"/>
      <c r="J31" s="503" t="s">
        <v>297</v>
      </c>
      <c r="K31" s="488">
        <v>1.5</v>
      </c>
      <c r="L31" s="487">
        <v>1.5</v>
      </c>
      <c r="M31" s="501">
        <v>1.5</v>
      </c>
      <c r="N31" s="501">
        <v>1.5</v>
      </c>
      <c r="O31" s="501">
        <v>1</v>
      </c>
      <c r="P31" s="501">
        <v>0</v>
      </c>
      <c r="Q31" s="501">
        <v>-1</v>
      </c>
      <c r="R31" s="501">
        <v>-5</v>
      </c>
      <c r="S31" s="505">
        <v>-6</v>
      </c>
      <c r="U31" s="422" t="s">
        <v>208</v>
      </c>
      <c r="V31" s="423"/>
      <c r="W31" s="610">
        <f>IF(ISNUMBER(MATCH("NA", W16:W26, 0)), "NA",MIN(J8,(W13+W28)))</f>
        <v>99.682999999999993</v>
      </c>
    </row>
    <row r="32" spans="3:23" ht="15" customHeight="1" thickBot="1">
      <c r="C32" s="113">
        <f>margins!AT28</f>
        <v>3</v>
      </c>
      <c r="D32" s="888">
        <v>101.19499999999999</v>
      </c>
      <c r="E32" s="888">
        <v>101.19499999999999</v>
      </c>
      <c r="F32" s="792">
        <v>101.19499999999999</v>
      </c>
      <c r="G32" s="114">
        <v>101.19499999999999</v>
      </c>
      <c r="H32" s="18"/>
      <c r="I32" s="1842"/>
      <c r="J32" s="503" t="s">
        <v>296</v>
      </c>
      <c r="K32" s="502">
        <v>1</v>
      </c>
      <c r="L32" s="501">
        <v>1</v>
      </c>
      <c r="M32" s="501">
        <v>1</v>
      </c>
      <c r="N32" s="501">
        <v>1</v>
      </c>
      <c r="O32" s="501">
        <v>0</v>
      </c>
      <c r="P32" s="501">
        <v>0</v>
      </c>
      <c r="Q32" s="501">
        <v>-2</v>
      </c>
      <c r="R32" s="501">
        <v>-6</v>
      </c>
      <c r="S32" s="505">
        <v>-8</v>
      </c>
      <c r="U32" s="417"/>
      <c r="V32" s="417"/>
      <c r="W32" s="417"/>
    </row>
    <row r="33" spans="2:23" ht="15" customHeight="1" thickBot="1">
      <c r="C33" s="113">
        <f>margins!AT29</f>
        <v>3.125</v>
      </c>
      <c r="D33" s="888">
        <v>101.53899999999999</v>
      </c>
      <c r="E33" s="888">
        <v>101.53899999999999</v>
      </c>
      <c r="F33" s="792">
        <v>101.53899999999999</v>
      </c>
      <c r="G33" s="114">
        <v>101.53899999999999</v>
      </c>
      <c r="H33" s="18"/>
      <c r="I33" s="1842"/>
      <c r="J33" s="503" t="s">
        <v>295</v>
      </c>
      <c r="K33" s="502">
        <v>0</v>
      </c>
      <c r="L33" s="501">
        <v>0</v>
      </c>
      <c r="M33" s="501">
        <v>0</v>
      </c>
      <c r="N33" s="501">
        <v>0</v>
      </c>
      <c r="O33" s="501">
        <v>0</v>
      </c>
      <c r="P33" s="501">
        <v>-1</v>
      </c>
      <c r="Q33" s="501">
        <v>-3</v>
      </c>
      <c r="R33" s="501">
        <v>-7.5</v>
      </c>
      <c r="S33" s="505" t="s">
        <v>14</v>
      </c>
      <c r="U33" s="772" t="s">
        <v>506</v>
      </c>
      <c r="V33" s="773"/>
      <c r="W33" s="774"/>
    </row>
    <row r="34" spans="2:23">
      <c r="C34" s="113">
        <f>margins!AT30</f>
        <v>3.25</v>
      </c>
      <c r="D34" s="888">
        <v>101.86699999999999</v>
      </c>
      <c r="E34" s="888">
        <v>101.86699999999999</v>
      </c>
      <c r="F34" s="792">
        <v>101.86699999999999</v>
      </c>
      <c r="G34" s="114">
        <v>101.86699999999999</v>
      </c>
      <c r="H34" s="18"/>
      <c r="I34" s="1842"/>
      <c r="J34" s="680" t="s">
        <v>294</v>
      </c>
      <c r="K34" s="670">
        <v>-0.5</v>
      </c>
      <c r="L34" s="671">
        <v>-0.5</v>
      </c>
      <c r="M34" s="671">
        <v>-0.5</v>
      </c>
      <c r="N34" s="671">
        <v>-1</v>
      </c>
      <c r="O34" s="671">
        <v>-1.5</v>
      </c>
      <c r="P34" s="671">
        <v>-2</v>
      </c>
      <c r="Q34" s="671">
        <v>-5.5</v>
      </c>
      <c r="R34" s="671">
        <v>-8.5</v>
      </c>
      <c r="S34" s="672" t="s">
        <v>14</v>
      </c>
    </row>
    <row r="35" spans="2:23">
      <c r="C35" s="113">
        <f>margins!AT31</f>
        <v>3.375</v>
      </c>
      <c r="D35" s="888">
        <v>102.16699999999999</v>
      </c>
      <c r="E35" s="888">
        <v>102.16699999999999</v>
      </c>
      <c r="F35" s="792">
        <v>102.16699999999999</v>
      </c>
      <c r="G35" s="114">
        <v>102.16699999999999</v>
      </c>
      <c r="H35" s="18"/>
      <c r="I35" s="1843"/>
      <c r="J35" s="499" t="s">
        <v>293</v>
      </c>
      <c r="K35" s="498">
        <v>-0.75</v>
      </c>
      <c r="L35" s="497">
        <v>-0.75</v>
      </c>
      <c r="M35" s="497">
        <v>-1</v>
      </c>
      <c r="N35" s="497">
        <v>-1.5</v>
      </c>
      <c r="O35" s="497">
        <v>-2</v>
      </c>
      <c r="P35" s="497">
        <v>-3</v>
      </c>
      <c r="Q35" s="497" t="s">
        <v>14</v>
      </c>
      <c r="R35" s="497" t="s">
        <v>14</v>
      </c>
      <c r="S35" s="511" t="s">
        <v>14</v>
      </c>
    </row>
    <row r="36" spans="2:23">
      <c r="C36" s="113">
        <f>margins!AT32</f>
        <v>3.5</v>
      </c>
      <c r="D36" s="888">
        <v>102.43599999999999</v>
      </c>
      <c r="E36" s="888">
        <v>102.43599999999999</v>
      </c>
      <c r="F36" s="792">
        <v>102.43599999999999</v>
      </c>
      <c r="G36" s="114">
        <v>102.43599999999999</v>
      </c>
      <c r="H36" s="18"/>
      <c r="I36" s="889" t="s">
        <v>510</v>
      </c>
      <c r="J36" s="655" t="s">
        <v>513</v>
      </c>
      <c r="K36" s="894">
        <v>0</v>
      </c>
      <c r="L36" s="895">
        <v>0</v>
      </c>
      <c r="M36" s="782">
        <v>0</v>
      </c>
      <c r="N36" s="782">
        <v>0</v>
      </c>
      <c r="O36" s="782">
        <v>0</v>
      </c>
      <c r="P36" s="782">
        <v>0</v>
      </c>
      <c r="Q36" s="782">
        <v>0</v>
      </c>
      <c r="R36" s="782">
        <v>0</v>
      </c>
      <c r="S36" s="783">
        <v>0</v>
      </c>
    </row>
    <row r="37" spans="2:23">
      <c r="C37" s="113">
        <f>margins!AT33</f>
        <v>3.625</v>
      </c>
      <c r="D37" s="888">
        <v>102.67299999999999</v>
      </c>
      <c r="E37" s="888">
        <v>102.67299999999999</v>
      </c>
      <c r="F37" s="792">
        <v>102.67299999999999</v>
      </c>
      <c r="G37" s="114">
        <v>102.67299999999999</v>
      </c>
      <c r="I37" s="1841" t="s">
        <v>514</v>
      </c>
      <c r="J37" s="682" t="s">
        <v>37</v>
      </c>
      <c r="K37" s="683">
        <v>2</v>
      </c>
      <c r="L37" s="684">
        <v>2</v>
      </c>
      <c r="M37" s="685">
        <v>1.5</v>
      </c>
      <c r="N37" s="685">
        <v>1.5</v>
      </c>
      <c r="O37" s="685">
        <v>1</v>
      </c>
      <c r="P37" s="685">
        <v>0</v>
      </c>
      <c r="Q37" s="685">
        <v>-0.5</v>
      </c>
      <c r="R37" s="685" t="s">
        <v>14</v>
      </c>
      <c r="S37" s="686" t="s">
        <v>14</v>
      </c>
    </row>
    <row r="38" spans="2:23">
      <c r="C38" s="113">
        <f>margins!AT34</f>
        <v>3.75</v>
      </c>
      <c r="D38" s="888">
        <v>102.87899999999999</v>
      </c>
      <c r="E38" s="888">
        <v>102.87899999999999</v>
      </c>
      <c r="F38" s="792">
        <v>102.87899999999999</v>
      </c>
      <c r="G38" s="114">
        <v>102.87899999999999</v>
      </c>
      <c r="I38" s="1842"/>
      <c r="J38" s="503" t="s">
        <v>297</v>
      </c>
      <c r="K38" s="488">
        <v>1</v>
      </c>
      <c r="L38" s="487">
        <v>1</v>
      </c>
      <c r="M38" s="501">
        <v>1</v>
      </c>
      <c r="N38" s="501">
        <v>1</v>
      </c>
      <c r="O38" s="501">
        <v>0.5</v>
      </c>
      <c r="P38" s="501">
        <v>-0.5</v>
      </c>
      <c r="Q38" s="501">
        <v>-1.5</v>
      </c>
      <c r="R38" s="501" t="s">
        <v>14</v>
      </c>
      <c r="S38" s="505" t="s">
        <v>14</v>
      </c>
    </row>
    <row r="39" spans="2:23">
      <c r="C39" s="113">
        <f>margins!AT35</f>
        <v>3.875</v>
      </c>
      <c r="D39" s="888">
        <v>103.05399999999999</v>
      </c>
      <c r="E39" s="888">
        <v>103.05399999999999</v>
      </c>
      <c r="F39" s="792">
        <v>103.05399999999999</v>
      </c>
      <c r="G39" s="114">
        <v>103.05399999999999</v>
      </c>
      <c r="I39" s="1842"/>
      <c r="J39" s="503" t="s">
        <v>296</v>
      </c>
      <c r="K39" s="502">
        <v>0.5</v>
      </c>
      <c r="L39" s="501">
        <v>0.5</v>
      </c>
      <c r="M39" s="501">
        <v>0.5</v>
      </c>
      <c r="N39" s="501">
        <v>0.5</v>
      </c>
      <c r="O39" s="501">
        <v>-0.5</v>
      </c>
      <c r="P39" s="501">
        <v>-0.5</v>
      </c>
      <c r="Q39" s="501">
        <v>-2.5</v>
      </c>
      <c r="R39" s="501" t="s">
        <v>14</v>
      </c>
      <c r="S39" s="505" t="s">
        <v>14</v>
      </c>
    </row>
    <row r="40" spans="2:23">
      <c r="C40" s="113">
        <f>margins!AT36</f>
        <v>4</v>
      </c>
      <c r="D40" s="888">
        <v>103.19799999999999</v>
      </c>
      <c r="E40" s="888">
        <v>103.19799999999999</v>
      </c>
      <c r="F40" s="792">
        <v>103.19799999999999</v>
      </c>
      <c r="G40" s="114">
        <v>103.19799999999999</v>
      </c>
      <c r="I40" s="1842"/>
      <c r="J40" s="503" t="s">
        <v>295</v>
      </c>
      <c r="K40" s="502">
        <v>-0.5</v>
      </c>
      <c r="L40" s="501">
        <v>-0.5</v>
      </c>
      <c r="M40" s="501">
        <v>-0.5</v>
      </c>
      <c r="N40" s="501">
        <v>-0.5</v>
      </c>
      <c r="O40" s="501">
        <v>-0.5</v>
      </c>
      <c r="P40" s="501">
        <v>-1.5</v>
      </c>
      <c r="Q40" s="501" t="s">
        <v>14</v>
      </c>
      <c r="R40" s="501" t="s">
        <v>14</v>
      </c>
      <c r="S40" s="505" t="s">
        <v>14</v>
      </c>
    </row>
    <row r="41" spans="2:23" ht="15" customHeight="1">
      <c r="C41" s="113">
        <f>margins!AT37</f>
        <v>4.125</v>
      </c>
      <c r="D41" s="888">
        <v>103.31099999999999</v>
      </c>
      <c r="E41" s="888">
        <v>103.31099999999999</v>
      </c>
      <c r="F41" s="792">
        <v>103.31099999999999</v>
      </c>
      <c r="G41" s="114">
        <v>103.31099999999999</v>
      </c>
      <c r="I41" s="1842"/>
      <c r="J41" s="680" t="s">
        <v>294</v>
      </c>
      <c r="K41" s="670">
        <v>-1</v>
      </c>
      <c r="L41" s="671">
        <v>-1</v>
      </c>
      <c r="M41" s="671">
        <v>-1</v>
      </c>
      <c r="N41" s="671">
        <v>-1.5</v>
      </c>
      <c r="O41" s="671">
        <v>-2</v>
      </c>
      <c r="P41" s="671">
        <v>-2.5</v>
      </c>
      <c r="Q41" s="671" t="s">
        <v>14</v>
      </c>
      <c r="R41" s="671" t="s">
        <v>14</v>
      </c>
      <c r="S41" s="672" t="s">
        <v>14</v>
      </c>
    </row>
    <row r="42" spans="2:23">
      <c r="C42" s="113">
        <f>margins!AT38</f>
        <v>4.25</v>
      </c>
      <c r="D42" s="888">
        <v>103.392</v>
      </c>
      <c r="E42" s="888">
        <v>103.392</v>
      </c>
      <c r="F42" s="792">
        <v>103.392</v>
      </c>
      <c r="G42" s="114">
        <v>103.392</v>
      </c>
      <c r="I42" s="1843"/>
      <c r="J42" s="499" t="s">
        <v>293</v>
      </c>
      <c r="K42" s="498" t="s">
        <v>14</v>
      </c>
      <c r="L42" s="497" t="s">
        <v>14</v>
      </c>
      <c r="M42" s="497" t="s">
        <v>14</v>
      </c>
      <c r="N42" s="497" t="s">
        <v>14</v>
      </c>
      <c r="O42" s="497" t="s">
        <v>14</v>
      </c>
      <c r="P42" s="497" t="s">
        <v>14</v>
      </c>
      <c r="Q42" s="497" t="s">
        <v>14</v>
      </c>
      <c r="R42" s="497" t="s">
        <v>14</v>
      </c>
      <c r="S42" s="511" t="s">
        <v>14</v>
      </c>
    </row>
    <row r="43" spans="2:23">
      <c r="C43" s="113">
        <f>margins!AT39</f>
        <v>4.375</v>
      </c>
      <c r="D43" s="888">
        <v>103.44199999999999</v>
      </c>
      <c r="E43" s="888">
        <v>103.44199999999999</v>
      </c>
      <c r="F43" s="792">
        <v>103.44199999999999</v>
      </c>
      <c r="G43" s="114">
        <v>103.44199999999999</v>
      </c>
      <c r="I43" s="889" t="s">
        <v>511</v>
      </c>
      <c r="J43" s="655" t="s">
        <v>512</v>
      </c>
      <c r="K43" s="683">
        <v>-1</v>
      </c>
      <c r="L43" s="684">
        <v>-1</v>
      </c>
      <c r="M43" s="685">
        <v>-1</v>
      </c>
      <c r="N43" s="685">
        <v>-1</v>
      </c>
      <c r="O43" s="685">
        <v>-1</v>
      </c>
      <c r="P43" s="685">
        <v>-1</v>
      </c>
      <c r="Q43" s="685">
        <v>-1</v>
      </c>
      <c r="R43" s="685" t="s">
        <v>14</v>
      </c>
      <c r="S43" s="686" t="s">
        <v>14</v>
      </c>
      <c r="T43" s="36"/>
    </row>
    <row r="44" spans="2:23" ht="15" customHeight="1">
      <c r="C44" s="113">
        <f>margins!AT40</f>
        <v>4.5</v>
      </c>
      <c r="D44" s="888">
        <v>103.461</v>
      </c>
      <c r="E44" s="888">
        <v>103.461</v>
      </c>
      <c r="F44" s="792">
        <v>103.461</v>
      </c>
      <c r="G44" s="114">
        <v>103.461</v>
      </c>
      <c r="I44" s="1834" t="s">
        <v>497</v>
      </c>
      <c r="J44" s="867">
        <v>24</v>
      </c>
      <c r="K44" s="490">
        <v>2</v>
      </c>
      <c r="L44" s="480">
        <v>2</v>
      </c>
      <c r="M44" s="480">
        <v>2</v>
      </c>
      <c r="N44" s="480">
        <v>2</v>
      </c>
      <c r="O44" s="480">
        <v>2</v>
      </c>
      <c r="P44" s="480">
        <v>2</v>
      </c>
      <c r="Q44" s="480">
        <v>2</v>
      </c>
      <c r="R44" s="480">
        <v>0</v>
      </c>
      <c r="S44" s="648">
        <v>0</v>
      </c>
      <c r="T44" s="36"/>
    </row>
    <row r="45" spans="2:23">
      <c r="B45" s="22"/>
      <c r="C45" s="113">
        <f>margins!AT41</f>
        <v>4.625</v>
      </c>
      <c r="D45" s="888">
        <v>103.479</v>
      </c>
      <c r="E45" s="888">
        <v>103.479</v>
      </c>
      <c r="F45" s="792">
        <v>103.479</v>
      </c>
      <c r="G45" s="114">
        <v>103.479</v>
      </c>
      <c r="I45" s="1854"/>
      <c r="J45" s="868">
        <v>36</v>
      </c>
      <c r="K45" s="488">
        <v>1.5</v>
      </c>
      <c r="L45" s="487">
        <v>1.5</v>
      </c>
      <c r="M45" s="487">
        <v>1.5</v>
      </c>
      <c r="N45" s="487">
        <v>1.5</v>
      </c>
      <c r="O45" s="487">
        <v>1.5</v>
      </c>
      <c r="P45" s="487">
        <v>1.5</v>
      </c>
      <c r="Q45" s="487">
        <v>1.5</v>
      </c>
      <c r="R45" s="487">
        <v>0</v>
      </c>
      <c r="S45" s="649">
        <v>0</v>
      </c>
      <c r="T45" s="36"/>
    </row>
    <row r="46" spans="2:23" ht="15" customHeight="1">
      <c r="C46" s="113">
        <f>margins!AT42</f>
        <v>4.75</v>
      </c>
      <c r="D46" s="888">
        <v>103.49799999999999</v>
      </c>
      <c r="E46" s="888">
        <v>103.49799999999999</v>
      </c>
      <c r="F46" s="792">
        <v>103.49799999999999</v>
      </c>
      <c r="G46" s="114">
        <v>103.49799999999999</v>
      </c>
      <c r="I46" s="1835"/>
      <c r="J46" s="868">
        <v>60</v>
      </c>
      <c r="K46" s="488">
        <v>0</v>
      </c>
      <c r="L46" s="487">
        <v>0</v>
      </c>
      <c r="M46" s="487">
        <v>0</v>
      </c>
      <c r="N46" s="487">
        <v>0</v>
      </c>
      <c r="O46" s="487">
        <v>0</v>
      </c>
      <c r="P46" s="487">
        <v>0</v>
      </c>
      <c r="Q46" s="487">
        <v>0</v>
      </c>
      <c r="R46" s="487">
        <v>0</v>
      </c>
      <c r="S46" s="649">
        <v>0</v>
      </c>
      <c r="T46" s="36"/>
    </row>
    <row r="47" spans="2:23">
      <c r="C47" s="113">
        <f>margins!AT43</f>
        <v>4.875</v>
      </c>
      <c r="D47" s="888">
        <v>103.517</v>
      </c>
      <c r="E47" s="888">
        <v>103.517</v>
      </c>
      <c r="F47" s="792">
        <v>103.517</v>
      </c>
      <c r="G47" s="114">
        <v>103.517</v>
      </c>
      <c r="I47" s="1849" t="s">
        <v>45</v>
      </c>
      <c r="J47" s="550" t="s">
        <v>379</v>
      </c>
      <c r="K47" s="473">
        <v>0</v>
      </c>
      <c r="L47" s="472">
        <v>0</v>
      </c>
      <c r="M47" s="472">
        <v>0</v>
      </c>
      <c r="N47" s="472">
        <v>0</v>
      </c>
      <c r="O47" s="472">
        <v>0</v>
      </c>
      <c r="P47" s="472">
        <v>0</v>
      </c>
      <c r="Q47" s="472">
        <v>0</v>
      </c>
      <c r="R47" s="472">
        <v>0</v>
      </c>
      <c r="S47" s="652">
        <v>0</v>
      </c>
    </row>
    <row r="48" spans="2:23">
      <c r="C48" s="113">
        <f>margins!AT44</f>
        <v>5</v>
      </c>
      <c r="D48" s="888">
        <v>103.536</v>
      </c>
      <c r="E48" s="888">
        <v>103.536</v>
      </c>
      <c r="F48" s="792">
        <v>103.536</v>
      </c>
      <c r="G48" s="114">
        <v>103.536</v>
      </c>
      <c r="I48" s="1850"/>
      <c r="J48" s="486" t="s">
        <v>380</v>
      </c>
      <c r="K48" s="461">
        <v>0</v>
      </c>
      <c r="L48" s="460">
        <v>0</v>
      </c>
      <c r="M48" s="460">
        <v>0</v>
      </c>
      <c r="N48" s="460">
        <v>-0.125</v>
      </c>
      <c r="O48" s="460">
        <v>-0.125</v>
      </c>
      <c r="P48" s="460">
        <v>-0.125</v>
      </c>
      <c r="Q48" s="460">
        <v>-0.125</v>
      </c>
      <c r="R48" s="460">
        <v>-0.125</v>
      </c>
      <c r="S48" s="459">
        <v>-0.125</v>
      </c>
    </row>
    <row r="49" spans="3:19">
      <c r="C49" s="113">
        <f>margins!AT45</f>
        <v>5.125</v>
      </c>
      <c r="D49" s="888">
        <v>103.55399999999999</v>
      </c>
      <c r="E49" s="888">
        <v>103.55399999999999</v>
      </c>
      <c r="F49" s="792">
        <v>103.55399999999999</v>
      </c>
      <c r="G49" s="114">
        <v>103.55399999999999</v>
      </c>
      <c r="I49" s="1851"/>
      <c r="J49" s="549" t="s">
        <v>381</v>
      </c>
      <c r="K49" s="457">
        <v>0</v>
      </c>
      <c r="L49" s="456">
        <v>0</v>
      </c>
      <c r="M49" s="456">
        <v>0</v>
      </c>
      <c r="N49" s="456">
        <v>-0.125</v>
      </c>
      <c r="O49" s="456">
        <v>-0.125</v>
      </c>
      <c r="P49" s="456">
        <v>-0.25</v>
      </c>
      <c r="Q49" s="456">
        <v>-0.25</v>
      </c>
      <c r="R49" s="456" t="s">
        <v>14</v>
      </c>
      <c r="S49" s="455" t="s">
        <v>14</v>
      </c>
    </row>
    <row r="50" spans="3:19">
      <c r="C50" s="113">
        <f>margins!AT46</f>
        <v>5.25</v>
      </c>
      <c r="D50" s="888">
        <v>103.57299999999999</v>
      </c>
      <c r="E50" s="888">
        <v>103.57299999999999</v>
      </c>
      <c r="F50" s="792">
        <v>103.57299999999999</v>
      </c>
      <c r="G50" s="114">
        <v>103.57299999999999</v>
      </c>
      <c r="I50" s="1834" t="s">
        <v>283</v>
      </c>
      <c r="J50" s="486" t="s">
        <v>383</v>
      </c>
      <c r="K50" s="466">
        <v>-0.125</v>
      </c>
      <c r="L50" s="465">
        <v>-0.125</v>
      </c>
      <c r="M50" s="465">
        <v>-0.125</v>
      </c>
      <c r="N50" s="465">
        <v>-0.125</v>
      </c>
      <c r="O50" s="465">
        <v>-0.125</v>
      </c>
      <c r="P50" s="465">
        <v>-0.125</v>
      </c>
      <c r="Q50" s="465">
        <v>-0.125</v>
      </c>
      <c r="R50" s="465">
        <v>-0.125</v>
      </c>
      <c r="S50" s="651">
        <v>-0.125</v>
      </c>
    </row>
    <row r="51" spans="3:19">
      <c r="C51" s="113">
        <f>margins!AT47</f>
        <v>5.375</v>
      </c>
      <c r="D51" s="888">
        <v>103.592</v>
      </c>
      <c r="E51" s="888">
        <v>103.592</v>
      </c>
      <c r="F51" s="792">
        <v>103.592</v>
      </c>
      <c r="G51" s="114">
        <v>103.592</v>
      </c>
      <c r="I51" s="1854"/>
      <c r="J51" s="486" t="s">
        <v>492</v>
      </c>
      <c r="K51" s="461">
        <v>0</v>
      </c>
      <c r="L51" s="460">
        <v>0</v>
      </c>
      <c r="M51" s="460">
        <v>0</v>
      </c>
      <c r="N51" s="460">
        <v>0</v>
      </c>
      <c r="O51" s="460">
        <v>0</v>
      </c>
      <c r="P51" s="460">
        <v>0</v>
      </c>
      <c r="Q51" s="460">
        <v>0</v>
      </c>
      <c r="R51" s="460">
        <v>0</v>
      </c>
      <c r="S51" s="459">
        <v>0</v>
      </c>
    </row>
    <row r="52" spans="3:19">
      <c r="C52" s="113">
        <f>margins!AT48</f>
        <v>5.5</v>
      </c>
      <c r="D52" s="888">
        <v>103.61099999999999</v>
      </c>
      <c r="E52" s="888">
        <v>103.61099999999999</v>
      </c>
      <c r="F52" s="792">
        <v>103.61099999999999</v>
      </c>
      <c r="G52" s="114">
        <v>103.61099999999999</v>
      </c>
      <c r="I52" s="1854"/>
      <c r="J52" s="485" t="s">
        <v>493</v>
      </c>
      <c r="K52" s="461">
        <v>0</v>
      </c>
      <c r="L52" s="460">
        <v>0</v>
      </c>
      <c r="M52" s="460">
        <v>0</v>
      </c>
      <c r="N52" s="460">
        <v>0</v>
      </c>
      <c r="O52" s="460">
        <v>0</v>
      </c>
      <c r="P52" s="460">
        <v>0</v>
      </c>
      <c r="Q52" s="460">
        <v>0</v>
      </c>
      <c r="R52" s="460">
        <v>0</v>
      </c>
      <c r="S52" s="459" t="s">
        <v>14</v>
      </c>
    </row>
    <row r="53" spans="3:19">
      <c r="C53" s="113">
        <f>margins!AT49</f>
        <v>5.625</v>
      </c>
      <c r="D53" s="888">
        <v>103.62899999999999</v>
      </c>
      <c r="E53" s="888">
        <v>103.62899999999999</v>
      </c>
      <c r="F53" s="792">
        <v>103.62899999999999</v>
      </c>
      <c r="G53" s="114">
        <v>103.62899999999999</v>
      </c>
      <c r="I53" s="1835"/>
      <c r="J53" s="485" t="s">
        <v>387</v>
      </c>
      <c r="K53" s="461">
        <v>0</v>
      </c>
      <c r="L53" s="460">
        <v>0</v>
      </c>
      <c r="M53" s="460">
        <v>0</v>
      </c>
      <c r="N53" s="460">
        <v>0</v>
      </c>
      <c r="O53" s="460">
        <v>0</v>
      </c>
      <c r="P53" s="460">
        <v>0</v>
      </c>
      <c r="Q53" s="460" t="s">
        <v>14</v>
      </c>
      <c r="R53" s="460" t="s">
        <v>14</v>
      </c>
      <c r="S53" s="459" t="s">
        <v>14</v>
      </c>
    </row>
    <row r="54" spans="3:19">
      <c r="C54" s="113">
        <f>margins!AT50</f>
        <v>5.75</v>
      </c>
      <c r="D54" s="888">
        <v>103.62899999999999</v>
      </c>
      <c r="E54" s="888">
        <v>103.62899999999999</v>
      </c>
      <c r="F54" s="792">
        <v>103.62899999999999</v>
      </c>
      <c r="G54" s="114">
        <v>103.62899999999999</v>
      </c>
      <c r="I54" s="1852" t="s">
        <v>60</v>
      </c>
      <c r="J54" s="550" t="s">
        <v>29</v>
      </c>
      <c r="K54" s="473">
        <v>-1</v>
      </c>
      <c r="L54" s="472">
        <v>-1</v>
      </c>
      <c r="M54" s="472">
        <v>-1</v>
      </c>
      <c r="N54" s="472">
        <v>-1</v>
      </c>
      <c r="O54" s="472">
        <v>-1</v>
      </c>
      <c r="P54" s="472">
        <v>-1</v>
      </c>
      <c r="Q54" s="472" t="s">
        <v>14</v>
      </c>
      <c r="R54" s="472" t="s">
        <v>14</v>
      </c>
      <c r="S54" s="652" t="s">
        <v>14</v>
      </c>
    </row>
    <row r="55" spans="3:19">
      <c r="I55" s="1853"/>
      <c r="J55" s="673" t="s">
        <v>61</v>
      </c>
      <c r="K55" s="457">
        <v>-2</v>
      </c>
      <c r="L55" s="456">
        <v>-2</v>
      </c>
      <c r="M55" s="456">
        <v>-2.5</v>
      </c>
      <c r="N55" s="456">
        <v>-3</v>
      </c>
      <c r="O55" s="456">
        <v>-3.5</v>
      </c>
      <c r="P55" s="456" t="s">
        <v>14</v>
      </c>
      <c r="Q55" s="456" t="s">
        <v>14</v>
      </c>
      <c r="R55" s="456" t="s">
        <v>14</v>
      </c>
      <c r="S55" s="455" t="s">
        <v>14</v>
      </c>
    </row>
    <row r="56" spans="3:19">
      <c r="I56" s="1834" t="s">
        <v>62</v>
      </c>
      <c r="J56" s="550" t="s">
        <v>264</v>
      </c>
      <c r="K56" s="473">
        <v>0</v>
      </c>
      <c r="L56" s="472">
        <v>0</v>
      </c>
      <c r="M56" s="472">
        <v>0</v>
      </c>
      <c r="N56" s="472">
        <v>-0.125</v>
      </c>
      <c r="O56" s="472">
        <v>-0.125</v>
      </c>
      <c r="P56" s="472">
        <v>-0.25</v>
      </c>
      <c r="Q56" s="472">
        <v>-0.25</v>
      </c>
      <c r="R56" s="472" t="s">
        <v>14</v>
      </c>
      <c r="S56" s="652" t="s">
        <v>14</v>
      </c>
    </row>
    <row r="57" spans="3:19">
      <c r="I57" s="1835"/>
      <c r="J57" s="673" t="s">
        <v>353</v>
      </c>
      <c r="K57" s="457">
        <v>-0.5</v>
      </c>
      <c r="L57" s="456">
        <v>-0.5</v>
      </c>
      <c r="M57" s="456">
        <v>-0.5</v>
      </c>
      <c r="N57" s="456">
        <v>-0.5</v>
      </c>
      <c r="O57" s="456">
        <v>-0.5</v>
      </c>
      <c r="P57" s="456">
        <v>-0.5</v>
      </c>
      <c r="Q57" s="456">
        <v>-0.5</v>
      </c>
      <c r="R57" s="456" t="s">
        <v>14</v>
      </c>
      <c r="S57" s="455" t="s">
        <v>14</v>
      </c>
    </row>
    <row r="58" spans="3:19">
      <c r="I58" s="865" t="s">
        <v>133</v>
      </c>
      <c r="J58" s="688" t="s">
        <v>134</v>
      </c>
      <c r="K58" s="674">
        <v>0</v>
      </c>
      <c r="L58" s="675">
        <v>0</v>
      </c>
      <c r="M58" s="675">
        <v>0</v>
      </c>
      <c r="N58" s="675">
        <v>-0.125</v>
      </c>
      <c r="O58" s="675">
        <v>-0.125</v>
      </c>
      <c r="P58" s="675">
        <v>-0.125</v>
      </c>
      <c r="Q58" s="675">
        <v>-0.125</v>
      </c>
      <c r="R58" s="675">
        <v>-0.125</v>
      </c>
      <c r="S58" s="676">
        <v>-0.125</v>
      </c>
    </row>
    <row r="62" spans="3:19">
      <c r="I62" s="36"/>
      <c r="J62" s="36"/>
      <c r="K62" s="36"/>
      <c r="L62" s="36"/>
      <c r="M62" s="36"/>
      <c r="N62" s="36"/>
      <c r="O62" s="36"/>
      <c r="P62" s="36"/>
      <c r="Q62" s="36"/>
      <c r="R62" s="36"/>
    </row>
    <row r="63" spans="3:19">
      <c r="I63" s="36"/>
      <c r="J63" s="36"/>
      <c r="K63" s="36"/>
      <c r="L63" s="36"/>
      <c r="M63" s="36"/>
      <c r="N63" s="36"/>
      <c r="O63" s="36"/>
      <c r="P63" s="36"/>
      <c r="Q63" s="36"/>
      <c r="R63" s="36"/>
    </row>
    <row r="64" spans="3:19"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9:18"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9:18">
      <c r="I66" s="36"/>
      <c r="J66" s="36"/>
      <c r="K66" s="36"/>
      <c r="L66" s="36"/>
      <c r="M66" s="36"/>
      <c r="N66" s="36"/>
      <c r="O66" s="36"/>
      <c r="P66" s="36"/>
      <c r="Q66" s="36"/>
      <c r="R66" s="36"/>
    </row>
    <row r="67" spans="9:18">
      <c r="I67" s="36"/>
      <c r="J67" s="36"/>
      <c r="K67" s="36"/>
      <c r="L67" s="36"/>
      <c r="M67" s="36"/>
      <c r="N67" s="36"/>
      <c r="O67" s="36"/>
      <c r="P67" s="36"/>
      <c r="Q67" s="36"/>
      <c r="R67" s="36"/>
    </row>
    <row r="68" spans="9:18">
      <c r="I68" s="36"/>
      <c r="J68" s="36"/>
      <c r="K68" s="36"/>
      <c r="L68" s="36"/>
      <c r="M68" s="36"/>
      <c r="N68" s="36"/>
      <c r="O68" s="36"/>
      <c r="P68" s="36"/>
      <c r="Q68" s="36"/>
    </row>
  </sheetData>
  <mergeCells count="12">
    <mergeCell ref="I56:I57"/>
    <mergeCell ref="K28:S28"/>
    <mergeCell ref="I37:I42"/>
    <mergeCell ref="I44:I46"/>
    <mergeCell ref="I47:I49"/>
    <mergeCell ref="I50:I53"/>
    <mergeCell ref="C6:G6"/>
    <mergeCell ref="I28:J28"/>
    <mergeCell ref="I30:I35"/>
    <mergeCell ref="I54:I55"/>
    <mergeCell ref="Q17:T17"/>
    <mergeCell ref="Q19:T19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606ABF18-ED22-4649-A482-6396F7437203}">
          <x14:formula1>
            <xm:f>margins!$N$183:$N$185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margins!$AL$157:$AL$158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margins!$AL$160:$AL$162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margins!$AL$146:$AL$149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margins!$AL$151:$AL$153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margins!$AY$128:$AY$132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margins!$AY$147:$AY$151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margins!$AY$134:$AY$140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margins!$AY$142:$AY$145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margins!$AY$153:$AY$154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margins!$AY$156:$AY$157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margins!$AY$159:$AY$160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margins!$AY$162:$AY$163</xm:f>
          </x14:formula1>
          <xm:sqref>V19</xm:sqref>
        </x14:dataValidation>
        <x14:dataValidation type="list" allowBlank="1" showInputMessage="1" showErrorMessage="1" xr:uid="{411FFDF1-9E26-432D-8B18-90152601E854}">
          <x14:formula1>
            <xm:f>margins!$AY$165:$AY$166</xm:f>
          </x14:formula1>
          <xm:sqref>V27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37"/>
  <sheetViews>
    <sheetView topLeftCell="AK1" zoomScale="85" zoomScaleNormal="85" workbookViewId="0">
      <selection activeCell="BH4" sqref="BH4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0" max="20" width="9.42578125" customWidth="1"/>
    <col min="22" max="22" width="12.140625" customWidth="1"/>
    <col min="23" max="23" width="10.140625" customWidth="1"/>
    <col min="25" max="25" width="8.42578125" bestFit="1" customWidth="1"/>
    <col min="28" max="28" width="11.85546875" bestFit="1" customWidth="1"/>
    <col min="29" max="29" width="10.140625" customWidth="1"/>
    <col min="31" max="31" width="11" customWidth="1"/>
    <col min="32" max="32" width="12" customWidth="1"/>
    <col min="35" max="35" width="10.85546875" customWidth="1"/>
    <col min="46" max="46" width="10" customWidth="1"/>
    <col min="52" max="52" width="9.85546875" bestFit="1" customWidth="1"/>
    <col min="56" max="56" width="7.140625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00" t="s">
        <v>254</v>
      </c>
      <c r="B1" s="2001"/>
      <c r="C1" s="2001"/>
      <c r="D1" s="2001"/>
      <c r="E1" s="2001"/>
      <c r="F1" s="2001"/>
      <c r="G1" s="2001"/>
      <c r="H1" s="2002"/>
      <c r="J1" s="2000" t="s">
        <v>657</v>
      </c>
      <c r="K1" s="2001"/>
      <c r="L1" s="2001"/>
      <c r="M1" s="2001"/>
      <c r="N1" s="2001"/>
      <c r="O1" s="2001"/>
      <c r="P1" s="2001"/>
      <c r="Q1" s="2002"/>
      <c r="S1" s="2000" t="s">
        <v>35</v>
      </c>
      <c r="T1" s="2001"/>
      <c r="U1" s="2001"/>
      <c r="V1" s="2001"/>
      <c r="W1" s="2002"/>
      <c r="Y1" s="2000" t="s">
        <v>324</v>
      </c>
      <c r="Z1" s="2001"/>
      <c r="AA1" s="2001"/>
      <c r="AB1" s="2001"/>
      <c r="AC1" s="2001"/>
      <c r="AD1" s="2001"/>
      <c r="AE1" s="2001"/>
      <c r="AF1" s="2002"/>
      <c r="AH1" s="2005" t="s">
        <v>682</v>
      </c>
      <c r="AI1" s="2005"/>
      <c r="AJ1" s="2005"/>
      <c r="AL1" s="2005" t="s">
        <v>683</v>
      </c>
      <c r="AM1" s="2005"/>
      <c r="AN1" s="2005"/>
      <c r="AP1" s="2005" t="s">
        <v>684</v>
      </c>
      <c r="AQ1" s="2005"/>
      <c r="AR1" s="2005"/>
      <c r="AT1" s="2005" t="s">
        <v>685</v>
      </c>
      <c r="AU1" s="2005"/>
      <c r="AV1" s="2005"/>
      <c r="AW1" s="2005"/>
      <c r="AX1" s="2005"/>
      <c r="AZ1" s="1592" t="s">
        <v>259</v>
      </c>
      <c r="BA1" s="1592"/>
      <c r="BB1" s="1592"/>
      <c r="BC1" s="1592"/>
      <c r="BD1" s="1999" t="s">
        <v>435</v>
      </c>
      <c r="BE1" s="1999"/>
      <c r="BF1" s="1999"/>
      <c r="BG1" s="1999"/>
      <c r="BH1" s="1999"/>
      <c r="BK1" s="1999" t="s">
        <v>482</v>
      </c>
      <c r="BL1" s="1999"/>
      <c r="BM1" s="1999"/>
      <c r="BN1" s="1999"/>
    </row>
    <row r="2" spans="1:101" ht="15.75" customHeight="1">
      <c r="AH2" s="23" t="s">
        <v>33</v>
      </c>
      <c r="AI2" s="24" t="s">
        <v>260</v>
      </c>
      <c r="AJ2" s="24"/>
      <c r="AL2" s="23" t="s">
        <v>33</v>
      </c>
      <c r="AM2" s="24" t="s">
        <v>261</v>
      </c>
      <c r="AN2" s="24"/>
      <c r="AP2" s="23" t="s">
        <v>33</v>
      </c>
      <c r="AQ2" s="24" t="s">
        <v>364</v>
      </c>
      <c r="AR2" s="24"/>
      <c r="AT2" s="2003" t="s">
        <v>486</v>
      </c>
      <c r="AU2" s="2004"/>
      <c r="AV2" s="2004"/>
      <c r="AW2" s="2004"/>
      <c r="AX2" s="2004"/>
      <c r="AZ2" s="35" t="s">
        <v>262</v>
      </c>
      <c r="BA2" s="35" t="s">
        <v>260</v>
      </c>
      <c r="BB2" s="35" t="s">
        <v>261</v>
      </c>
      <c r="BC2" s="35"/>
      <c r="BD2" s="23" t="s">
        <v>33</v>
      </c>
      <c r="BE2" s="754" t="s">
        <v>436</v>
      </c>
      <c r="BF2" s="754" t="s">
        <v>437</v>
      </c>
      <c r="BG2" s="754" t="s">
        <v>438</v>
      </c>
      <c r="BH2" s="755" t="s">
        <v>439</v>
      </c>
      <c r="BK2" s="23" t="s">
        <v>33</v>
      </c>
      <c r="BL2" s="754" t="s">
        <v>484</v>
      </c>
      <c r="BM2" s="754" t="s">
        <v>438</v>
      </c>
      <c r="BN2" s="755" t="s">
        <v>439</v>
      </c>
    </row>
    <row r="3" spans="1:101" ht="15.75" customHeight="1">
      <c r="A3" s="35"/>
      <c r="D3" s="168"/>
      <c r="E3" s="168"/>
      <c r="F3" s="168"/>
      <c r="H3" s="1289" t="s">
        <v>651</v>
      </c>
      <c r="J3" s="35"/>
      <c r="Q3" s="1289" t="s">
        <v>651</v>
      </c>
      <c r="W3" s="1289" t="s">
        <v>651</v>
      </c>
      <c r="AH3" s="25">
        <v>12.375</v>
      </c>
      <c r="AI3" s="14">
        <v>3.2</v>
      </c>
      <c r="AJ3" s="14"/>
      <c r="AL3" s="25">
        <v>13.375</v>
      </c>
      <c r="AM3" s="14">
        <v>3.2</v>
      </c>
      <c r="AN3" s="14"/>
      <c r="AP3" s="25">
        <v>7.5</v>
      </c>
      <c r="AQ3" s="14">
        <v>2.2250000000000001</v>
      </c>
      <c r="AR3" s="14"/>
      <c r="AS3" s="57"/>
      <c r="AT3" s="57" t="s">
        <v>212</v>
      </c>
      <c r="AU3" t="s">
        <v>487</v>
      </c>
      <c r="AV3" s="57" t="s">
        <v>488</v>
      </c>
      <c r="AW3" s="57" t="s">
        <v>489</v>
      </c>
      <c r="AX3" s="57" t="s">
        <v>392</v>
      </c>
      <c r="AZ3" t="s">
        <v>348</v>
      </c>
      <c r="BA3">
        <v>2.5</v>
      </c>
      <c r="BB3">
        <v>2.5</v>
      </c>
      <c r="BD3">
        <v>6</v>
      </c>
      <c r="BE3">
        <v>97.658000000000001</v>
      </c>
      <c r="BF3">
        <v>97.558000000000007</v>
      </c>
      <c r="BG3">
        <v>97.558000000000007</v>
      </c>
      <c r="BH3" s="64">
        <v>2.9750000000000001</v>
      </c>
      <c r="BK3">
        <v>6.5</v>
      </c>
      <c r="BM3">
        <v>97.456874999999997</v>
      </c>
      <c r="BN3">
        <v>3.55</v>
      </c>
    </row>
    <row r="4" spans="1:101" ht="16.5" customHeight="1">
      <c r="A4" s="1533" t="s">
        <v>213</v>
      </c>
      <c r="B4" s="1285" t="s">
        <v>214</v>
      </c>
      <c r="C4" s="1285" t="s">
        <v>13</v>
      </c>
      <c r="D4" s="1285" t="s">
        <v>87</v>
      </c>
      <c r="E4" s="1285" t="s">
        <v>215</v>
      </c>
      <c r="F4" s="1285" t="s">
        <v>216</v>
      </c>
      <c r="G4" s="1286" t="s">
        <v>664</v>
      </c>
      <c r="H4" s="1554">
        <f>1.35</f>
        <v>1.35</v>
      </c>
      <c r="J4" s="1533" t="s">
        <v>213</v>
      </c>
      <c r="K4" s="1285" t="s">
        <v>214</v>
      </c>
      <c r="L4" s="1285" t="s">
        <v>13</v>
      </c>
      <c r="M4" s="1285" t="s">
        <v>87</v>
      </c>
      <c r="N4" s="1285" t="s">
        <v>215</v>
      </c>
      <c r="O4" s="1285" t="s">
        <v>216</v>
      </c>
      <c r="P4" s="1286" t="s">
        <v>664</v>
      </c>
      <c r="Q4" s="1554">
        <f>0.625</f>
        <v>0.625</v>
      </c>
      <c r="S4" s="1533" t="s">
        <v>213</v>
      </c>
      <c r="T4" s="1285" t="s">
        <v>4</v>
      </c>
      <c r="U4" s="1285" t="s">
        <v>5</v>
      </c>
      <c r="V4" s="1286" t="s">
        <v>664</v>
      </c>
      <c r="W4" s="1554">
        <f>-0.81</f>
        <v>-0.81</v>
      </c>
      <c r="Y4" s="1533" t="s">
        <v>213</v>
      </c>
      <c r="Z4" s="1285" t="s">
        <v>89</v>
      </c>
      <c r="AA4" s="1285" t="s">
        <v>13</v>
      </c>
      <c r="AB4" s="1285" t="s">
        <v>87</v>
      </c>
      <c r="AC4" s="1285" t="s">
        <v>90</v>
      </c>
      <c r="AD4" s="1285" t="s">
        <v>91</v>
      </c>
      <c r="AE4" s="1534" t="s">
        <v>92</v>
      </c>
      <c r="AF4" s="1535" t="s">
        <v>93</v>
      </c>
      <c r="AH4" s="25">
        <f>AH3-0.125</f>
        <v>12.25</v>
      </c>
      <c r="AI4" s="14">
        <f>AI3</f>
        <v>3.2</v>
      </c>
      <c r="AJ4" s="14"/>
      <c r="AL4" s="25">
        <f>AL3-0.125</f>
        <v>13.25</v>
      </c>
      <c r="AM4" s="14">
        <f>AM3</f>
        <v>3.2</v>
      </c>
      <c r="AN4" s="14"/>
      <c r="AP4" s="25">
        <v>7.625</v>
      </c>
      <c r="AQ4" s="14">
        <f>AQ3</f>
        <v>2.2250000000000001</v>
      </c>
      <c r="AR4" s="14"/>
      <c r="AS4" s="57"/>
      <c r="AT4" s="57">
        <v>0</v>
      </c>
      <c r="AU4" s="64">
        <v>3.15</v>
      </c>
      <c r="AV4" s="64">
        <f>AU4</f>
        <v>3.15</v>
      </c>
      <c r="AW4" s="64">
        <f>AU4</f>
        <v>3.15</v>
      </c>
      <c r="AX4" s="64">
        <f>AU4</f>
        <v>3.15</v>
      </c>
      <c r="AZ4" s="118">
        <v>44951</v>
      </c>
      <c r="BA4">
        <v>2</v>
      </c>
      <c r="BB4">
        <v>2</v>
      </c>
      <c r="BD4">
        <v>6.125</v>
      </c>
      <c r="BE4">
        <v>98.658000000000001</v>
      </c>
      <c r="BF4">
        <v>98.558000000000007</v>
      </c>
      <c r="BG4">
        <v>98.558000000000007</v>
      </c>
      <c r="BH4" s="64">
        <f>BH3</f>
        <v>2.9750000000000001</v>
      </c>
      <c r="BK4">
        <v>6.625</v>
      </c>
      <c r="BM4">
        <v>98.113124999999997</v>
      </c>
      <c r="BN4">
        <f t="shared" ref="BN4:BN37" si="0">BN3</f>
        <v>3.55</v>
      </c>
    </row>
    <row r="5" spans="1:101" ht="17.25" customHeight="1">
      <c r="A5" s="881">
        <v>6</v>
      </c>
      <c r="C5" s="1271">
        <f>$G5+$H5+$H$4</f>
        <v>0.80000000000000016</v>
      </c>
      <c r="D5" s="1271">
        <f t="shared" ref="D5:D33" si="1">$G5+$H5+$H$4</f>
        <v>0.80000000000000016</v>
      </c>
      <c r="F5" s="1271">
        <f t="shared" ref="F5:F33" si="2">$G5+$H5+$H$4</f>
        <v>0.80000000000000016</v>
      </c>
      <c r="G5" s="1287">
        <v>-0.6</v>
      </c>
      <c r="H5" s="1310">
        <v>0.05</v>
      </c>
      <c r="I5" s="1271"/>
      <c r="J5" s="1284">
        <v>6</v>
      </c>
      <c r="K5" s="1284"/>
      <c r="L5" s="1271">
        <f>$P5+$Q5+$Q$4</f>
        <v>3.625</v>
      </c>
      <c r="M5" s="1271">
        <f t="shared" ref="M5:M33" si="3">$P5+$Q5+$Q$4</f>
        <v>3.625</v>
      </c>
      <c r="N5" s="1271"/>
      <c r="O5" s="1271">
        <f t="shared" ref="O5:O33" si="4">$P5+$Q5+$Q$4</f>
        <v>3.625</v>
      </c>
      <c r="P5" s="1287">
        <v>3</v>
      </c>
      <c r="Q5" s="1288">
        <v>0</v>
      </c>
      <c r="S5" s="1284">
        <v>6</v>
      </c>
      <c r="T5" s="1271">
        <f>$V5+$W5+$W$4</f>
        <v>1.075</v>
      </c>
      <c r="U5" s="1271">
        <f>T5</f>
        <v>1.075</v>
      </c>
      <c r="V5" s="1287">
        <v>1.885</v>
      </c>
      <c r="W5" s="1288">
        <v>0</v>
      </c>
      <c r="Y5" s="881">
        <v>7.75</v>
      </c>
      <c r="Z5">
        <f t="shared" ref="Z5:AB33" si="5">$AE$5</f>
        <v>2.7250000000000001</v>
      </c>
      <c r="AA5">
        <f t="shared" si="5"/>
        <v>2.7250000000000001</v>
      </c>
      <c r="AB5">
        <f t="shared" si="5"/>
        <v>2.7250000000000001</v>
      </c>
      <c r="AC5">
        <f t="shared" ref="AC5:AD33" si="6">$AF$5</f>
        <v>2.7250000000000001</v>
      </c>
      <c r="AD5">
        <f t="shared" si="6"/>
        <v>2.7250000000000001</v>
      </c>
      <c r="AE5" s="1270">
        <v>2.7250000000000001</v>
      </c>
      <c r="AF5" s="1270">
        <v>2.7250000000000001</v>
      </c>
      <c r="AH5" s="25">
        <f t="shared" ref="AH5:AH43" si="7">AH4-0.125</f>
        <v>12.125</v>
      </c>
      <c r="AI5" s="14">
        <f t="shared" ref="AI5:AI43" si="8">AI4</f>
        <v>3.2</v>
      </c>
      <c r="AJ5" s="14"/>
      <c r="AL5" s="25">
        <f t="shared" ref="AL5:AL42" si="9">AL4-0.125</f>
        <v>13.125</v>
      </c>
      <c r="AM5" s="14">
        <f t="shared" ref="AM5:AM42" si="10">AM4</f>
        <v>3.2</v>
      </c>
      <c r="AN5" s="14"/>
      <c r="AP5" s="25">
        <v>7.75</v>
      </c>
      <c r="AQ5" s="14">
        <f t="shared" ref="AQ5:AQ49" si="11">AQ4</f>
        <v>2.2250000000000001</v>
      </c>
      <c r="AR5" s="14"/>
      <c r="AS5" s="57"/>
      <c r="AT5" s="57">
        <v>0.125</v>
      </c>
      <c r="AU5" s="64">
        <f>AU4</f>
        <v>3.15</v>
      </c>
      <c r="AV5" s="64">
        <f t="shared" ref="AV5:AV50" si="12">AV4</f>
        <v>3.15</v>
      </c>
      <c r="AW5" s="64">
        <f t="shared" ref="AW5:AW50" si="13">AW4</f>
        <v>3.15</v>
      </c>
      <c r="AX5" s="64">
        <f t="shared" ref="AX5:AX50" si="14">AX4</f>
        <v>3.15</v>
      </c>
      <c r="AZ5" s="118">
        <v>45296</v>
      </c>
      <c r="BA5">
        <f>BA4-0.25</f>
        <v>1.75</v>
      </c>
      <c r="BB5">
        <f>BB4-0.25</f>
        <v>1.75</v>
      </c>
      <c r="BD5">
        <v>6.25</v>
      </c>
      <c r="BE5">
        <v>99.658000000000001</v>
      </c>
      <c r="BF5">
        <v>99.558000000000007</v>
      </c>
      <c r="BG5">
        <v>99.558000000000007</v>
      </c>
      <c r="BH5" s="64">
        <f t="shared" ref="BH5:BH31" si="15">BH4</f>
        <v>2.9750000000000001</v>
      </c>
      <c r="BK5">
        <v>6.75</v>
      </c>
      <c r="BM5">
        <v>98.644374999999997</v>
      </c>
      <c r="BN5">
        <f t="shared" si="0"/>
        <v>3.55</v>
      </c>
      <c r="CU5" s="922"/>
      <c r="CV5" s="64"/>
      <c r="CW5" s="64"/>
    </row>
    <row r="6" spans="1:101" ht="17.25" customHeight="1">
      <c r="A6" s="881">
        <v>6.125</v>
      </c>
      <c r="C6" s="1271">
        <f t="shared" ref="C6:C33" si="16">$G6+$H6+$H$4</f>
        <v>0.8000000000000087</v>
      </c>
      <c r="D6" s="1271">
        <f t="shared" si="1"/>
        <v>0.8000000000000087</v>
      </c>
      <c r="F6" s="1271">
        <f t="shared" si="2"/>
        <v>0.8000000000000087</v>
      </c>
      <c r="G6" s="1287">
        <v>-0.7</v>
      </c>
      <c r="H6" s="1310">
        <v>0.15000000000000852</v>
      </c>
      <c r="I6" s="1271"/>
      <c r="J6" s="1284">
        <v>6.125</v>
      </c>
      <c r="K6" s="1284"/>
      <c r="L6" s="1271">
        <f t="shared" ref="L6:L33" si="17">$P6+$Q6+$Q$4</f>
        <v>3.625</v>
      </c>
      <c r="M6" s="1271">
        <f t="shared" si="3"/>
        <v>3.625</v>
      </c>
      <c r="N6" s="1271"/>
      <c r="O6" s="1271">
        <f t="shared" si="4"/>
        <v>3.625</v>
      </c>
      <c r="P6" s="1287">
        <v>3</v>
      </c>
      <c r="Q6" s="1288">
        <v>0</v>
      </c>
      <c r="S6" s="1284">
        <v>6.125</v>
      </c>
      <c r="T6" s="1271">
        <f t="shared" ref="T6:T30" si="18">T5</f>
        <v>1.075</v>
      </c>
      <c r="U6" s="1271">
        <f t="shared" ref="U6:U30" si="19">U5</f>
        <v>1.075</v>
      </c>
      <c r="V6" s="1287">
        <v>1.885</v>
      </c>
      <c r="W6" s="1288">
        <v>0</v>
      </c>
      <c r="Y6" s="881">
        <f t="shared" ref="Y6:Y33" si="20">Y5+0.125</f>
        <v>7.875</v>
      </c>
      <c r="Z6">
        <f t="shared" si="5"/>
        <v>2.7250000000000001</v>
      </c>
      <c r="AA6">
        <f t="shared" si="5"/>
        <v>2.7250000000000001</v>
      </c>
      <c r="AB6">
        <f t="shared" si="5"/>
        <v>2.7250000000000001</v>
      </c>
      <c r="AC6">
        <f t="shared" si="6"/>
        <v>2.7250000000000001</v>
      </c>
      <c r="AD6">
        <f t="shared" si="6"/>
        <v>2.7250000000000001</v>
      </c>
      <c r="AH6" s="25">
        <f t="shared" si="7"/>
        <v>12</v>
      </c>
      <c r="AI6" s="14">
        <f t="shared" si="8"/>
        <v>3.2</v>
      </c>
      <c r="AJ6" s="14"/>
      <c r="AL6" s="25">
        <f t="shared" si="9"/>
        <v>13</v>
      </c>
      <c r="AM6" s="14">
        <f t="shared" si="10"/>
        <v>3.2</v>
      </c>
      <c r="AN6" s="14"/>
      <c r="AP6" s="25">
        <v>7.875</v>
      </c>
      <c r="AQ6" s="14">
        <f t="shared" si="11"/>
        <v>2.2250000000000001</v>
      </c>
      <c r="AR6" s="14"/>
      <c r="AS6" s="57"/>
      <c r="AT6" s="57">
        <v>0.25</v>
      </c>
      <c r="AU6" s="64">
        <f t="shared" ref="AU6:AU50" si="21">AU5</f>
        <v>3.15</v>
      </c>
      <c r="AV6" s="64">
        <f t="shared" si="12"/>
        <v>3.15</v>
      </c>
      <c r="AW6" s="64">
        <f t="shared" si="13"/>
        <v>3.15</v>
      </c>
      <c r="AX6" s="64">
        <f t="shared" si="14"/>
        <v>3.15</v>
      </c>
      <c r="AZ6" s="118">
        <v>45483</v>
      </c>
      <c r="BA6" s="64">
        <v>1.9</v>
      </c>
      <c r="BB6" s="64">
        <v>1.9</v>
      </c>
      <c r="BD6">
        <v>6.375</v>
      </c>
      <c r="BE6">
        <v>100.408</v>
      </c>
      <c r="BF6">
        <v>100.30800000000001</v>
      </c>
      <c r="BG6">
        <v>100.30800000000001</v>
      </c>
      <c r="BH6" s="64">
        <f t="shared" si="15"/>
        <v>2.9750000000000001</v>
      </c>
      <c r="BK6">
        <v>6.875</v>
      </c>
      <c r="BM6">
        <v>99.175624999999997</v>
      </c>
      <c r="BN6">
        <f t="shared" si="0"/>
        <v>3.55</v>
      </c>
      <c r="CU6" s="922"/>
      <c r="CV6" s="64"/>
      <c r="CW6" s="64"/>
    </row>
    <row r="7" spans="1:101" ht="17.25" customHeight="1">
      <c r="A7" s="881">
        <v>6.25</v>
      </c>
      <c r="C7" s="1271">
        <f t="shared" si="16"/>
        <v>0.8000000000000006</v>
      </c>
      <c r="D7" s="1271">
        <f t="shared" si="1"/>
        <v>0.8000000000000006</v>
      </c>
      <c r="F7" s="1271">
        <f t="shared" si="2"/>
        <v>0.8000000000000006</v>
      </c>
      <c r="G7" s="1287">
        <v>-0.8</v>
      </c>
      <c r="H7" s="1310">
        <v>0.25000000000000056</v>
      </c>
      <c r="I7" s="1271"/>
      <c r="J7" s="1284">
        <v>6.25</v>
      </c>
      <c r="K7" s="1284"/>
      <c r="L7" s="1271">
        <f t="shared" si="17"/>
        <v>3.625</v>
      </c>
      <c r="M7" s="1271">
        <f t="shared" si="3"/>
        <v>3.625</v>
      </c>
      <c r="N7" s="1271"/>
      <c r="O7" s="1271">
        <f t="shared" si="4"/>
        <v>3.625</v>
      </c>
      <c r="P7" s="1287">
        <v>3</v>
      </c>
      <c r="Q7" s="1288">
        <v>0</v>
      </c>
      <c r="S7" s="1284">
        <v>6.25</v>
      </c>
      <c r="T7" s="1271">
        <f t="shared" si="18"/>
        <v>1.075</v>
      </c>
      <c r="U7" s="1271">
        <f t="shared" si="19"/>
        <v>1.075</v>
      </c>
      <c r="V7" s="1287">
        <v>1.885</v>
      </c>
      <c r="W7" s="1288">
        <v>0</v>
      </c>
      <c r="Y7" s="881">
        <f t="shared" si="20"/>
        <v>8</v>
      </c>
      <c r="Z7">
        <f t="shared" si="5"/>
        <v>2.7250000000000001</v>
      </c>
      <c r="AA7">
        <f t="shared" si="5"/>
        <v>2.7250000000000001</v>
      </c>
      <c r="AB7">
        <f t="shared" si="5"/>
        <v>2.7250000000000001</v>
      </c>
      <c r="AC7">
        <f t="shared" si="6"/>
        <v>2.7250000000000001</v>
      </c>
      <c r="AD7">
        <f t="shared" si="6"/>
        <v>2.7250000000000001</v>
      </c>
      <c r="AH7" s="25">
        <f t="shared" si="7"/>
        <v>11.875</v>
      </c>
      <c r="AI7" s="14">
        <f t="shared" si="8"/>
        <v>3.2</v>
      </c>
      <c r="AJ7" s="14"/>
      <c r="AL7" s="25">
        <f t="shared" si="9"/>
        <v>12.875</v>
      </c>
      <c r="AM7" s="14">
        <f t="shared" si="10"/>
        <v>3.2</v>
      </c>
      <c r="AN7" s="14"/>
      <c r="AP7" s="25">
        <v>8</v>
      </c>
      <c r="AQ7" s="14">
        <f t="shared" si="11"/>
        <v>2.2250000000000001</v>
      </c>
      <c r="AR7" s="14"/>
      <c r="AS7" s="57"/>
      <c r="AT7" s="57">
        <v>0.375</v>
      </c>
      <c r="AU7" s="64">
        <f t="shared" si="21"/>
        <v>3.15</v>
      </c>
      <c r="AV7" s="64">
        <f t="shared" si="12"/>
        <v>3.15</v>
      </c>
      <c r="AW7" s="64">
        <f t="shared" si="13"/>
        <v>3.15</v>
      </c>
      <c r="AX7" s="64">
        <f t="shared" si="14"/>
        <v>3.15</v>
      </c>
      <c r="BD7">
        <v>6.5</v>
      </c>
      <c r="BE7">
        <v>101.095</v>
      </c>
      <c r="BF7">
        <v>100.995</v>
      </c>
      <c r="BG7">
        <v>100.995</v>
      </c>
      <c r="BH7" s="64">
        <f t="shared" si="15"/>
        <v>2.9750000000000001</v>
      </c>
      <c r="BK7">
        <v>6.9989999999999997</v>
      </c>
      <c r="BM7">
        <v>99.956874999999997</v>
      </c>
      <c r="BN7">
        <f t="shared" si="0"/>
        <v>3.55</v>
      </c>
      <c r="CU7" s="922"/>
      <c r="CV7" s="64"/>
      <c r="CW7" s="64"/>
    </row>
    <row r="8" spans="1:101" ht="15.75" customHeight="1">
      <c r="A8" s="881">
        <v>6.375</v>
      </c>
      <c r="C8" s="1271">
        <f t="shared" si="16"/>
        <v>0.6437500000000107</v>
      </c>
      <c r="D8" s="1271">
        <f t="shared" si="1"/>
        <v>0.6437500000000107</v>
      </c>
      <c r="F8" s="1271">
        <f t="shared" si="2"/>
        <v>0.6437500000000107</v>
      </c>
      <c r="G8" s="1287">
        <v>-0.88200000000000012</v>
      </c>
      <c r="H8" s="1310">
        <v>0.17575000000001079</v>
      </c>
      <c r="I8" s="1271"/>
      <c r="J8" s="1284">
        <v>6.375</v>
      </c>
      <c r="K8" s="1284"/>
      <c r="L8" s="1271">
        <f t="shared" si="17"/>
        <v>3.625</v>
      </c>
      <c r="M8" s="1271">
        <f t="shared" si="3"/>
        <v>3.625</v>
      </c>
      <c r="N8" s="1271"/>
      <c r="O8" s="1271">
        <f t="shared" si="4"/>
        <v>3.625</v>
      </c>
      <c r="P8" s="1287">
        <v>3</v>
      </c>
      <c r="Q8" s="1288">
        <v>0</v>
      </c>
      <c r="S8" s="1284">
        <v>6.375</v>
      </c>
      <c r="T8" s="1271">
        <f t="shared" si="18"/>
        <v>1.075</v>
      </c>
      <c r="U8" s="1271">
        <f t="shared" si="19"/>
        <v>1.075</v>
      </c>
      <c r="V8" s="1287">
        <v>1.885</v>
      </c>
      <c r="W8" s="1288">
        <v>0</v>
      </c>
      <c r="Y8" s="881">
        <f t="shared" si="20"/>
        <v>8.125</v>
      </c>
      <c r="Z8">
        <f t="shared" si="5"/>
        <v>2.7250000000000001</v>
      </c>
      <c r="AA8">
        <f t="shared" si="5"/>
        <v>2.7250000000000001</v>
      </c>
      <c r="AB8">
        <f t="shared" si="5"/>
        <v>2.7250000000000001</v>
      </c>
      <c r="AC8">
        <f t="shared" si="6"/>
        <v>2.7250000000000001</v>
      </c>
      <c r="AD8">
        <f t="shared" si="6"/>
        <v>2.7250000000000001</v>
      </c>
      <c r="AH8" s="25">
        <f t="shared" si="7"/>
        <v>11.75</v>
      </c>
      <c r="AI8" s="14">
        <f t="shared" si="8"/>
        <v>3.2</v>
      </c>
      <c r="AJ8" s="14"/>
      <c r="AL8" s="25">
        <f t="shared" si="9"/>
        <v>12.75</v>
      </c>
      <c r="AM8" s="14">
        <f t="shared" si="10"/>
        <v>3.2</v>
      </c>
      <c r="AN8" s="14"/>
      <c r="AP8" s="25">
        <v>8.125</v>
      </c>
      <c r="AQ8" s="14">
        <f t="shared" si="11"/>
        <v>2.2250000000000001</v>
      </c>
      <c r="AR8" s="14"/>
      <c r="AS8" s="57"/>
      <c r="AT8" s="57">
        <v>0.5</v>
      </c>
      <c r="AU8" s="64">
        <f t="shared" si="21"/>
        <v>3.15</v>
      </c>
      <c r="AV8" s="64">
        <f t="shared" si="12"/>
        <v>3.15</v>
      </c>
      <c r="AW8" s="64">
        <f t="shared" si="13"/>
        <v>3.15</v>
      </c>
      <c r="AX8" s="64">
        <f t="shared" si="14"/>
        <v>3.15</v>
      </c>
      <c r="BD8">
        <v>6.625</v>
      </c>
      <c r="BE8">
        <v>101.783</v>
      </c>
      <c r="BF8">
        <v>101.68300000000001</v>
      </c>
      <c r="BG8">
        <v>101.68300000000001</v>
      </c>
      <c r="BH8" s="64">
        <f t="shared" si="15"/>
        <v>2.9750000000000001</v>
      </c>
      <c r="BK8">
        <v>7.125</v>
      </c>
      <c r="BM8">
        <v>100.488125</v>
      </c>
      <c r="BN8">
        <f>BN7</f>
        <v>3.55</v>
      </c>
      <c r="CU8" s="922"/>
      <c r="CV8" s="64"/>
      <c r="CW8" s="64"/>
    </row>
    <row r="9" spans="1:101" ht="15.75" customHeight="1">
      <c r="A9" s="881">
        <v>6.5</v>
      </c>
      <c r="C9" s="1271">
        <f t="shared" si="16"/>
        <v>0.55950000000000677</v>
      </c>
      <c r="D9" s="1271">
        <f t="shared" si="1"/>
        <v>0.55950000000000677</v>
      </c>
      <c r="F9" s="1271">
        <f t="shared" si="2"/>
        <v>0.55950000000000677</v>
      </c>
      <c r="G9" s="1287">
        <v>-1.0820000000000001</v>
      </c>
      <c r="H9" s="1310">
        <v>0.2915000000000067</v>
      </c>
      <c r="I9" s="1271"/>
      <c r="J9" s="1284">
        <v>6.5</v>
      </c>
      <c r="K9" s="1284"/>
      <c r="L9" s="1271">
        <f t="shared" si="17"/>
        <v>3.625</v>
      </c>
      <c r="M9" s="1271">
        <f t="shared" si="3"/>
        <v>3.625</v>
      </c>
      <c r="N9" s="1271"/>
      <c r="O9" s="1271">
        <f t="shared" si="4"/>
        <v>3.625</v>
      </c>
      <c r="P9" s="1287">
        <v>3</v>
      </c>
      <c r="Q9" s="1288">
        <v>0</v>
      </c>
      <c r="S9" s="1284">
        <v>6.5</v>
      </c>
      <c r="T9" s="1271">
        <f t="shared" si="18"/>
        <v>1.075</v>
      </c>
      <c r="U9" s="1271">
        <f t="shared" si="19"/>
        <v>1.075</v>
      </c>
      <c r="V9" s="1287">
        <v>1.885</v>
      </c>
      <c r="W9" s="1288">
        <v>0</v>
      </c>
      <c r="Y9" s="881">
        <f t="shared" si="20"/>
        <v>8.25</v>
      </c>
      <c r="Z9">
        <f t="shared" si="5"/>
        <v>2.7250000000000001</v>
      </c>
      <c r="AA9">
        <f t="shared" si="5"/>
        <v>2.7250000000000001</v>
      </c>
      <c r="AB9">
        <f t="shared" si="5"/>
        <v>2.7250000000000001</v>
      </c>
      <c r="AC9">
        <f t="shared" si="6"/>
        <v>2.7250000000000001</v>
      </c>
      <c r="AD9">
        <f t="shared" si="6"/>
        <v>2.7250000000000001</v>
      </c>
      <c r="AH9" s="25">
        <f t="shared" si="7"/>
        <v>11.625</v>
      </c>
      <c r="AI9" s="14">
        <f t="shared" si="8"/>
        <v>3.2</v>
      </c>
      <c r="AJ9" s="14"/>
      <c r="AL9" s="25">
        <f t="shared" si="9"/>
        <v>12.625</v>
      </c>
      <c r="AM9" s="14">
        <f t="shared" si="10"/>
        <v>3.2</v>
      </c>
      <c r="AN9" s="14"/>
      <c r="AP9" s="25">
        <v>8.25</v>
      </c>
      <c r="AQ9" s="14">
        <f t="shared" si="11"/>
        <v>2.2250000000000001</v>
      </c>
      <c r="AR9" s="14"/>
      <c r="AS9" s="57"/>
      <c r="AT9" s="57">
        <v>0.625</v>
      </c>
      <c r="AU9" s="64">
        <f t="shared" si="21"/>
        <v>3.15</v>
      </c>
      <c r="AV9" s="64">
        <f t="shared" si="12"/>
        <v>3.15</v>
      </c>
      <c r="AW9" s="64">
        <f t="shared" si="13"/>
        <v>3.15</v>
      </c>
      <c r="AX9" s="64">
        <f t="shared" si="14"/>
        <v>3.15</v>
      </c>
      <c r="BD9">
        <v>6.75</v>
      </c>
      <c r="BE9">
        <v>102.47</v>
      </c>
      <c r="BF9">
        <v>102.37</v>
      </c>
      <c r="BG9">
        <v>102.37</v>
      </c>
      <c r="BH9" s="64">
        <f t="shared" si="15"/>
        <v>2.9750000000000001</v>
      </c>
      <c r="BK9">
        <v>7.25</v>
      </c>
      <c r="BM9">
        <v>101.144375</v>
      </c>
      <c r="BN9">
        <f>BN8</f>
        <v>3.55</v>
      </c>
      <c r="CU9" s="922"/>
      <c r="CV9" s="64"/>
      <c r="CW9" s="64"/>
    </row>
    <row r="10" spans="1:101" ht="15.75" customHeight="1">
      <c r="A10" s="881">
        <v>6.625</v>
      </c>
      <c r="C10" s="1271">
        <f t="shared" si="16"/>
        <v>0.49750000000001293</v>
      </c>
      <c r="D10" s="1271">
        <f t="shared" si="1"/>
        <v>0.49750000000001293</v>
      </c>
      <c r="F10" s="1271">
        <f t="shared" si="2"/>
        <v>0.49750000000001293</v>
      </c>
      <c r="G10" s="1287">
        <v>-1.1824999999999939</v>
      </c>
      <c r="H10" s="1310">
        <v>0.33000000000000673</v>
      </c>
      <c r="I10" s="1271"/>
      <c r="J10" s="1284">
        <v>6.625</v>
      </c>
      <c r="K10" s="1284"/>
      <c r="L10" s="1271">
        <f t="shared" si="17"/>
        <v>3.625</v>
      </c>
      <c r="M10" s="1271">
        <f t="shared" si="3"/>
        <v>3.625</v>
      </c>
      <c r="N10" s="1271"/>
      <c r="O10" s="1271">
        <f t="shared" si="4"/>
        <v>3.625</v>
      </c>
      <c r="P10" s="1287">
        <v>3</v>
      </c>
      <c r="Q10" s="1288">
        <v>0</v>
      </c>
      <c r="S10" s="1284">
        <v>6.625</v>
      </c>
      <c r="T10" s="1271">
        <f t="shared" si="18"/>
        <v>1.075</v>
      </c>
      <c r="U10" s="1271">
        <f t="shared" si="19"/>
        <v>1.075</v>
      </c>
      <c r="V10" s="1287">
        <v>1.885</v>
      </c>
      <c r="W10" s="1288">
        <v>0</v>
      </c>
      <c r="Y10" s="881">
        <f t="shared" si="20"/>
        <v>8.375</v>
      </c>
      <c r="Z10">
        <f t="shared" si="5"/>
        <v>2.7250000000000001</v>
      </c>
      <c r="AA10">
        <f t="shared" si="5"/>
        <v>2.7250000000000001</v>
      </c>
      <c r="AB10">
        <f t="shared" si="5"/>
        <v>2.7250000000000001</v>
      </c>
      <c r="AC10">
        <f t="shared" si="6"/>
        <v>2.7250000000000001</v>
      </c>
      <c r="AD10">
        <f t="shared" si="6"/>
        <v>2.7250000000000001</v>
      </c>
      <c r="AH10" s="25">
        <f t="shared" si="7"/>
        <v>11.5</v>
      </c>
      <c r="AI10" s="14">
        <f t="shared" si="8"/>
        <v>3.2</v>
      </c>
      <c r="AJ10" s="14"/>
      <c r="AL10" s="25">
        <f t="shared" si="9"/>
        <v>12.5</v>
      </c>
      <c r="AM10" s="14">
        <f t="shared" si="10"/>
        <v>3.2</v>
      </c>
      <c r="AN10" s="14"/>
      <c r="AP10" s="25">
        <v>8.375</v>
      </c>
      <c r="AQ10" s="14">
        <f t="shared" si="11"/>
        <v>2.2250000000000001</v>
      </c>
      <c r="AR10" s="14"/>
      <c r="AS10" s="57"/>
      <c r="AT10" s="57">
        <v>0.75</v>
      </c>
      <c r="AU10" s="64">
        <f t="shared" si="21"/>
        <v>3.15</v>
      </c>
      <c r="AV10" s="64">
        <f t="shared" si="12"/>
        <v>3.15</v>
      </c>
      <c r="AW10" s="64">
        <f t="shared" si="13"/>
        <v>3.15</v>
      </c>
      <c r="AX10" s="64">
        <f t="shared" si="14"/>
        <v>3.15</v>
      </c>
      <c r="BD10">
        <v>6.875</v>
      </c>
      <c r="BE10">
        <v>103.095</v>
      </c>
      <c r="BF10">
        <v>102.995</v>
      </c>
      <c r="BG10">
        <v>102.995</v>
      </c>
      <c r="BH10" s="64">
        <f t="shared" si="15"/>
        <v>2.9750000000000001</v>
      </c>
      <c r="BK10">
        <v>7.375</v>
      </c>
      <c r="BM10">
        <v>101.66</v>
      </c>
      <c r="BN10">
        <f t="shared" si="0"/>
        <v>3.55</v>
      </c>
      <c r="CU10" s="922"/>
      <c r="CV10" s="64"/>
      <c r="CW10" s="64"/>
    </row>
    <row r="11" spans="1:101" ht="15.75" customHeight="1">
      <c r="A11" s="881">
        <v>6.75</v>
      </c>
      <c r="C11" s="1271">
        <f t="shared" si="16"/>
        <v>0.43450000000001532</v>
      </c>
      <c r="D11" s="1271">
        <f t="shared" si="1"/>
        <v>0.43450000000001532</v>
      </c>
      <c r="F11" s="1271">
        <f t="shared" si="2"/>
        <v>0.43450000000001532</v>
      </c>
      <c r="G11" s="1287">
        <v>-1.1432499999999983</v>
      </c>
      <c r="H11" s="1310">
        <v>0.22775000000001355</v>
      </c>
      <c r="I11" s="1271"/>
      <c r="J11" s="1284">
        <v>6.75</v>
      </c>
      <c r="K11" s="1284"/>
      <c r="L11" s="1271">
        <f t="shared" si="17"/>
        <v>3.625</v>
      </c>
      <c r="M11" s="1271">
        <f t="shared" si="3"/>
        <v>3.625</v>
      </c>
      <c r="N11" s="1271"/>
      <c r="O11" s="1271">
        <f t="shared" si="4"/>
        <v>3.625</v>
      </c>
      <c r="P11" s="1287">
        <v>3</v>
      </c>
      <c r="Q11" s="1288">
        <v>0</v>
      </c>
      <c r="S11" s="1284">
        <v>6.75</v>
      </c>
      <c r="T11" s="1271">
        <f t="shared" si="18"/>
        <v>1.075</v>
      </c>
      <c r="U11" s="1271">
        <f t="shared" si="19"/>
        <v>1.075</v>
      </c>
      <c r="V11" s="1287">
        <v>1.885</v>
      </c>
      <c r="W11" s="1288">
        <v>0</v>
      </c>
      <c r="Y11" s="881">
        <f t="shared" si="20"/>
        <v>8.5</v>
      </c>
      <c r="Z11">
        <f t="shared" si="5"/>
        <v>2.7250000000000001</v>
      </c>
      <c r="AA11">
        <f t="shared" si="5"/>
        <v>2.7250000000000001</v>
      </c>
      <c r="AB11">
        <f t="shared" si="5"/>
        <v>2.7250000000000001</v>
      </c>
      <c r="AC11">
        <f t="shared" si="6"/>
        <v>2.7250000000000001</v>
      </c>
      <c r="AD11">
        <f t="shared" si="6"/>
        <v>2.7250000000000001</v>
      </c>
      <c r="AH11" s="25">
        <f t="shared" si="7"/>
        <v>11.375</v>
      </c>
      <c r="AI11" s="14">
        <f t="shared" si="8"/>
        <v>3.2</v>
      </c>
      <c r="AJ11" s="14"/>
      <c r="AL11" s="25">
        <f t="shared" si="9"/>
        <v>12.375</v>
      </c>
      <c r="AM11" s="14">
        <f t="shared" si="10"/>
        <v>3.2</v>
      </c>
      <c r="AN11" s="14"/>
      <c r="AP11" s="25">
        <v>8.5</v>
      </c>
      <c r="AQ11" s="14">
        <f t="shared" si="11"/>
        <v>2.2250000000000001</v>
      </c>
      <c r="AR11" s="14"/>
      <c r="AS11" s="57"/>
      <c r="AT11" s="57">
        <v>0.875</v>
      </c>
      <c r="AU11" s="64">
        <f t="shared" si="21"/>
        <v>3.15</v>
      </c>
      <c r="AV11" s="64">
        <f t="shared" si="12"/>
        <v>3.15</v>
      </c>
      <c r="AW11" s="64">
        <f t="shared" si="13"/>
        <v>3.15</v>
      </c>
      <c r="AX11" s="64">
        <f t="shared" si="14"/>
        <v>3.15</v>
      </c>
      <c r="BD11">
        <v>7</v>
      </c>
      <c r="BE11">
        <v>103.72</v>
      </c>
      <c r="BF11">
        <v>103.62</v>
      </c>
      <c r="BG11">
        <v>103.62</v>
      </c>
      <c r="BH11" s="64">
        <f t="shared" si="15"/>
        <v>2.9750000000000001</v>
      </c>
      <c r="BK11">
        <v>7.5</v>
      </c>
      <c r="BM11">
        <v>102.16</v>
      </c>
      <c r="BN11">
        <f t="shared" si="0"/>
        <v>3.55</v>
      </c>
      <c r="CU11" s="922"/>
      <c r="CV11" s="64"/>
      <c r="CW11" s="64"/>
    </row>
    <row r="12" spans="1:101" ht="15.75" customHeight="1">
      <c r="A12" s="881">
        <v>6.875</v>
      </c>
      <c r="C12" s="1271">
        <f t="shared" si="16"/>
        <v>0.30950000000000211</v>
      </c>
      <c r="D12" s="1271">
        <f t="shared" si="1"/>
        <v>0.30950000000000211</v>
      </c>
      <c r="F12" s="1271">
        <f t="shared" si="2"/>
        <v>0.30950000000000211</v>
      </c>
      <c r="G12" s="1287">
        <v>-1.1050000000000075</v>
      </c>
      <c r="H12" s="1310">
        <v>6.450000000000955E-2</v>
      </c>
      <c r="I12" s="1271"/>
      <c r="J12" s="1284">
        <v>6.875</v>
      </c>
      <c r="K12" s="1284"/>
      <c r="L12" s="1271">
        <f t="shared" si="17"/>
        <v>3.625</v>
      </c>
      <c r="M12" s="1271">
        <f t="shared" si="3"/>
        <v>3.625</v>
      </c>
      <c r="N12" s="1271"/>
      <c r="O12" s="1271">
        <f t="shared" si="4"/>
        <v>3.625</v>
      </c>
      <c r="P12" s="1287">
        <v>3</v>
      </c>
      <c r="Q12" s="1288">
        <v>0</v>
      </c>
      <c r="S12" s="1284">
        <v>6.875</v>
      </c>
      <c r="T12" s="1271">
        <f t="shared" si="18"/>
        <v>1.075</v>
      </c>
      <c r="U12" s="1271">
        <f t="shared" si="19"/>
        <v>1.075</v>
      </c>
      <c r="V12" s="1287">
        <v>1.885</v>
      </c>
      <c r="W12" s="1288">
        <v>0</v>
      </c>
      <c r="Y12" s="881">
        <f t="shared" si="20"/>
        <v>8.625</v>
      </c>
      <c r="Z12">
        <f t="shared" si="5"/>
        <v>2.7250000000000001</v>
      </c>
      <c r="AA12">
        <f t="shared" si="5"/>
        <v>2.7250000000000001</v>
      </c>
      <c r="AB12">
        <f t="shared" si="5"/>
        <v>2.7250000000000001</v>
      </c>
      <c r="AC12">
        <f t="shared" si="6"/>
        <v>2.7250000000000001</v>
      </c>
      <c r="AD12">
        <f t="shared" si="6"/>
        <v>2.7250000000000001</v>
      </c>
      <c r="AH12" s="25">
        <f t="shared" si="7"/>
        <v>11.25</v>
      </c>
      <c r="AI12" s="14">
        <f t="shared" si="8"/>
        <v>3.2</v>
      </c>
      <c r="AJ12" s="14"/>
      <c r="AL12" s="25">
        <f t="shared" si="9"/>
        <v>12.25</v>
      </c>
      <c r="AM12" s="14">
        <f t="shared" si="10"/>
        <v>3.2</v>
      </c>
      <c r="AN12" s="14"/>
      <c r="AP12" s="25">
        <v>8.625</v>
      </c>
      <c r="AQ12" s="14">
        <f t="shared" si="11"/>
        <v>2.2250000000000001</v>
      </c>
      <c r="AR12" s="14"/>
      <c r="AS12" s="57"/>
      <c r="AT12" s="57">
        <v>1</v>
      </c>
      <c r="AU12" s="64">
        <f t="shared" si="21"/>
        <v>3.15</v>
      </c>
      <c r="AV12" s="64">
        <f t="shared" si="12"/>
        <v>3.15</v>
      </c>
      <c r="AW12" s="64">
        <f t="shared" si="13"/>
        <v>3.15</v>
      </c>
      <c r="AX12" s="64">
        <f t="shared" si="14"/>
        <v>3.15</v>
      </c>
      <c r="BD12">
        <v>7.125</v>
      </c>
      <c r="BE12">
        <v>104.345</v>
      </c>
      <c r="BF12">
        <v>104.245</v>
      </c>
      <c r="BG12">
        <v>104.245</v>
      </c>
      <c r="BH12" s="64">
        <f t="shared" si="15"/>
        <v>2.9750000000000001</v>
      </c>
      <c r="BK12">
        <v>7.625</v>
      </c>
      <c r="BM12">
        <v>102.66</v>
      </c>
      <c r="BN12">
        <f t="shared" si="0"/>
        <v>3.55</v>
      </c>
      <c r="CU12" s="922"/>
      <c r="CV12" s="64"/>
      <c r="CW12" s="64"/>
    </row>
    <row r="13" spans="1:101" ht="15" customHeight="1">
      <c r="A13" s="881">
        <v>7</v>
      </c>
      <c r="C13" s="1271">
        <f t="shared" si="16"/>
        <v>0.55950000000000366</v>
      </c>
      <c r="D13" s="1271">
        <f t="shared" si="1"/>
        <v>0.55950000000000366</v>
      </c>
      <c r="F13" s="1271">
        <f t="shared" si="2"/>
        <v>0.55950000000000366</v>
      </c>
      <c r="G13" s="1287">
        <v>-1.1044999999999907</v>
      </c>
      <c r="H13" s="1310">
        <v>0.31399999999999428</v>
      </c>
      <c r="I13" s="1271"/>
      <c r="J13" s="1284">
        <v>7</v>
      </c>
      <c r="K13" s="1284"/>
      <c r="L13" s="1271">
        <f t="shared" si="17"/>
        <v>3.625</v>
      </c>
      <c r="M13" s="1271">
        <f t="shared" si="3"/>
        <v>3.625</v>
      </c>
      <c r="N13" s="1271"/>
      <c r="O13" s="1271">
        <f t="shared" si="4"/>
        <v>3.625</v>
      </c>
      <c r="P13" s="1287">
        <v>3</v>
      </c>
      <c r="Q13" s="1288">
        <v>0</v>
      </c>
      <c r="S13" s="1284">
        <v>7</v>
      </c>
      <c r="T13" s="1271">
        <f t="shared" si="18"/>
        <v>1.075</v>
      </c>
      <c r="U13" s="1271">
        <f t="shared" si="19"/>
        <v>1.075</v>
      </c>
      <c r="V13" s="1287">
        <v>1.885</v>
      </c>
      <c r="W13" s="1288">
        <v>0</v>
      </c>
      <c r="Y13" s="881">
        <f t="shared" si="20"/>
        <v>8.75</v>
      </c>
      <c r="Z13">
        <f t="shared" si="5"/>
        <v>2.7250000000000001</v>
      </c>
      <c r="AA13">
        <f t="shared" si="5"/>
        <v>2.7250000000000001</v>
      </c>
      <c r="AB13">
        <f t="shared" si="5"/>
        <v>2.7250000000000001</v>
      </c>
      <c r="AC13">
        <f t="shared" si="6"/>
        <v>2.7250000000000001</v>
      </c>
      <c r="AD13">
        <f t="shared" si="6"/>
        <v>2.7250000000000001</v>
      </c>
      <c r="AH13" s="25">
        <f t="shared" si="7"/>
        <v>11.125</v>
      </c>
      <c r="AI13" s="14">
        <f t="shared" si="8"/>
        <v>3.2</v>
      </c>
      <c r="AJ13" s="14"/>
      <c r="AL13" s="25">
        <f t="shared" si="9"/>
        <v>12.125</v>
      </c>
      <c r="AM13" s="14">
        <f t="shared" si="10"/>
        <v>3.2</v>
      </c>
      <c r="AN13" s="14"/>
      <c r="AP13" s="25">
        <v>8.75</v>
      </c>
      <c r="AQ13" s="14">
        <f t="shared" si="11"/>
        <v>2.2250000000000001</v>
      </c>
      <c r="AR13" s="14"/>
      <c r="AS13" s="57"/>
      <c r="AT13" s="57">
        <v>1.125</v>
      </c>
      <c r="AU13" s="64">
        <f t="shared" si="21"/>
        <v>3.15</v>
      </c>
      <c r="AV13" s="64">
        <f t="shared" si="12"/>
        <v>3.15</v>
      </c>
      <c r="AW13" s="64">
        <f t="shared" si="13"/>
        <v>3.15</v>
      </c>
      <c r="AX13" s="64">
        <f t="shared" si="14"/>
        <v>3.15</v>
      </c>
      <c r="BD13">
        <v>7.25</v>
      </c>
      <c r="BE13">
        <v>104.97</v>
      </c>
      <c r="BF13">
        <v>104.87</v>
      </c>
      <c r="BG13">
        <v>104.87</v>
      </c>
      <c r="BH13" s="64">
        <f t="shared" si="15"/>
        <v>2.9750000000000001</v>
      </c>
      <c r="BK13">
        <v>7.75</v>
      </c>
      <c r="BM13">
        <v>103.16</v>
      </c>
      <c r="BN13">
        <f t="shared" si="0"/>
        <v>3.55</v>
      </c>
      <c r="CU13" s="922"/>
      <c r="CV13" s="64"/>
      <c r="CW13" s="64"/>
    </row>
    <row r="14" spans="1:101">
      <c r="A14" s="881">
        <v>7.125</v>
      </c>
      <c r="C14" s="1271">
        <f t="shared" si="16"/>
        <v>0.80950000000000233</v>
      </c>
      <c r="D14" s="1271">
        <f t="shared" si="1"/>
        <v>0.80950000000000233</v>
      </c>
      <c r="F14" s="1271">
        <f t="shared" si="2"/>
        <v>0.80950000000000233</v>
      </c>
      <c r="G14" s="1287">
        <v>-0.94750000000001688</v>
      </c>
      <c r="H14" s="1310">
        <v>0.40700000000001912</v>
      </c>
      <c r="I14" s="1271"/>
      <c r="J14" s="1284">
        <v>7.125</v>
      </c>
      <c r="K14" s="1284"/>
      <c r="L14" s="1271">
        <f t="shared" si="17"/>
        <v>3.625</v>
      </c>
      <c r="M14" s="1271">
        <f t="shared" si="3"/>
        <v>3.625</v>
      </c>
      <c r="N14" s="1271"/>
      <c r="O14" s="1271">
        <f t="shared" si="4"/>
        <v>3.625</v>
      </c>
      <c r="P14" s="1287">
        <v>3</v>
      </c>
      <c r="Q14" s="1288">
        <v>0</v>
      </c>
      <c r="S14" s="1284">
        <v>7.125</v>
      </c>
      <c r="T14" s="1271">
        <f t="shared" si="18"/>
        <v>1.075</v>
      </c>
      <c r="U14" s="1271">
        <f t="shared" si="19"/>
        <v>1.075</v>
      </c>
      <c r="V14" s="1287">
        <v>1.885</v>
      </c>
      <c r="W14" s="1288">
        <v>0</v>
      </c>
      <c r="Y14" s="881">
        <f t="shared" si="20"/>
        <v>8.875</v>
      </c>
      <c r="Z14">
        <f t="shared" si="5"/>
        <v>2.7250000000000001</v>
      </c>
      <c r="AA14">
        <f t="shared" si="5"/>
        <v>2.7250000000000001</v>
      </c>
      <c r="AB14">
        <f t="shared" si="5"/>
        <v>2.7250000000000001</v>
      </c>
      <c r="AC14">
        <f t="shared" si="6"/>
        <v>2.7250000000000001</v>
      </c>
      <c r="AD14">
        <f t="shared" si="6"/>
        <v>2.7250000000000001</v>
      </c>
      <c r="AH14" s="25">
        <f t="shared" si="7"/>
        <v>11</v>
      </c>
      <c r="AI14" s="14">
        <f t="shared" si="8"/>
        <v>3.2</v>
      </c>
      <c r="AJ14" s="14"/>
      <c r="AL14" s="25">
        <f t="shared" si="9"/>
        <v>12</v>
      </c>
      <c r="AM14" s="14">
        <f t="shared" si="10"/>
        <v>3.2</v>
      </c>
      <c r="AN14" s="14"/>
      <c r="AP14" s="25">
        <v>8.875</v>
      </c>
      <c r="AQ14" s="14">
        <f t="shared" si="11"/>
        <v>2.2250000000000001</v>
      </c>
      <c r="AR14" s="14"/>
      <c r="AS14" s="57"/>
      <c r="AT14" s="57">
        <v>1.25</v>
      </c>
      <c r="AU14" s="64">
        <f t="shared" si="21"/>
        <v>3.15</v>
      </c>
      <c r="AV14" s="64">
        <f t="shared" si="12"/>
        <v>3.15</v>
      </c>
      <c r="AW14" s="64">
        <f t="shared" si="13"/>
        <v>3.15</v>
      </c>
      <c r="AX14" s="64">
        <f t="shared" si="14"/>
        <v>3.15</v>
      </c>
      <c r="BD14">
        <v>7.375</v>
      </c>
      <c r="BE14">
        <v>105.595</v>
      </c>
      <c r="BF14">
        <v>105.495</v>
      </c>
      <c r="BG14">
        <v>105.495</v>
      </c>
      <c r="BH14" s="64">
        <f t="shared" si="15"/>
        <v>2.9750000000000001</v>
      </c>
      <c r="BK14">
        <v>7.875</v>
      </c>
      <c r="BM14">
        <v>103.5975</v>
      </c>
      <c r="BN14">
        <f t="shared" si="0"/>
        <v>3.55</v>
      </c>
      <c r="CU14" s="922"/>
      <c r="CV14" s="64"/>
      <c r="CW14" s="64"/>
    </row>
    <row r="15" spans="1:101">
      <c r="A15" s="881">
        <v>7.25</v>
      </c>
      <c r="C15" s="1271">
        <f t="shared" si="16"/>
        <v>1.0595000000000043</v>
      </c>
      <c r="D15" s="1271">
        <f t="shared" si="1"/>
        <v>1.0595000000000043</v>
      </c>
      <c r="F15" s="1271">
        <f t="shared" si="2"/>
        <v>1.0595000000000043</v>
      </c>
      <c r="G15" s="1287">
        <v>-0.8470000000000204</v>
      </c>
      <c r="H15" s="1310">
        <v>0.55650000000002464</v>
      </c>
      <c r="I15" s="1271"/>
      <c r="J15" s="1284">
        <v>7.25</v>
      </c>
      <c r="K15" s="1284"/>
      <c r="L15" s="1271">
        <f t="shared" si="17"/>
        <v>3.625</v>
      </c>
      <c r="M15" s="1271">
        <f t="shared" si="3"/>
        <v>3.625</v>
      </c>
      <c r="N15" s="1271"/>
      <c r="O15" s="1271">
        <f t="shared" si="4"/>
        <v>3.625</v>
      </c>
      <c r="P15" s="1287">
        <v>3</v>
      </c>
      <c r="Q15" s="1288">
        <v>0</v>
      </c>
      <c r="S15" s="1284">
        <v>7.25</v>
      </c>
      <c r="T15" s="1271">
        <f t="shared" si="18"/>
        <v>1.075</v>
      </c>
      <c r="U15" s="1271">
        <f t="shared" si="19"/>
        <v>1.075</v>
      </c>
      <c r="V15" s="1287">
        <v>1.885</v>
      </c>
      <c r="W15" s="1288">
        <v>0</v>
      </c>
      <c r="Y15" s="881">
        <f t="shared" si="20"/>
        <v>9</v>
      </c>
      <c r="Z15">
        <f t="shared" si="5"/>
        <v>2.7250000000000001</v>
      </c>
      <c r="AA15">
        <f t="shared" si="5"/>
        <v>2.7250000000000001</v>
      </c>
      <c r="AB15">
        <f t="shared" si="5"/>
        <v>2.7250000000000001</v>
      </c>
      <c r="AC15">
        <f t="shared" si="6"/>
        <v>2.7250000000000001</v>
      </c>
      <c r="AD15">
        <f t="shared" si="6"/>
        <v>2.7250000000000001</v>
      </c>
      <c r="AH15" s="25">
        <f t="shared" si="7"/>
        <v>10.875</v>
      </c>
      <c r="AI15" s="14">
        <f t="shared" si="8"/>
        <v>3.2</v>
      </c>
      <c r="AJ15" s="14"/>
      <c r="AL15" s="25">
        <f t="shared" si="9"/>
        <v>11.875</v>
      </c>
      <c r="AM15" s="14">
        <f t="shared" si="10"/>
        <v>3.2</v>
      </c>
      <c r="AN15" s="14"/>
      <c r="AP15" s="25">
        <v>9</v>
      </c>
      <c r="AQ15" s="14">
        <f t="shared" si="11"/>
        <v>2.2250000000000001</v>
      </c>
      <c r="AR15" s="14"/>
      <c r="AS15" s="57"/>
      <c r="AT15" s="57">
        <v>1.375</v>
      </c>
      <c r="AU15" s="64">
        <f t="shared" si="21"/>
        <v>3.15</v>
      </c>
      <c r="AV15" s="64">
        <f t="shared" si="12"/>
        <v>3.15</v>
      </c>
      <c r="AW15" s="64">
        <f t="shared" si="13"/>
        <v>3.15</v>
      </c>
      <c r="AX15" s="64">
        <f t="shared" si="14"/>
        <v>3.15</v>
      </c>
      <c r="BD15">
        <v>7.5</v>
      </c>
      <c r="BE15">
        <v>106.22</v>
      </c>
      <c r="BF15">
        <v>106.12</v>
      </c>
      <c r="BG15">
        <v>106.12</v>
      </c>
      <c r="BH15" s="64">
        <f t="shared" si="15"/>
        <v>2.9750000000000001</v>
      </c>
      <c r="BK15">
        <v>7.9989999999999997</v>
      </c>
      <c r="BM15">
        <v>103.91</v>
      </c>
      <c r="BN15">
        <f t="shared" si="0"/>
        <v>3.55</v>
      </c>
      <c r="CU15" s="922"/>
      <c r="CV15" s="64"/>
      <c r="CW15" s="64"/>
    </row>
    <row r="16" spans="1:101">
      <c r="A16" s="881">
        <v>7.375</v>
      </c>
      <c r="C16" s="1271">
        <f t="shared" si="16"/>
        <v>1.3095000000000045</v>
      </c>
      <c r="D16" s="1271">
        <f t="shared" si="1"/>
        <v>1.3095000000000045</v>
      </c>
      <c r="F16" s="1271">
        <f t="shared" si="2"/>
        <v>1.3095000000000045</v>
      </c>
      <c r="G16" s="1287">
        <v>-0.77825000000002609</v>
      </c>
      <c r="H16" s="1310">
        <v>0.73775000000003055</v>
      </c>
      <c r="I16" s="1271"/>
      <c r="J16" s="1284">
        <v>7.375</v>
      </c>
      <c r="K16" s="1284"/>
      <c r="L16" s="1271">
        <f t="shared" si="17"/>
        <v>3.625</v>
      </c>
      <c r="M16" s="1271">
        <f t="shared" si="3"/>
        <v>3.625</v>
      </c>
      <c r="N16" s="1271"/>
      <c r="O16" s="1271">
        <f t="shared" si="4"/>
        <v>3.625</v>
      </c>
      <c r="P16" s="1287">
        <v>3</v>
      </c>
      <c r="Q16" s="1288">
        <v>0</v>
      </c>
      <c r="S16" s="1284">
        <v>7.375</v>
      </c>
      <c r="T16" s="1271">
        <f t="shared" si="18"/>
        <v>1.075</v>
      </c>
      <c r="U16" s="1271">
        <f t="shared" si="19"/>
        <v>1.075</v>
      </c>
      <c r="V16" s="1287">
        <v>1.885</v>
      </c>
      <c r="W16" s="1288">
        <v>0</v>
      </c>
      <c r="Y16" s="881">
        <f t="shared" si="20"/>
        <v>9.125</v>
      </c>
      <c r="Z16">
        <f t="shared" si="5"/>
        <v>2.7250000000000001</v>
      </c>
      <c r="AA16">
        <f t="shared" si="5"/>
        <v>2.7250000000000001</v>
      </c>
      <c r="AB16">
        <f t="shared" si="5"/>
        <v>2.7250000000000001</v>
      </c>
      <c r="AC16">
        <f t="shared" si="6"/>
        <v>2.7250000000000001</v>
      </c>
      <c r="AD16">
        <f t="shared" si="6"/>
        <v>2.7250000000000001</v>
      </c>
      <c r="AH16" s="25">
        <f t="shared" si="7"/>
        <v>10.75</v>
      </c>
      <c r="AI16" s="14">
        <f t="shared" si="8"/>
        <v>3.2</v>
      </c>
      <c r="AJ16" s="14"/>
      <c r="AL16" s="25">
        <f t="shared" si="9"/>
        <v>11.75</v>
      </c>
      <c r="AM16" s="14">
        <f t="shared" si="10"/>
        <v>3.2</v>
      </c>
      <c r="AN16" s="14"/>
      <c r="AP16" s="25">
        <v>9.125</v>
      </c>
      <c r="AQ16" s="14">
        <f t="shared" si="11"/>
        <v>2.2250000000000001</v>
      </c>
      <c r="AR16" s="14"/>
      <c r="AS16" s="57"/>
      <c r="AT16" s="57">
        <v>1.5</v>
      </c>
      <c r="AU16" s="64">
        <f t="shared" si="21"/>
        <v>3.15</v>
      </c>
      <c r="AV16" s="64">
        <f t="shared" si="12"/>
        <v>3.15</v>
      </c>
      <c r="AW16" s="64">
        <f t="shared" si="13"/>
        <v>3.15</v>
      </c>
      <c r="AX16" s="64">
        <f t="shared" si="14"/>
        <v>3.15</v>
      </c>
      <c r="BD16">
        <v>7.625</v>
      </c>
      <c r="BE16">
        <v>106.752</v>
      </c>
      <c r="BF16">
        <v>106.652</v>
      </c>
      <c r="BG16">
        <v>106.652</v>
      </c>
      <c r="BH16" s="64">
        <f t="shared" si="15"/>
        <v>2.9750000000000001</v>
      </c>
      <c r="BK16">
        <v>8.125</v>
      </c>
      <c r="BM16">
        <v>104.16</v>
      </c>
      <c r="BN16">
        <f t="shared" si="0"/>
        <v>3.55</v>
      </c>
      <c r="CU16" s="922"/>
      <c r="CV16" s="64"/>
      <c r="CW16" s="64"/>
    </row>
    <row r="17" spans="1:101">
      <c r="A17" s="881">
        <v>7.5</v>
      </c>
      <c r="C17" s="1271">
        <f t="shared" si="16"/>
        <v>1.5595000000000045</v>
      </c>
      <c r="D17" s="1271">
        <f t="shared" si="1"/>
        <v>1.5595000000000045</v>
      </c>
      <c r="F17" s="1271">
        <f t="shared" si="2"/>
        <v>1.5595000000000045</v>
      </c>
      <c r="G17" s="1287">
        <v>-0.74750000000002848</v>
      </c>
      <c r="H17" s="1310">
        <v>0.95700000000003294</v>
      </c>
      <c r="I17" s="1271"/>
      <c r="J17" s="1284">
        <v>7.5</v>
      </c>
      <c r="K17" s="1284"/>
      <c r="L17" s="1271">
        <f t="shared" si="17"/>
        <v>3.625</v>
      </c>
      <c r="M17" s="1271">
        <f t="shared" si="3"/>
        <v>3.625</v>
      </c>
      <c r="N17" s="1271"/>
      <c r="O17" s="1271">
        <f t="shared" si="4"/>
        <v>3.625</v>
      </c>
      <c r="P17" s="1287">
        <v>3</v>
      </c>
      <c r="Q17" s="1288">
        <v>0</v>
      </c>
      <c r="S17" s="1284">
        <v>7.5</v>
      </c>
      <c r="T17" s="1271">
        <f t="shared" si="18"/>
        <v>1.075</v>
      </c>
      <c r="U17" s="1271">
        <f t="shared" si="19"/>
        <v>1.075</v>
      </c>
      <c r="V17" s="1287">
        <v>1.885</v>
      </c>
      <c r="W17" s="1288">
        <v>0</v>
      </c>
      <c r="Y17" s="881">
        <f t="shared" si="20"/>
        <v>9.25</v>
      </c>
      <c r="Z17">
        <f t="shared" si="5"/>
        <v>2.7250000000000001</v>
      </c>
      <c r="AA17">
        <f t="shared" si="5"/>
        <v>2.7250000000000001</v>
      </c>
      <c r="AB17">
        <f t="shared" si="5"/>
        <v>2.7250000000000001</v>
      </c>
      <c r="AC17">
        <f t="shared" si="6"/>
        <v>2.7250000000000001</v>
      </c>
      <c r="AD17">
        <f t="shared" si="6"/>
        <v>2.7250000000000001</v>
      </c>
      <c r="AH17" s="25">
        <f t="shared" si="7"/>
        <v>10.625</v>
      </c>
      <c r="AI17" s="14">
        <f t="shared" si="8"/>
        <v>3.2</v>
      </c>
      <c r="AJ17" s="14"/>
      <c r="AL17" s="25">
        <f t="shared" si="9"/>
        <v>11.625</v>
      </c>
      <c r="AM17" s="14">
        <f t="shared" si="10"/>
        <v>3.2</v>
      </c>
      <c r="AN17" s="14"/>
      <c r="AP17" s="25">
        <v>9.25</v>
      </c>
      <c r="AQ17" s="14">
        <f t="shared" si="11"/>
        <v>2.2250000000000001</v>
      </c>
      <c r="AR17" s="14"/>
      <c r="AS17" s="57"/>
      <c r="AT17" s="57">
        <v>1.625</v>
      </c>
      <c r="AU17" s="64">
        <f t="shared" si="21"/>
        <v>3.15</v>
      </c>
      <c r="AV17" s="64">
        <f t="shared" si="12"/>
        <v>3.15</v>
      </c>
      <c r="AW17" s="64">
        <f t="shared" si="13"/>
        <v>3.15</v>
      </c>
      <c r="AX17" s="64">
        <f t="shared" si="14"/>
        <v>3.15</v>
      </c>
      <c r="BD17">
        <v>7.75</v>
      </c>
      <c r="BE17">
        <v>107.18899999999999</v>
      </c>
      <c r="BF17">
        <v>107.089</v>
      </c>
      <c r="BG17">
        <v>107.089</v>
      </c>
      <c r="BH17" s="64">
        <f t="shared" si="15"/>
        <v>2.9750000000000001</v>
      </c>
      <c r="BK17">
        <v>8.25</v>
      </c>
      <c r="BM17">
        <v>104.41</v>
      </c>
      <c r="BN17">
        <f t="shared" si="0"/>
        <v>3.55</v>
      </c>
      <c r="CU17" s="922"/>
      <c r="CV17" s="64"/>
      <c r="CW17" s="64"/>
    </row>
    <row r="18" spans="1:101">
      <c r="A18" s="881">
        <v>7.625</v>
      </c>
      <c r="C18" s="1271">
        <f t="shared" si="16"/>
        <v>1.716500000000001</v>
      </c>
      <c r="D18" s="1271">
        <f t="shared" si="1"/>
        <v>1.716500000000001</v>
      </c>
      <c r="F18" s="1271">
        <f t="shared" si="2"/>
        <v>1.716500000000001</v>
      </c>
      <c r="G18" s="1287">
        <v>-0.74075000000003177</v>
      </c>
      <c r="H18" s="1310">
        <v>1.1072500000000327</v>
      </c>
      <c r="I18" s="1271"/>
      <c r="J18" s="1284">
        <v>7.625</v>
      </c>
      <c r="K18" s="1284"/>
      <c r="L18" s="1271">
        <f t="shared" si="17"/>
        <v>3.625</v>
      </c>
      <c r="M18" s="1271">
        <f t="shared" si="3"/>
        <v>3.625</v>
      </c>
      <c r="N18" s="1271"/>
      <c r="O18" s="1271">
        <f t="shared" si="4"/>
        <v>3.625</v>
      </c>
      <c r="P18" s="1287">
        <v>3</v>
      </c>
      <c r="Q18" s="1288">
        <v>0</v>
      </c>
      <c r="S18" s="1284">
        <v>7.625</v>
      </c>
      <c r="T18" s="1271">
        <f t="shared" si="18"/>
        <v>1.075</v>
      </c>
      <c r="U18" s="1271">
        <f t="shared" si="19"/>
        <v>1.075</v>
      </c>
      <c r="V18" s="1287">
        <v>1.885</v>
      </c>
      <c r="W18" s="1288">
        <v>0</v>
      </c>
      <c r="Y18" s="881">
        <f t="shared" si="20"/>
        <v>9.375</v>
      </c>
      <c r="Z18">
        <f t="shared" si="5"/>
        <v>2.7250000000000001</v>
      </c>
      <c r="AA18">
        <f t="shared" si="5"/>
        <v>2.7250000000000001</v>
      </c>
      <c r="AB18">
        <f t="shared" si="5"/>
        <v>2.7250000000000001</v>
      </c>
      <c r="AC18">
        <f t="shared" si="6"/>
        <v>2.7250000000000001</v>
      </c>
      <c r="AD18">
        <f t="shared" si="6"/>
        <v>2.7250000000000001</v>
      </c>
      <c r="AH18" s="25">
        <f t="shared" si="7"/>
        <v>10.5</v>
      </c>
      <c r="AI18" s="14">
        <f t="shared" si="8"/>
        <v>3.2</v>
      </c>
      <c r="AJ18" s="14"/>
      <c r="AL18" s="25">
        <f t="shared" si="9"/>
        <v>11.5</v>
      </c>
      <c r="AM18" s="14">
        <f t="shared" si="10"/>
        <v>3.2</v>
      </c>
      <c r="AN18" s="14"/>
      <c r="AP18" s="25">
        <v>9.375</v>
      </c>
      <c r="AQ18" s="14">
        <f t="shared" si="11"/>
        <v>2.2250000000000001</v>
      </c>
      <c r="AR18" s="14"/>
      <c r="AS18" s="57"/>
      <c r="AT18" s="57">
        <v>1.75</v>
      </c>
      <c r="AU18" s="64">
        <f t="shared" si="21"/>
        <v>3.15</v>
      </c>
      <c r="AV18" s="64">
        <f t="shared" si="12"/>
        <v>3.15</v>
      </c>
      <c r="AW18" s="64">
        <f t="shared" si="13"/>
        <v>3.15</v>
      </c>
      <c r="AX18" s="64">
        <f t="shared" si="14"/>
        <v>3.15</v>
      </c>
      <c r="BD18">
        <v>7.875</v>
      </c>
      <c r="BE18">
        <v>107.627</v>
      </c>
      <c r="BF18">
        <v>107.527</v>
      </c>
      <c r="BG18">
        <v>107.527</v>
      </c>
      <c r="BH18" s="64">
        <f t="shared" si="15"/>
        <v>2.9750000000000001</v>
      </c>
      <c r="BK18">
        <v>8.375</v>
      </c>
      <c r="BM18">
        <v>104.66</v>
      </c>
      <c r="BN18">
        <f t="shared" si="0"/>
        <v>3.55</v>
      </c>
      <c r="CU18" s="922"/>
      <c r="CV18" s="64"/>
      <c r="CW18" s="64"/>
    </row>
    <row r="19" spans="1:101">
      <c r="A19" s="881">
        <v>7.75</v>
      </c>
      <c r="C19" s="1271">
        <f t="shared" si="16"/>
        <v>1.7784999999999986</v>
      </c>
      <c r="D19" s="1271">
        <f t="shared" si="1"/>
        <v>1.7784999999999986</v>
      </c>
      <c r="F19" s="1271">
        <f t="shared" si="2"/>
        <v>1.7784999999999986</v>
      </c>
      <c r="G19" s="1287">
        <v>-0.71750000000004155</v>
      </c>
      <c r="H19" s="1310">
        <v>1.1460000000000401</v>
      </c>
      <c r="I19" s="1271"/>
      <c r="J19" s="1284">
        <v>7.75</v>
      </c>
      <c r="K19" s="1284"/>
      <c r="L19" s="1271">
        <f t="shared" si="17"/>
        <v>3.625</v>
      </c>
      <c r="M19" s="1271">
        <f t="shared" si="3"/>
        <v>3.625</v>
      </c>
      <c r="N19" s="1271"/>
      <c r="O19" s="1271">
        <f t="shared" si="4"/>
        <v>3.625</v>
      </c>
      <c r="P19" s="1287">
        <v>3</v>
      </c>
      <c r="Q19" s="1288">
        <v>0</v>
      </c>
      <c r="S19" s="1284">
        <v>7.75</v>
      </c>
      <c r="T19" s="1271">
        <f t="shared" si="18"/>
        <v>1.075</v>
      </c>
      <c r="U19" s="1271">
        <f t="shared" si="19"/>
        <v>1.075</v>
      </c>
      <c r="V19" s="1287">
        <v>1.885</v>
      </c>
      <c r="W19" s="1288">
        <v>0</v>
      </c>
      <c r="Y19" s="881">
        <f t="shared" si="20"/>
        <v>9.5</v>
      </c>
      <c r="Z19">
        <f t="shared" si="5"/>
        <v>2.7250000000000001</v>
      </c>
      <c r="AA19">
        <f t="shared" si="5"/>
        <v>2.7250000000000001</v>
      </c>
      <c r="AB19">
        <f t="shared" si="5"/>
        <v>2.7250000000000001</v>
      </c>
      <c r="AC19">
        <f t="shared" si="6"/>
        <v>2.7250000000000001</v>
      </c>
      <c r="AD19">
        <f t="shared" si="6"/>
        <v>2.7250000000000001</v>
      </c>
      <c r="AH19" s="25">
        <f t="shared" si="7"/>
        <v>10.375</v>
      </c>
      <c r="AI19" s="14">
        <f t="shared" si="8"/>
        <v>3.2</v>
      </c>
      <c r="AJ19" s="14"/>
      <c r="AL19" s="25">
        <f t="shared" si="9"/>
        <v>11.375</v>
      </c>
      <c r="AM19" s="14">
        <f t="shared" si="10"/>
        <v>3.2</v>
      </c>
      <c r="AN19" s="14"/>
      <c r="AP19" s="25">
        <v>9.5</v>
      </c>
      <c r="AQ19" s="14">
        <f t="shared" si="11"/>
        <v>2.2250000000000001</v>
      </c>
      <c r="AR19" s="14"/>
      <c r="AS19" s="57"/>
      <c r="AT19" s="57">
        <v>1.875</v>
      </c>
      <c r="AU19" s="64">
        <f t="shared" si="21"/>
        <v>3.15</v>
      </c>
      <c r="AV19" s="64">
        <f t="shared" si="12"/>
        <v>3.15</v>
      </c>
      <c r="AW19" s="64">
        <f t="shared" si="13"/>
        <v>3.15</v>
      </c>
      <c r="AX19" s="64">
        <f t="shared" si="14"/>
        <v>3.15</v>
      </c>
      <c r="BD19">
        <v>8</v>
      </c>
      <c r="BE19">
        <v>108.06399999999999</v>
      </c>
      <c r="BF19">
        <v>107.964</v>
      </c>
      <c r="BG19">
        <v>107.964</v>
      </c>
      <c r="BH19" s="64">
        <f t="shared" si="15"/>
        <v>2.9750000000000001</v>
      </c>
      <c r="BK19">
        <v>8.5</v>
      </c>
      <c r="BM19">
        <v>104.91</v>
      </c>
      <c r="BN19">
        <f t="shared" si="0"/>
        <v>3.55</v>
      </c>
      <c r="CU19" s="922"/>
      <c r="CV19" s="64"/>
      <c r="CW19" s="64"/>
    </row>
    <row r="20" spans="1:101">
      <c r="A20" s="881">
        <v>7.875</v>
      </c>
      <c r="C20" s="1271">
        <f t="shared" si="16"/>
        <v>1.8415000000000012</v>
      </c>
      <c r="D20" s="1271">
        <f t="shared" si="1"/>
        <v>1.8415000000000012</v>
      </c>
      <c r="F20" s="1271">
        <f t="shared" si="2"/>
        <v>1.8415000000000012</v>
      </c>
      <c r="G20" s="1287">
        <v>-0.71125000000004701</v>
      </c>
      <c r="H20" s="1310">
        <v>1.2027500000000482</v>
      </c>
      <c r="I20" s="1271"/>
      <c r="J20" s="1284">
        <v>7.875</v>
      </c>
      <c r="K20" s="1284"/>
      <c r="L20" s="1271">
        <f t="shared" si="17"/>
        <v>3.625</v>
      </c>
      <c r="M20" s="1271">
        <f t="shared" si="3"/>
        <v>3.625</v>
      </c>
      <c r="N20" s="1271"/>
      <c r="O20" s="1271">
        <f t="shared" si="4"/>
        <v>3.625</v>
      </c>
      <c r="P20" s="1287">
        <v>3</v>
      </c>
      <c r="Q20" s="1288">
        <v>0</v>
      </c>
      <c r="S20" s="1284">
        <v>7.875</v>
      </c>
      <c r="T20" s="1271">
        <f t="shared" si="18"/>
        <v>1.075</v>
      </c>
      <c r="U20" s="1271">
        <f t="shared" si="19"/>
        <v>1.075</v>
      </c>
      <c r="V20" s="1287">
        <v>1.885</v>
      </c>
      <c r="W20" s="1288">
        <v>0</v>
      </c>
      <c r="Y20" s="881">
        <f t="shared" si="20"/>
        <v>9.625</v>
      </c>
      <c r="Z20">
        <f t="shared" si="5"/>
        <v>2.7250000000000001</v>
      </c>
      <c r="AA20">
        <f t="shared" si="5"/>
        <v>2.7250000000000001</v>
      </c>
      <c r="AB20">
        <f t="shared" si="5"/>
        <v>2.7250000000000001</v>
      </c>
      <c r="AC20">
        <f t="shared" si="6"/>
        <v>2.7250000000000001</v>
      </c>
      <c r="AD20">
        <f t="shared" si="6"/>
        <v>2.7250000000000001</v>
      </c>
      <c r="AH20" s="25">
        <f t="shared" si="7"/>
        <v>10.25</v>
      </c>
      <c r="AI20" s="14">
        <f t="shared" si="8"/>
        <v>3.2</v>
      </c>
      <c r="AJ20" s="14"/>
      <c r="AL20" s="25">
        <f t="shared" si="9"/>
        <v>11.25</v>
      </c>
      <c r="AM20" s="14">
        <f t="shared" si="10"/>
        <v>3.2</v>
      </c>
      <c r="AN20" s="14"/>
      <c r="AP20" s="25">
        <v>9.625</v>
      </c>
      <c r="AQ20" s="14">
        <f t="shared" si="11"/>
        <v>2.2250000000000001</v>
      </c>
      <c r="AR20" s="14"/>
      <c r="AS20" s="57"/>
      <c r="AT20" s="57">
        <v>2</v>
      </c>
      <c r="AU20" s="64">
        <f t="shared" si="21"/>
        <v>3.15</v>
      </c>
      <c r="AV20" s="64">
        <f t="shared" si="12"/>
        <v>3.15</v>
      </c>
      <c r="AW20" s="64">
        <f t="shared" si="13"/>
        <v>3.15</v>
      </c>
      <c r="AX20" s="64">
        <f t="shared" si="14"/>
        <v>3.15</v>
      </c>
      <c r="BD20">
        <v>8.125</v>
      </c>
      <c r="BE20">
        <v>108.43899999999999</v>
      </c>
      <c r="BF20">
        <v>108.339</v>
      </c>
      <c r="BG20">
        <v>108.339</v>
      </c>
      <c r="BH20" s="64">
        <f t="shared" si="15"/>
        <v>2.9750000000000001</v>
      </c>
      <c r="BK20">
        <v>8.625</v>
      </c>
      <c r="BM20">
        <v>105.16</v>
      </c>
      <c r="BN20">
        <f t="shared" si="0"/>
        <v>3.55</v>
      </c>
      <c r="CU20" s="922"/>
      <c r="CV20" s="64"/>
      <c r="CW20" s="64"/>
    </row>
    <row r="21" spans="1:101">
      <c r="A21" s="881">
        <v>8</v>
      </c>
      <c r="C21" s="1271">
        <f t="shared" si="16"/>
        <v>1.9034999999999986</v>
      </c>
      <c r="D21" s="1271">
        <f t="shared" si="1"/>
        <v>1.9034999999999986</v>
      </c>
      <c r="F21" s="1271">
        <f t="shared" si="2"/>
        <v>1.9034999999999986</v>
      </c>
      <c r="G21" s="1287">
        <v>-0.71125000000004701</v>
      </c>
      <c r="H21" s="1310">
        <v>1.2647500000000456</v>
      </c>
      <c r="I21" s="1271"/>
      <c r="J21" s="1284">
        <v>8</v>
      </c>
      <c r="K21" s="1284"/>
      <c r="L21" s="1271">
        <f t="shared" si="17"/>
        <v>3.625</v>
      </c>
      <c r="M21" s="1271">
        <f t="shared" si="3"/>
        <v>3.625</v>
      </c>
      <c r="N21" s="1271"/>
      <c r="O21" s="1271">
        <f t="shared" si="4"/>
        <v>3.625</v>
      </c>
      <c r="P21" s="1287">
        <v>3</v>
      </c>
      <c r="Q21" s="1288">
        <v>0</v>
      </c>
      <c r="S21" s="1284">
        <v>8</v>
      </c>
      <c r="T21" s="1271">
        <f t="shared" si="18"/>
        <v>1.075</v>
      </c>
      <c r="U21" s="1271">
        <f t="shared" si="19"/>
        <v>1.075</v>
      </c>
      <c r="V21" s="1287">
        <v>1.885</v>
      </c>
      <c r="W21" s="1288">
        <v>0</v>
      </c>
      <c r="Y21" s="881">
        <f t="shared" si="20"/>
        <v>9.75</v>
      </c>
      <c r="Z21">
        <f t="shared" si="5"/>
        <v>2.7250000000000001</v>
      </c>
      <c r="AA21">
        <f t="shared" si="5"/>
        <v>2.7250000000000001</v>
      </c>
      <c r="AB21">
        <f t="shared" si="5"/>
        <v>2.7250000000000001</v>
      </c>
      <c r="AC21">
        <f t="shared" si="6"/>
        <v>2.7250000000000001</v>
      </c>
      <c r="AD21">
        <f t="shared" si="6"/>
        <v>2.7250000000000001</v>
      </c>
      <c r="AH21" s="25">
        <f t="shared" si="7"/>
        <v>10.125</v>
      </c>
      <c r="AI21" s="14">
        <f t="shared" si="8"/>
        <v>3.2</v>
      </c>
      <c r="AJ21" s="14"/>
      <c r="AL21" s="25">
        <f t="shared" si="9"/>
        <v>11.125</v>
      </c>
      <c r="AM21" s="14">
        <f t="shared" si="10"/>
        <v>3.2</v>
      </c>
      <c r="AN21" s="14"/>
      <c r="AP21" s="25">
        <v>9.75</v>
      </c>
      <c r="AQ21" s="14">
        <f t="shared" si="11"/>
        <v>2.2250000000000001</v>
      </c>
      <c r="AR21" s="14"/>
      <c r="AS21" s="57"/>
      <c r="AT21" s="57">
        <v>2.125</v>
      </c>
      <c r="AU21" s="64">
        <f t="shared" si="21"/>
        <v>3.15</v>
      </c>
      <c r="AV21" s="64">
        <f t="shared" si="12"/>
        <v>3.15</v>
      </c>
      <c r="AW21" s="64">
        <f t="shared" si="13"/>
        <v>3.15</v>
      </c>
      <c r="AX21" s="64">
        <f t="shared" si="14"/>
        <v>3.15</v>
      </c>
      <c r="BD21">
        <v>8.25</v>
      </c>
      <c r="BE21">
        <v>108.81399999999999</v>
      </c>
      <c r="BF21">
        <v>108.714</v>
      </c>
      <c r="BG21">
        <v>108.714</v>
      </c>
      <c r="BH21" s="64">
        <f t="shared" si="15"/>
        <v>2.9750000000000001</v>
      </c>
      <c r="BK21">
        <v>8.75</v>
      </c>
      <c r="BM21">
        <v>105.41</v>
      </c>
      <c r="BN21">
        <f t="shared" si="0"/>
        <v>3.55</v>
      </c>
      <c r="CU21" s="922"/>
      <c r="CV21" s="64"/>
      <c r="CW21" s="64"/>
    </row>
    <row r="22" spans="1:101">
      <c r="A22" s="881">
        <v>8.125</v>
      </c>
      <c r="C22" s="1271">
        <f t="shared" si="16"/>
        <v>1.9034999999999986</v>
      </c>
      <c r="D22" s="1271">
        <f t="shared" si="1"/>
        <v>1.9034999999999986</v>
      </c>
      <c r="F22" s="1271">
        <f t="shared" si="2"/>
        <v>1.9034999999999986</v>
      </c>
      <c r="G22" s="1287">
        <v>-0.71125000000004701</v>
      </c>
      <c r="H22" s="1310">
        <v>1.2647500000000456</v>
      </c>
      <c r="I22" s="1271"/>
      <c r="J22" s="1284">
        <v>8.125</v>
      </c>
      <c r="K22" s="1284"/>
      <c r="L22" s="1271">
        <f t="shared" si="17"/>
        <v>3.625</v>
      </c>
      <c r="M22" s="1271">
        <f t="shared" si="3"/>
        <v>3.625</v>
      </c>
      <c r="N22" s="1271"/>
      <c r="O22" s="1271">
        <f t="shared" si="4"/>
        <v>3.625</v>
      </c>
      <c r="P22" s="1287">
        <v>3</v>
      </c>
      <c r="Q22" s="1288">
        <v>0</v>
      </c>
      <c r="S22" s="1284">
        <v>8.125</v>
      </c>
      <c r="T22" s="1271">
        <f t="shared" si="18"/>
        <v>1.075</v>
      </c>
      <c r="U22" s="1271">
        <f t="shared" si="19"/>
        <v>1.075</v>
      </c>
      <c r="V22" s="1287">
        <v>1.885</v>
      </c>
      <c r="W22" s="1288">
        <v>0</v>
      </c>
      <c r="Y22" s="881">
        <f t="shared" si="20"/>
        <v>9.875</v>
      </c>
      <c r="Z22">
        <f t="shared" si="5"/>
        <v>2.7250000000000001</v>
      </c>
      <c r="AA22">
        <f t="shared" si="5"/>
        <v>2.7250000000000001</v>
      </c>
      <c r="AB22">
        <f t="shared" si="5"/>
        <v>2.7250000000000001</v>
      </c>
      <c r="AC22">
        <f t="shared" si="6"/>
        <v>2.7250000000000001</v>
      </c>
      <c r="AD22">
        <f t="shared" si="6"/>
        <v>2.7250000000000001</v>
      </c>
      <c r="AH22" s="25">
        <f t="shared" si="7"/>
        <v>10</v>
      </c>
      <c r="AI22" s="14">
        <f t="shared" si="8"/>
        <v>3.2</v>
      </c>
      <c r="AJ22" s="14"/>
      <c r="AL22" s="25">
        <f t="shared" si="9"/>
        <v>11</v>
      </c>
      <c r="AM22" s="14">
        <f t="shared" si="10"/>
        <v>3.2</v>
      </c>
      <c r="AN22" s="14"/>
      <c r="AP22" s="25">
        <v>9.875</v>
      </c>
      <c r="AQ22" s="14">
        <f t="shared" si="11"/>
        <v>2.2250000000000001</v>
      </c>
      <c r="AR22" s="14"/>
      <c r="AS22" s="57"/>
      <c r="AT22" s="57">
        <v>2.25</v>
      </c>
      <c r="AU22" s="64">
        <f t="shared" si="21"/>
        <v>3.15</v>
      </c>
      <c r="AV22" s="64">
        <f t="shared" si="12"/>
        <v>3.15</v>
      </c>
      <c r="AW22" s="64">
        <f t="shared" si="13"/>
        <v>3.15</v>
      </c>
      <c r="AX22" s="64">
        <f t="shared" si="14"/>
        <v>3.15</v>
      </c>
      <c r="BD22">
        <v>8.375</v>
      </c>
      <c r="BE22">
        <v>109.18899999999999</v>
      </c>
      <c r="BF22">
        <v>109.089</v>
      </c>
      <c r="BG22">
        <v>109.089</v>
      </c>
      <c r="BH22" s="64">
        <f t="shared" si="15"/>
        <v>2.9750000000000001</v>
      </c>
      <c r="BK22">
        <v>8.875</v>
      </c>
      <c r="BM22">
        <v>105.66</v>
      </c>
      <c r="BN22">
        <f t="shared" si="0"/>
        <v>3.55</v>
      </c>
      <c r="CU22" s="922"/>
      <c r="CV22" s="64"/>
      <c r="CW22" s="64"/>
    </row>
    <row r="23" spans="1:101">
      <c r="A23" s="881">
        <v>8.25</v>
      </c>
      <c r="C23" s="1271">
        <f t="shared" si="16"/>
        <v>1.9034999999999986</v>
      </c>
      <c r="D23" s="1271">
        <f t="shared" si="1"/>
        <v>1.9034999999999986</v>
      </c>
      <c r="F23" s="1271">
        <f t="shared" si="2"/>
        <v>1.9034999999999986</v>
      </c>
      <c r="G23" s="1287">
        <v>-0.71125000000004701</v>
      </c>
      <c r="H23" s="1310">
        <v>1.2647500000000456</v>
      </c>
      <c r="I23" s="1271"/>
      <c r="J23" s="1284">
        <v>8.25</v>
      </c>
      <c r="K23" s="1284"/>
      <c r="L23" s="1271">
        <f t="shared" si="17"/>
        <v>3.625</v>
      </c>
      <c r="M23" s="1271">
        <f t="shared" si="3"/>
        <v>3.625</v>
      </c>
      <c r="N23" s="1271"/>
      <c r="O23" s="1271">
        <f t="shared" si="4"/>
        <v>3.625</v>
      </c>
      <c r="P23" s="1287">
        <v>3</v>
      </c>
      <c r="Q23" s="1288">
        <v>0</v>
      </c>
      <c r="S23" s="1284">
        <v>8.25</v>
      </c>
      <c r="T23" s="1271">
        <f t="shared" si="18"/>
        <v>1.075</v>
      </c>
      <c r="U23" s="1271">
        <f t="shared" si="19"/>
        <v>1.075</v>
      </c>
      <c r="V23" s="1287">
        <v>1.885</v>
      </c>
      <c r="W23" s="1288">
        <v>0</v>
      </c>
      <c r="Y23" s="881">
        <f t="shared" si="20"/>
        <v>10</v>
      </c>
      <c r="Z23">
        <f t="shared" si="5"/>
        <v>2.7250000000000001</v>
      </c>
      <c r="AA23">
        <f t="shared" si="5"/>
        <v>2.7250000000000001</v>
      </c>
      <c r="AB23">
        <f t="shared" si="5"/>
        <v>2.7250000000000001</v>
      </c>
      <c r="AC23">
        <f t="shared" si="6"/>
        <v>2.7250000000000001</v>
      </c>
      <c r="AD23">
        <f t="shared" si="6"/>
        <v>2.7250000000000001</v>
      </c>
      <c r="AH23" s="25">
        <f t="shared" si="7"/>
        <v>9.875</v>
      </c>
      <c r="AI23" s="14">
        <f t="shared" si="8"/>
        <v>3.2</v>
      </c>
      <c r="AJ23" s="14"/>
      <c r="AL23" s="25">
        <f t="shared" si="9"/>
        <v>10.875</v>
      </c>
      <c r="AM23" s="14">
        <f t="shared" si="10"/>
        <v>3.2</v>
      </c>
      <c r="AN23" s="14"/>
      <c r="AP23" s="25">
        <v>10</v>
      </c>
      <c r="AQ23" s="14">
        <f t="shared" si="11"/>
        <v>2.2250000000000001</v>
      </c>
      <c r="AR23" s="14"/>
      <c r="AS23" s="57"/>
      <c r="AT23" s="57">
        <v>2.375</v>
      </c>
      <c r="AU23" s="64">
        <f t="shared" si="21"/>
        <v>3.15</v>
      </c>
      <c r="AV23" s="64">
        <f t="shared" si="12"/>
        <v>3.15</v>
      </c>
      <c r="AW23" s="64">
        <f t="shared" si="13"/>
        <v>3.15</v>
      </c>
      <c r="AX23" s="64">
        <f t="shared" si="14"/>
        <v>3.15</v>
      </c>
      <c r="BD23">
        <v>8.5</v>
      </c>
      <c r="BE23">
        <v>109.56399999999999</v>
      </c>
      <c r="BF23">
        <v>109.464</v>
      </c>
      <c r="BG23">
        <v>109.464</v>
      </c>
      <c r="BH23" s="64">
        <f t="shared" si="15"/>
        <v>2.9750000000000001</v>
      </c>
      <c r="BK23">
        <v>8.9990000000000006</v>
      </c>
      <c r="BM23">
        <v>105.91</v>
      </c>
      <c r="BN23">
        <f t="shared" si="0"/>
        <v>3.55</v>
      </c>
      <c r="CU23" s="922"/>
      <c r="CV23" s="64"/>
      <c r="CW23" s="64"/>
    </row>
    <row r="24" spans="1:101">
      <c r="A24" s="881">
        <v>8.375</v>
      </c>
      <c r="C24" s="1271">
        <f t="shared" si="16"/>
        <v>1.9034999999999986</v>
      </c>
      <c r="D24" s="1271">
        <f t="shared" si="1"/>
        <v>1.9034999999999986</v>
      </c>
      <c r="F24" s="1271">
        <f t="shared" si="2"/>
        <v>1.9034999999999986</v>
      </c>
      <c r="G24" s="1287">
        <v>-0.71125000000004701</v>
      </c>
      <c r="H24" s="1310">
        <v>1.2647500000000456</v>
      </c>
      <c r="I24" s="1271"/>
      <c r="J24" s="1284">
        <v>8.375</v>
      </c>
      <c r="K24" s="1284"/>
      <c r="L24" s="1271">
        <f t="shared" si="17"/>
        <v>3.625</v>
      </c>
      <c r="M24" s="1271">
        <f t="shared" si="3"/>
        <v>3.625</v>
      </c>
      <c r="N24" s="1271"/>
      <c r="O24" s="1271">
        <f t="shared" si="4"/>
        <v>3.625</v>
      </c>
      <c r="P24" s="1287">
        <v>3</v>
      </c>
      <c r="Q24" s="1288">
        <v>0</v>
      </c>
      <c r="S24" s="1284">
        <v>8.375</v>
      </c>
      <c r="T24" s="1271">
        <f t="shared" si="18"/>
        <v>1.075</v>
      </c>
      <c r="U24" s="1271">
        <f t="shared" si="19"/>
        <v>1.075</v>
      </c>
      <c r="V24" s="1287">
        <v>1.885</v>
      </c>
      <c r="W24" s="1288">
        <v>0</v>
      </c>
      <c r="Y24" s="881">
        <f t="shared" si="20"/>
        <v>10.125</v>
      </c>
      <c r="Z24">
        <f t="shared" si="5"/>
        <v>2.7250000000000001</v>
      </c>
      <c r="AA24">
        <f t="shared" si="5"/>
        <v>2.7250000000000001</v>
      </c>
      <c r="AB24">
        <f t="shared" si="5"/>
        <v>2.7250000000000001</v>
      </c>
      <c r="AC24">
        <f t="shared" si="6"/>
        <v>2.7250000000000001</v>
      </c>
      <c r="AD24">
        <f t="shared" si="6"/>
        <v>2.7250000000000001</v>
      </c>
      <c r="AH24" s="25">
        <f t="shared" si="7"/>
        <v>9.75</v>
      </c>
      <c r="AI24" s="14">
        <f t="shared" si="8"/>
        <v>3.2</v>
      </c>
      <c r="AJ24" s="14"/>
      <c r="AL24" s="25">
        <f t="shared" si="9"/>
        <v>10.75</v>
      </c>
      <c r="AM24" s="14">
        <f t="shared" si="10"/>
        <v>3.2</v>
      </c>
      <c r="AN24" s="14"/>
      <c r="AP24" s="25">
        <v>10.125</v>
      </c>
      <c r="AQ24" s="14">
        <f t="shared" si="11"/>
        <v>2.2250000000000001</v>
      </c>
      <c r="AR24" s="14"/>
      <c r="AS24" s="57"/>
      <c r="AT24" s="57">
        <v>2.5</v>
      </c>
      <c r="AU24" s="64">
        <f t="shared" si="21"/>
        <v>3.15</v>
      </c>
      <c r="AV24" s="64">
        <f t="shared" si="12"/>
        <v>3.15</v>
      </c>
      <c r="AW24" s="64">
        <f t="shared" si="13"/>
        <v>3.15</v>
      </c>
      <c r="AX24" s="64">
        <f t="shared" si="14"/>
        <v>3.15</v>
      </c>
      <c r="BD24">
        <v>8.625</v>
      </c>
      <c r="BE24">
        <v>109.93899999999999</v>
      </c>
      <c r="BF24">
        <v>109.839</v>
      </c>
      <c r="BG24">
        <v>109.839</v>
      </c>
      <c r="BH24" s="64">
        <f t="shared" si="15"/>
        <v>2.9750000000000001</v>
      </c>
      <c r="BK24">
        <v>9.125</v>
      </c>
      <c r="BM24">
        <v>106.16</v>
      </c>
      <c r="BN24">
        <f t="shared" si="0"/>
        <v>3.55</v>
      </c>
      <c r="CU24" s="922"/>
      <c r="CV24" s="64"/>
      <c r="CW24" s="64"/>
    </row>
    <row r="25" spans="1:101">
      <c r="A25" s="881">
        <v>8.5</v>
      </c>
      <c r="C25" s="1271">
        <f t="shared" si="16"/>
        <v>1.9034999999999986</v>
      </c>
      <c r="D25" s="1271">
        <f t="shared" si="1"/>
        <v>1.9034999999999986</v>
      </c>
      <c r="F25" s="1271">
        <f t="shared" si="2"/>
        <v>1.9034999999999986</v>
      </c>
      <c r="G25" s="1287">
        <v>-0.71125000000004701</v>
      </c>
      <c r="H25" s="1310">
        <v>1.2647500000000456</v>
      </c>
      <c r="I25" s="1271"/>
      <c r="J25" s="1284">
        <v>8.5</v>
      </c>
      <c r="K25" s="1284"/>
      <c r="L25" s="1271">
        <f t="shared" si="17"/>
        <v>3.625</v>
      </c>
      <c r="M25" s="1271">
        <f t="shared" si="3"/>
        <v>3.625</v>
      </c>
      <c r="N25" s="1271"/>
      <c r="O25" s="1271">
        <f t="shared" si="4"/>
        <v>3.625</v>
      </c>
      <c r="P25" s="1287">
        <v>3</v>
      </c>
      <c r="Q25" s="1288">
        <v>0</v>
      </c>
      <c r="S25" s="1284">
        <v>8.5</v>
      </c>
      <c r="T25" s="1271">
        <f t="shared" si="18"/>
        <v>1.075</v>
      </c>
      <c r="U25" s="1271">
        <f t="shared" si="19"/>
        <v>1.075</v>
      </c>
      <c r="V25" s="1287">
        <v>1.885</v>
      </c>
      <c r="W25" s="1288">
        <v>0</v>
      </c>
      <c r="Y25" s="881">
        <f t="shared" si="20"/>
        <v>10.25</v>
      </c>
      <c r="Z25">
        <f t="shared" si="5"/>
        <v>2.7250000000000001</v>
      </c>
      <c r="AA25">
        <f t="shared" si="5"/>
        <v>2.7250000000000001</v>
      </c>
      <c r="AB25">
        <f t="shared" si="5"/>
        <v>2.7250000000000001</v>
      </c>
      <c r="AC25">
        <f t="shared" si="6"/>
        <v>2.7250000000000001</v>
      </c>
      <c r="AD25">
        <f t="shared" si="6"/>
        <v>2.7250000000000001</v>
      </c>
      <c r="AH25" s="25">
        <f t="shared" si="7"/>
        <v>9.625</v>
      </c>
      <c r="AI25" s="14">
        <f t="shared" si="8"/>
        <v>3.2</v>
      </c>
      <c r="AJ25" s="14"/>
      <c r="AL25" s="25">
        <f t="shared" si="9"/>
        <v>10.625</v>
      </c>
      <c r="AM25" s="14">
        <f t="shared" si="10"/>
        <v>3.2</v>
      </c>
      <c r="AN25" s="14"/>
      <c r="AP25" s="25">
        <v>10.25</v>
      </c>
      <c r="AQ25" s="14">
        <f t="shared" si="11"/>
        <v>2.2250000000000001</v>
      </c>
      <c r="AR25" s="14"/>
      <c r="AS25" s="57"/>
      <c r="AT25" s="57">
        <v>2.625</v>
      </c>
      <c r="AU25" s="64">
        <f t="shared" si="21"/>
        <v>3.15</v>
      </c>
      <c r="AV25" s="64">
        <f t="shared" si="12"/>
        <v>3.15</v>
      </c>
      <c r="AW25" s="64">
        <f t="shared" si="13"/>
        <v>3.15</v>
      </c>
      <c r="AX25" s="64">
        <f t="shared" si="14"/>
        <v>3.15</v>
      </c>
      <c r="BD25">
        <v>8.75</v>
      </c>
      <c r="BE25">
        <v>110.252</v>
      </c>
      <c r="BF25">
        <v>110.152</v>
      </c>
      <c r="BG25">
        <v>110.152</v>
      </c>
      <c r="BH25" s="64">
        <f t="shared" si="15"/>
        <v>2.9750000000000001</v>
      </c>
      <c r="BK25">
        <v>9.25</v>
      </c>
      <c r="BM25">
        <v>106.41</v>
      </c>
      <c r="BN25">
        <f>BN24</f>
        <v>3.55</v>
      </c>
      <c r="CU25" s="922"/>
      <c r="CV25" s="64"/>
      <c r="CW25" s="64"/>
    </row>
    <row r="26" spans="1:101">
      <c r="A26" s="881">
        <v>8.625</v>
      </c>
      <c r="C26" s="1271">
        <f t="shared" si="16"/>
        <v>2.0284999999999993</v>
      </c>
      <c r="D26" s="1271">
        <f t="shared" si="1"/>
        <v>2.0284999999999993</v>
      </c>
      <c r="F26" s="1271">
        <f t="shared" si="2"/>
        <v>2.0284999999999993</v>
      </c>
      <c r="G26" s="1287">
        <v>-0.71125000000004657</v>
      </c>
      <c r="H26" s="1310">
        <v>1.3897500000000456</v>
      </c>
      <c r="I26" s="1271"/>
      <c r="J26" s="1284">
        <v>8.625</v>
      </c>
      <c r="K26" s="1284"/>
      <c r="L26" s="1271">
        <f t="shared" si="17"/>
        <v>3.625</v>
      </c>
      <c r="M26" s="1271">
        <f t="shared" si="3"/>
        <v>3.625</v>
      </c>
      <c r="N26" s="1271"/>
      <c r="O26" s="1271">
        <f t="shared" si="4"/>
        <v>3.625</v>
      </c>
      <c r="P26" s="1287">
        <v>3</v>
      </c>
      <c r="Q26" s="1288">
        <v>0</v>
      </c>
      <c r="S26" s="1284">
        <v>8.625</v>
      </c>
      <c r="T26" s="1271">
        <f t="shared" si="18"/>
        <v>1.075</v>
      </c>
      <c r="U26" s="1271">
        <f t="shared" si="19"/>
        <v>1.075</v>
      </c>
      <c r="V26" s="1287">
        <v>1.885</v>
      </c>
      <c r="W26" s="1288">
        <v>0</v>
      </c>
      <c r="Y26" s="881">
        <f t="shared" si="20"/>
        <v>10.375</v>
      </c>
      <c r="Z26">
        <f t="shared" si="5"/>
        <v>2.7250000000000001</v>
      </c>
      <c r="AA26">
        <f t="shared" si="5"/>
        <v>2.7250000000000001</v>
      </c>
      <c r="AB26">
        <f t="shared" si="5"/>
        <v>2.7250000000000001</v>
      </c>
      <c r="AC26">
        <f t="shared" si="6"/>
        <v>2.7250000000000001</v>
      </c>
      <c r="AD26">
        <f t="shared" si="6"/>
        <v>2.7250000000000001</v>
      </c>
      <c r="AH26" s="25">
        <f t="shared" si="7"/>
        <v>9.5</v>
      </c>
      <c r="AI26" s="14">
        <f t="shared" si="8"/>
        <v>3.2</v>
      </c>
      <c r="AJ26" s="14"/>
      <c r="AL26" s="25">
        <f t="shared" si="9"/>
        <v>10.5</v>
      </c>
      <c r="AM26" s="14">
        <f t="shared" si="10"/>
        <v>3.2</v>
      </c>
      <c r="AN26" s="14"/>
      <c r="AP26" s="25">
        <v>10.375</v>
      </c>
      <c r="AQ26" s="14">
        <f t="shared" si="11"/>
        <v>2.2250000000000001</v>
      </c>
      <c r="AR26" s="14"/>
      <c r="AS26" s="57"/>
      <c r="AT26" s="57">
        <v>2.75</v>
      </c>
      <c r="AU26" s="64">
        <f t="shared" si="21"/>
        <v>3.15</v>
      </c>
      <c r="AV26" s="64">
        <f t="shared" si="12"/>
        <v>3.15</v>
      </c>
      <c r="AW26" s="64">
        <f t="shared" si="13"/>
        <v>3.15</v>
      </c>
      <c r="AX26" s="64">
        <f t="shared" si="14"/>
        <v>3.15</v>
      </c>
      <c r="BD26">
        <v>8.875</v>
      </c>
      <c r="BE26">
        <v>110.56399999999999</v>
      </c>
      <c r="BF26">
        <v>110.464</v>
      </c>
      <c r="BG26">
        <v>110.464</v>
      </c>
      <c r="BH26" s="64">
        <f t="shared" si="15"/>
        <v>2.9750000000000001</v>
      </c>
      <c r="BK26">
        <v>9.375</v>
      </c>
      <c r="BM26">
        <v>106.66</v>
      </c>
      <c r="BN26">
        <f t="shared" si="0"/>
        <v>3.55</v>
      </c>
      <c r="CU26" s="922"/>
      <c r="CV26" s="64"/>
      <c r="CW26" s="64"/>
    </row>
    <row r="27" spans="1:101">
      <c r="A27" s="881">
        <v>8.75</v>
      </c>
      <c r="C27" s="1271">
        <f t="shared" si="16"/>
        <v>2.0915000000000017</v>
      </c>
      <c r="D27" s="1271">
        <f t="shared" si="1"/>
        <v>2.0915000000000017</v>
      </c>
      <c r="F27" s="1271">
        <f t="shared" si="2"/>
        <v>2.0915000000000017</v>
      </c>
      <c r="G27" s="1287">
        <v>-0.71125000000004657</v>
      </c>
      <c r="H27" s="1310">
        <v>1.4527500000000479</v>
      </c>
      <c r="I27" s="1271"/>
      <c r="J27" s="1284">
        <v>8.75</v>
      </c>
      <c r="K27" s="1284"/>
      <c r="L27" s="1271">
        <f t="shared" si="17"/>
        <v>3.625</v>
      </c>
      <c r="M27" s="1271">
        <f t="shared" si="3"/>
        <v>3.625</v>
      </c>
      <c r="N27" s="1271"/>
      <c r="O27" s="1271">
        <f t="shared" si="4"/>
        <v>3.625</v>
      </c>
      <c r="P27" s="1287">
        <v>3</v>
      </c>
      <c r="Q27" s="1288">
        <v>0</v>
      </c>
      <c r="S27" s="1284">
        <v>8.75</v>
      </c>
      <c r="T27" s="1271">
        <f t="shared" si="18"/>
        <v>1.075</v>
      </c>
      <c r="U27" s="1271">
        <f t="shared" si="19"/>
        <v>1.075</v>
      </c>
      <c r="V27" s="1287">
        <v>1.885</v>
      </c>
      <c r="W27" s="1288">
        <v>0</v>
      </c>
      <c r="Y27" s="881">
        <f t="shared" si="20"/>
        <v>10.5</v>
      </c>
      <c r="Z27">
        <f t="shared" si="5"/>
        <v>2.7250000000000001</v>
      </c>
      <c r="AA27">
        <f t="shared" si="5"/>
        <v>2.7250000000000001</v>
      </c>
      <c r="AB27">
        <f t="shared" si="5"/>
        <v>2.7250000000000001</v>
      </c>
      <c r="AC27">
        <f t="shared" si="6"/>
        <v>2.7250000000000001</v>
      </c>
      <c r="AD27">
        <f t="shared" si="6"/>
        <v>2.7250000000000001</v>
      </c>
      <c r="AH27" s="25">
        <f t="shared" si="7"/>
        <v>9.375</v>
      </c>
      <c r="AI27" s="14">
        <f t="shared" si="8"/>
        <v>3.2</v>
      </c>
      <c r="AJ27" s="14"/>
      <c r="AL27" s="25">
        <f t="shared" si="9"/>
        <v>10.375</v>
      </c>
      <c r="AM27" s="14">
        <f t="shared" si="10"/>
        <v>3.2</v>
      </c>
      <c r="AN27" s="14"/>
      <c r="AP27" s="25">
        <v>10.5</v>
      </c>
      <c r="AQ27" s="14">
        <f t="shared" si="11"/>
        <v>2.2250000000000001</v>
      </c>
      <c r="AR27" s="14"/>
      <c r="AS27" s="57"/>
      <c r="AT27" s="57">
        <v>2.875</v>
      </c>
      <c r="AU27" s="64">
        <f t="shared" si="21"/>
        <v>3.15</v>
      </c>
      <c r="AV27" s="64">
        <f t="shared" si="12"/>
        <v>3.15</v>
      </c>
      <c r="AW27" s="64">
        <f t="shared" si="13"/>
        <v>3.15</v>
      </c>
      <c r="AX27" s="64">
        <f t="shared" si="14"/>
        <v>3.15</v>
      </c>
      <c r="BD27">
        <v>9</v>
      </c>
      <c r="BE27">
        <v>110.877</v>
      </c>
      <c r="BF27">
        <v>110.777</v>
      </c>
      <c r="BG27">
        <v>110.777</v>
      </c>
      <c r="BH27" s="64">
        <f t="shared" si="15"/>
        <v>2.9750000000000001</v>
      </c>
      <c r="BK27">
        <v>9.5</v>
      </c>
      <c r="BM27">
        <v>106.91</v>
      </c>
      <c r="BN27">
        <f t="shared" si="0"/>
        <v>3.55</v>
      </c>
      <c r="CU27" s="922"/>
      <c r="CV27" s="64"/>
      <c r="CW27" s="64"/>
    </row>
    <row r="28" spans="1:101">
      <c r="A28" s="881">
        <v>8.875</v>
      </c>
      <c r="C28" s="1271">
        <f t="shared" si="16"/>
        <v>2.1534999999999993</v>
      </c>
      <c r="D28" s="1271">
        <f t="shared" si="1"/>
        <v>2.1534999999999993</v>
      </c>
      <c r="F28" s="1271">
        <f t="shared" si="2"/>
        <v>2.1534999999999993</v>
      </c>
      <c r="G28" s="1287">
        <v>-0.58625000000004657</v>
      </c>
      <c r="H28" s="1310">
        <v>1.3897500000000456</v>
      </c>
      <c r="I28" s="1271"/>
      <c r="J28" s="1284">
        <v>8.875</v>
      </c>
      <c r="K28" s="1284"/>
      <c r="L28" s="1271">
        <f t="shared" si="17"/>
        <v>3.625</v>
      </c>
      <c r="M28" s="1271">
        <f t="shared" si="3"/>
        <v>3.625</v>
      </c>
      <c r="N28" s="1271"/>
      <c r="O28" s="1271">
        <f t="shared" si="4"/>
        <v>3.625</v>
      </c>
      <c r="P28" s="1287">
        <v>3</v>
      </c>
      <c r="Q28" s="1288">
        <v>0</v>
      </c>
      <c r="S28" s="1284">
        <v>8.875</v>
      </c>
      <c r="T28" s="1271">
        <f t="shared" si="18"/>
        <v>1.075</v>
      </c>
      <c r="U28" s="1271">
        <f t="shared" si="19"/>
        <v>1.075</v>
      </c>
      <c r="V28" s="1287">
        <v>1.885</v>
      </c>
      <c r="W28" s="1288">
        <v>0</v>
      </c>
      <c r="Y28" s="881">
        <f t="shared" si="20"/>
        <v>10.625</v>
      </c>
      <c r="Z28">
        <f t="shared" si="5"/>
        <v>2.7250000000000001</v>
      </c>
      <c r="AA28">
        <f t="shared" si="5"/>
        <v>2.7250000000000001</v>
      </c>
      <c r="AB28">
        <f t="shared" si="5"/>
        <v>2.7250000000000001</v>
      </c>
      <c r="AC28">
        <f t="shared" si="6"/>
        <v>2.7250000000000001</v>
      </c>
      <c r="AD28">
        <f t="shared" si="6"/>
        <v>2.7250000000000001</v>
      </c>
      <c r="AH28" s="25">
        <f t="shared" si="7"/>
        <v>9.25</v>
      </c>
      <c r="AI28" s="14">
        <f t="shared" si="8"/>
        <v>3.2</v>
      </c>
      <c r="AJ28" s="14"/>
      <c r="AL28" s="25">
        <f t="shared" si="9"/>
        <v>10.25</v>
      </c>
      <c r="AM28" s="14">
        <f t="shared" si="10"/>
        <v>3.2</v>
      </c>
      <c r="AN28" s="14"/>
      <c r="AP28" s="25">
        <v>10.625</v>
      </c>
      <c r="AQ28" s="14">
        <f t="shared" si="11"/>
        <v>2.2250000000000001</v>
      </c>
      <c r="AT28" s="57">
        <v>3</v>
      </c>
      <c r="AU28" s="64">
        <f t="shared" si="21"/>
        <v>3.15</v>
      </c>
      <c r="AV28" s="64">
        <f t="shared" si="12"/>
        <v>3.15</v>
      </c>
      <c r="AW28" s="64">
        <f t="shared" si="13"/>
        <v>3.15</v>
      </c>
      <c r="AX28" s="64">
        <f t="shared" si="14"/>
        <v>3.15</v>
      </c>
      <c r="BD28">
        <v>9.125</v>
      </c>
      <c r="BE28">
        <v>111.127</v>
      </c>
      <c r="BF28">
        <v>111.027</v>
      </c>
      <c r="BG28">
        <v>111.027</v>
      </c>
      <c r="BH28" s="64">
        <f t="shared" si="15"/>
        <v>2.9750000000000001</v>
      </c>
      <c r="BK28">
        <v>9.625</v>
      </c>
      <c r="BM28">
        <v>107.16</v>
      </c>
      <c r="BN28">
        <f t="shared" si="0"/>
        <v>3.55</v>
      </c>
      <c r="CU28" s="922"/>
      <c r="CV28" s="64"/>
      <c r="CW28" s="64"/>
    </row>
    <row r="29" spans="1:101">
      <c r="A29" s="881">
        <v>9</v>
      </c>
      <c r="C29" s="1271">
        <f t="shared" si="16"/>
        <v>2.2165000000000017</v>
      </c>
      <c r="D29" s="1271">
        <f t="shared" si="1"/>
        <v>2.2165000000000017</v>
      </c>
      <c r="F29" s="1271">
        <f t="shared" si="2"/>
        <v>2.2165000000000017</v>
      </c>
      <c r="G29" s="1287">
        <v>-0.46125000000004657</v>
      </c>
      <c r="H29" s="1310">
        <v>1.3277500000000479</v>
      </c>
      <c r="I29" s="1271"/>
      <c r="J29" s="1284">
        <v>9</v>
      </c>
      <c r="K29" s="1284"/>
      <c r="L29" s="1271">
        <f t="shared" si="17"/>
        <v>3.625</v>
      </c>
      <c r="M29" s="1271">
        <f t="shared" si="3"/>
        <v>3.625</v>
      </c>
      <c r="N29" s="1271"/>
      <c r="O29" s="1271">
        <f t="shared" si="4"/>
        <v>3.625</v>
      </c>
      <c r="P29" s="1287">
        <v>3</v>
      </c>
      <c r="Q29" s="1288">
        <v>0</v>
      </c>
      <c r="S29" s="1284">
        <v>9</v>
      </c>
      <c r="T29" s="1271">
        <f t="shared" si="18"/>
        <v>1.075</v>
      </c>
      <c r="U29" s="1271">
        <f t="shared" si="19"/>
        <v>1.075</v>
      </c>
      <c r="V29" s="1287">
        <v>1.885</v>
      </c>
      <c r="W29" s="1288">
        <v>0</v>
      </c>
      <c r="Y29" s="881">
        <f t="shared" si="20"/>
        <v>10.75</v>
      </c>
      <c r="Z29">
        <f t="shared" si="5"/>
        <v>2.7250000000000001</v>
      </c>
      <c r="AA29">
        <f t="shared" si="5"/>
        <v>2.7250000000000001</v>
      </c>
      <c r="AB29">
        <f t="shared" si="5"/>
        <v>2.7250000000000001</v>
      </c>
      <c r="AC29">
        <f t="shared" si="6"/>
        <v>2.7250000000000001</v>
      </c>
      <c r="AD29">
        <f t="shared" si="6"/>
        <v>2.7250000000000001</v>
      </c>
      <c r="AH29" s="25">
        <f t="shared" si="7"/>
        <v>9.125</v>
      </c>
      <c r="AI29" s="14">
        <f t="shared" si="8"/>
        <v>3.2</v>
      </c>
      <c r="AJ29" s="14"/>
      <c r="AL29" s="25">
        <f t="shared" si="9"/>
        <v>10.125</v>
      </c>
      <c r="AM29" s="14">
        <f t="shared" si="10"/>
        <v>3.2</v>
      </c>
      <c r="AN29" s="14"/>
      <c r="AP29" s="25">
        <v>10.75</v>
      </c>
      <c r="AQ29" s="14">
        <f t="shared" si="11"/>
        <v>2.2250000000000001</v>
      </c>
      <c r="AT29" s="57">
        <v>3.125</v>
      </c>
      <c r="AU29" s="64">
        <f t="shared" si="21"/>
        <v>3.15</v>
      </c>
      <c r="AV29" s="64">
        <f t="shared" si="12"/>
        <v>3.15</v>
      </c>
      <c r="AW29" s="64">
        <f t="shared" si="13"/>
        <v>3.15</v>
      </c>
      <c r="AX29" s="64">
        <f t="shared" si="14"/>
        <v>3.15</v>
      </c>
      <c r="BD29">
        <v>9.25</v>
      </c>
      <c r="BE29">
        <v>111.377</v>
      </c>
      <c r="BF29">
        <v>111.277</v>
      </c>
      <c r="BG29">
        <v>111.277</v>
      </c>
      <c r="BH29" s="64">
        <f t="shared" si="15"/>
        <v>2.9750000000000001</v>
      </c>
      <c r="BK29">
        <v>9.75</v>
      </c>
      <c r="BM29">
        <v>107.41</v>
      </c>
      <c r="BN29">
        <f t="shared" si="0"/>
        <v>3.55</v>
      </c>
      <c r="CU29" s="922"/>
      <c r="CV29" s="64"/>
      <c r="CW29" s="64"/>
    </row>
    <row r="30" spans="1:101">
      <c r="A30" s="881">
        <v>9.125</v>
      </c>
      <c r="C30" s="1271">
        <f t="shared" si="16"/>
        <v>2.2165000000000017</v>
      </c>
      <c r="D30" s="1271">
        <f t="shared" si="1"/>
        <v>2.2165000000000017</v>
      </c>
      <c r="F30" s="1271">
        <f t="shared" si="2"/>
        <v>2.2165000000000017</v>
      </c>
      <c r="G30" s="1287">
        <v>-0.33625000000004635</v>
      </c>
      <c r="H30" s="1310">
        <v>1.2027500000000479</v>
      </c>
      <c r="I30" s="1271"/>
      <c r="J30" s="1284">
        <v>9.125</v>
      </c>
      <c r="K30" s="1284"/>
      <c r="L30" s="1271">
        <f t="shared" si="17"/>
        <v>3.625</v>
      </c>
      <c r="M30" s="1271">
        <f t="shared" si="3"/>
        <v>3.625</v>
      </c>
      <c r="N30" s="1271"/>
      <c r="O30" s="1271">
        <f t="shared" si="4"/>
        <v>3.625</v>
      </c>
      <c r="P30" s="1287">
        <v>3</v>
      </c>
      <c r="Q30" s="1288">
        <v>0</v>
      </c>
      <c r="S30" s="1284">
        <v>9.125</v>
      </c>
      <c r="T30" s="1271">
        <f t="shared" si="18"/>
        <v>1.075</v>
      </c>
      <c r="U30" s="1271">
        <f t="shared" si="19"/>
        <v>1.075</v>
      </c>
      <c r="V30" s="1287">
        <v>1.885</v>
      </c>
      <c r="W30" s="1288">
        <v>0</v>
      </c>
      <c r="Y30" s="881">
        <f t="shared" si="20"/>
        <v>10.875</v>
      </c>
      <c r="Z30">
        <f t="shared" si="5"/>
        <v>2.7250000000000001</v>
      </c>
      <c r="AA30">
        <f t="shared" si="5"/>
        <v>2.7250000000000001</v>
      </c>
      <c r="AB30">
        <f t="shared" si="5"/>
        <v>2.7250000000000001</v>
      </c>
      <c r="AC30">
        <f t="shared" si="6"/>
        <v>2.7250000000000001</v>
      </c>
      <c r="AD30">
        <f t="shared" si="6"/>
        <v>2.7250000000000001</v>
      </c>
      <c r="AH30" s="25">
        <f t="shared" si="7"/>
        <v>9</v>
      </c>
      <c r="AI30" s="14">
        <f t="shared" si="8"/>
        <v>3.2</v>
      </c>
      <c r="AJ30" s="14"/>
      <c r="AL30" s="25">
        <f t="shared" si="9"/>
        <v>10</v>
      </c>
      <c r="AM30" s="14">
        <f t="shared" si="10"/>
        <v>3.2</v>
      </c>
      <c r="AN30" s="14"/>
      <c r="AP30" s="25">
        <v>10.875</v>
      </c>
      <c r="AQ30" s="14">
        <f t="shared" si="11"/>
        <v>2.2250000000000001</v>
      </c>
      <c r="AT30" s="57">
        <v>3.25</v>
      </c>
      <c r="AU30" s="64">
        <f t="shared" si="21"/>
        <v>3.15</v>
      </c>
      <c r="AV30" s="64">
        <f t="shared" si="12"/>
        <v>3.15</v>
      </c>
      <c r="AW30" s="64">
        <f t="shared" si="13"/>
        <v>3.15</v>
      </c>
      <c r="AX30" s="64">
        <f t="shared" si="14"/>
        <v>3.15</v>
      </c>
      <c r="BD30">
        <v>9.375</v>
      </c>
      <c r="BE30">
        <v>111.627</v>
      </c>
      <c r="BF30">
        <v>111.527</v>
      </c>
      <c r="BG30">
        <v>111.527</v>
      </c>
      <c r="BH30" s="64">
        <f t="shared" si="15"/>
        <v>2.9750000000000001</v>
      </c>
      <c r="BK30">
        <v>9.875</v>
      </c>
      <c r="BM30">
        <v>107.66</v>
      </c>
      <c r="BN30">
        <f t="shared" si="0"/>
        <v>3.55</v>
      </c>
      <c r="CU30" s="922"/>
      <c r="CV30" s="64"/>
      <c r="CW30" s="64"/>
    </row>
    <row r="31" spans="1:101">
      <c r="A31" s="881">
        <v>9.25</v>
      </c>
      <c r="C31" s="1271">
        <f t="shared" si="16"/>
        <v>2.2165000000000052</v>
      </c>
      <c r="D31" s="1271">
        <f t="shared" si="1"/>
        <v>2.2165000000000052</v>
      </c>
      <c r="F31" s="1271">
        <f t="shared" si="2"/>
        <v>2.2165000000000052</v>
      </c>
      <c r="G31" s="1287">
        <v>-0.27325000000004401</v>
      </c>
      <c r="H31" s="1310">
        <v>1.1397500000000491</v>
      </c>
      <c r="I31" s="1271"/>
      <c r="J31" s="1284">
        <v>9.25</v>
      </c>
      <c r="K31" s="1284"/>
      <c r="L31" s="1271">
        <f t="shared" si="17"/>
        <v>3.625</v>
      </c>
      <c r="M31" s="1271">
        <f t="shared" si="3"/>
        <v>3.625</v>
      </c>
      <c r="N31" s="1271"/>
      <c r="O31" s="1271">
        <f t="shared" si="4"/>
        <v>3.625</v>
      </c>
      <c r="P31" s="1287">
        <v>3</v>
      </c>
      <c r="Q31" s="1288">
        <v>0</v>
      </c>
      <c r="S31" s="1284"/>
      <c r="Y31" s="881">
        <f t="shared" si="20"/>
        <v>11</v>
      </c>
      <c r="Z31">
        <f t="shared" si="5"/>
        <v>2.7250000000000001</v>
      </c>
      <c r="AA31">
        <f t="shared" si="5"/>
        <v>2.7250000000000001</v>
      </c>
      <c r="AB31">
        <f t="shared" si="5"/>
        <v>2.7250000000000001</v>
      </c>
      <c r="AC31">
        <f t="shared" si="6"/>
        <v>2.7250000000000001</v>
      </c>
      <c r="AD31">
        <f t="shared" si="6"/>
        <v>2.7250000000000001</v>
      </c>
      <c r="AH31" s="25">
        <f t="shared" si="7"/>
        <v>8.875</v>
      </c>
      <c r="AI31" s="14">
        <f t="shared" si="8"/>
        <v>3.2</v>
      </c>
      <c r="AJ31" s="14"/>
      <c r="AL31" s="25">
        <f t="shared" si="9"/>
        <v>9.875</v>
      </c>
      <c r="AM31" s="14">
        <f t="shared" si="10"/>
        <v>3.2</v>
      </c>
      <c r="AN31" s="14"/>
      <c r="AP31" s="25">
        <v>11</v>
      </c>
      <c r="AQ31" s="14">
        <f t="shared" si="11"/>
        <v>2.2250000000000001</v>
      </c>
      <c r="AT31" s="57">
        <v>3.375</v>
      </c>
      <c r="AU31" s="64">
        <f t="shared" si="21"/>
        <v>3.15</v>
      </c>
      <c r="AV31" s="64">
        <f t="shared" si="12"/>
        <v>3.15</v>
      </c>
      <c r="AW31" s="64">
        <f t="shared" si="13"/>
        <v>3.15</v>
      </c>
      <c r="AX31" s="64">
        <f t="shared" si="14"/>
        <v>3.15</v>
      </c>
      <c r="BD31">
        <v>9.5</v>
      </c>
      <c r="BE31">
        <v>111.877</v>
      </c>
      <c r="BF31">
        <v>111.777</v>
      </c>
      <c r="BG31">
        <v>111.777</v>
      </c>
      <c r="BH31" s="64">
        <f t="shared" si="15"/>
        <v>2.9750000000000001</v>
      </c>
      <c r="BK31">
        <v>9.9990000000000006</v>
      </c>
      <c r="BM31">
        <v>107.91</v>
      </c>
      <c r="BN31">
        <f t="shared" si="0"/>
        <v>3.55</v>
      </c>
      <c r="CU31" s="922"/>
      <c r="CV31" s="64"/>
      <c r="CW31" s="64"/>
    </row>
    <row r="32" spans="1:101">
      <c r="A32" s="881">
        <v>9.375</v>
      </c>
      <c r="C32" s="1271">
        <f t="shared" si="16"/>
        <v>2.2165000000000052</v>
      </c>
      <c r="D32" s="1271">
        <f t="shared" si="1"/>
        <v>2.2165000000000052</v>
      </c>
      <c r="F32" s="1271">
        <f t="shared" si="2"/>
        <v>2.2165000000000052</v>
      </c>
      <c r="G32" s="1287">
        <v>-0.33575000000004401</v>
      </c>
      <c r="H32" s="1310">
        <v>1.2022500000000491</v>
      </c>
      <c r="I32" s="1271"/>
      <c r="J32" s="1284">
        <v>9.375</v>
      </c>
      <c r="K32" s="1284"/>
      <c r="L32" s="1271">
        <f t="shared" si="17"/>
        <v>3.625</v>
      </c>
      <c r="M32" s="1271">
        <f t="shared" si="3"/>
        <v>3.625</v>
      </c>
      <c r="N32" s="1271"/>
      <c r="O32" s="1271">
        <f t="shared" si="4"/>
        <v>3.625</v>
      </c>
      <c r="P32" s="1287">
        <v>3</v>
      </c>
      <c r="Q32" s="1288">
        <v>0</v>
      </c>
      <c r="Y32" s="881">
        <f t="shared" si="20"/>
        <v>11.125</v>
      </c>
      <c r="Z32">
        <f t="shared" si="5"/>
        <v>2.7250000000000001</v>
      </c>
      <c r="AA32">
        <f t="shared" si="5"/>
        <v>2.7250000000000001</v>
      </c>
      <c r="AB32">
        <f t="shared" si="5"/>
        <v>2.7250000000000001</v>
      </c>
      <c r="AC32">
        <f t="shared" si="6"/>
        <v>2.7250000000000001</v>
      </c>
      <c r="AD32">
        <f t="shared" si="6"/>
        <v>2.7250000000000001</v>
      </c>
      <c r="AH32" s="25">
        <f t="shared" si="7"/>
        <v>8.75</v>
      </c>
      <c r="AI32" s="14">
        <f t="shared" si="8"/>
        <v>3.2</v>
      </c>
      <c r="AL32" s="25">
        <f t="shared" si="9"/>
        <v>9.75</v>
      </c>
      <c r="AM32" s="14">
        <f t="shared" si="10"/>
        <v>3.2</v>
      </c>
      <c r="AP32" s="25">
        <v>11.125</v>
      </c>
      <c r="AQ32" s="14">
        <f t="shared" si="11"/>
        <v>2.2250000000000001</v>
      </c>
      <c r="AT32" s="57">
        <v>3.5</v>
      </c>
      <c r="AU32" s="64">
        <f t="shared" si="21"/>
        <v>3.15</v>
      </c>
      <c r="AV32" s="64">
        <f t="shared" si="12"/>
        <v>3.15</v>
      </c>
      <c r="AW32" s="64">
        <f t="shared" si="13"/>
        <v>3.15</v>
      </c>
      <c r="AX32" s="64">
        <f t="shared" si="14"/>
        <v>3.15</v>
      </c>
      <c r="BK32">
        <v>10.125</v>
      </c>
      <c r="BM32">
        <v>108.16</v>
      </c>
      <c r="BN32">
        <f t="shared" si="0"/>
        <v>3.55</v>
      </c>
      <c r="CU32" s="922"/>
      <c r="CV32" s="64"/>
      <c r="CW32" s="64"/>
    </row>
    <row r="33" spans="1:101">
      <c r="A33" s="881">
        <v>9.5</v>
      </c>
      <c r="C33" s="1271">
        <f t="shared" si="16"/>
        <v>2.2165000000000052</v>
      </c>
      <c r="D33" s="1271">
        <f t="shared" si="1"/>
        <v>2.2165000000000052</v>
      </c>
      <c r="F33" s="1271">
        <f t="shared" si="2"/>
        <v>2.2165000000000052</v>
      </c>
      <c r="G33" s="1287">
        <v>-0.33575000000004401</v>
      </c>
      <c r="H33" s="1310">
        <v>1.2022500000000491</v>
      </c>
      <c r="I33" s="1271"/>
      <c r="J33" s="1284">
        <v>9.5</v>
      </c>
      <c r="K33" s="1284"/>
      <c r="L33" s="1271">
        <f t="shared" si="17"/>
        <v>3.625</v>
      </c>
      <c r="M33" s="1271">
        <f t="shared" si="3"/>
        <v>3.625</v>
      </c>
      <c r="N33" s="1271"/>
      <c r="O33" s="1271">
        <f t="shared" si="4"/>
        <v>3.625</v>
      </c>
      <c r="P33" s="1287">
        <v>3</v>
      </c>
      <c r="Q33" s="1288">
        <v>0</v>
      </c>
      <c r="Y33" s="881">
        <f t="shared" si="20"/>
        <v>11.25</v>
      </c>
      <c r="Z33">
        <f t="shared" si="5"/>
        <v>2.7250000000000001</v>
      </c>
      <c r="AA33">
        <f t="shared" si="5"/>
        <v>2.7250000000000001</v>
      </c>
      <c r="AB33">
        <f t="shared" si="5"/>
        <v>2.7250000000000001</v>
      </c>
      <c r="AC33">
        <f t="shared" si="6"/>
        <v>2.7250000000000001</v>
      </c>
      <c r="AD33">
        <f t="shared" si="6"/>
        <v>2.7250000000000001</v>
      </c>
      <c r="AH33" s="25">
        <f t="shared" si="7"/>
        <v>8.625</v>
      </c>
      <c r="AI33" s="14">
        <f t="shared" si="8"/>
        <v>3.2</v>
      </c>
      <c r="AL33" s="25">
        <f t="shared" si="9"/>
        <v>9.625</v>
      </c>
      <c r="AM33" s="14">
        <f t="shared" si="10"/>
        <v>3.2</v>
      </c>
      <c r="AP33" s="25">
        <v>11.25</v>
      </c>
      <c r="AQ33" s="14">
        <f t="shared" si="11"/>
        <v>2.2250000000000001</v>
      </c>
      <c r="AT33" s="57">
        <v>3.625</v>
      </c>
      <c r="AU33" s="64">
        <f t="shared" si="21"/>
        <v>3.15</v>
      </c>
      <c r="AV33" s="64">
        <f t="shared" si="12"/>
        <v>3.15</v>
      </c>
      <c r="AW33" s="64">
        <f t="shared" si="13"/>
        <v>3.15</v>
      </c>
      <c r="AX33" s="64">
        <f t="shared" si="14"/>
        <v>3.15</v>
      </c>
      <c r="BK33">
        <v>10.25</v>
      </c>
      <c r="BM33">
        <v>108.41</v>
      </c>
      <c r="BN33">
        <f t="shared" si="0"/>
        <v>3.55</v>
      </c>
      <c r="CU33" s="922"/>
      <c r="CV33" s="64"/>
      <c r="CW33" s="64"/>
    </row>
    <row r="34" spans="1:101">
      <c r="A34" s="64"/>
      <c r="J34" s="881"/>
      <c r="K34" s="881"/>
      <c r="L34" s="64"/>
      <c r="M34" s="881"/>
      <c r="AH34" s="25">
        <f>AH33-0.125</f>
        <v>8.5</v>
      </c>
      <c r="AI34" s="14">
        <f>AI33</f>
        <v>3.2</v>
      </c>
      <c r="AL34" s="25">
        <f>AL33-0.125</f>
        <v>9.5</v>
      </c>
      <c r="AM34" s="14">
        <f>AM33</f>
        <v>3.2</v>
      </c>
      <c r="AP34" s="25">
        <v>11.375</v>
      </c>
      <c r="AQ34" s="14">
        <f>AQ33</f>
        <v>2.2250000000000001</v>
      </c>
      <c r="AT34" s="57">
        <v>3.75</v>
      </c>
      <c r="AU34" s="64">
        <f t="shared" ref="AU34:AX35" si="22">AU33</f>
        <v>3.15</v>
      </c>
      <c r="AV34" s="64">
        <f t="shared" si="22"/>
        <v>3.15</v>
      </c>
      <c r="AW34" s="64">
        <f t="shared" si="22"/>
        <v>3.15</v>
      </c>
      <c r="AX34" s="64">
        <f t="shared" si="22"/>
        <v>3.15</v>
      </c>
      <c r="BK34">
        <v>10.375</v>
      </c>
      <c r="BM34">
        <v>108.66</v>
      </c>
      <c r="BN34">
        <f>BN33</f>
        <v>3.55</v>
      </c>
      <c r="CU34" s="922"/>
      <c r="CV34" s="64"/>
      <c r="CW34" s="64"/>
    </row>
    <row r="35" spans="1:101">
      <c r="AH35" s="25">
        <f>AH34-0.125</f>
        <v>8.375</v>
      </c>
      <c r="AI35" s="14">
        <f>AI34</f>
        <v>3.2</v>
      </c>
      <c r="AL35" s="25">
        <f>AL34-0.125</f>
        <v>9.375</v>
      </c>
      <c r="AM35" s="14">
        <f>AM34</f>
        <v>3.2</v>
      </c>
      <c r="AP35" s="25">
        <v>11.5</v>
      </c>
      <c r="AQ35" s="14">
        <f>AQ34</f>
        <v>2.2250000000000001</v>
      </c>
      <c r="AT35" s="57">
        <v>3.875</v>
      </c>
      <c r="AU35" s="64">
        <f t="shared" si="22"/>
        <v>3.15</v>
      </c>
      <c r="AV35" s="64">
        <f t="shared" si="22"/>
        <v>3.15</v>
      </c>
      <c r="AW35" s="64">
        <f t="shared" si="22"/>
        <v>3.15</v>
      </c>
      <c r="AX35" s="64">
        <f t="shared" si="22"/>
        <v>3.15</v>
      </c>
      <c r="BK35">
        <v>10.5</v>
      </c>
      <c r="BM35">
        <v>108.91</v>
      </c>
      <c r="BN35">
        <f t="shared" si="0"/>
        <v>3.55</v>
      </c>
      <c r="CU35" s="922"/>
      <c r="CV35" s="64"/>
      <c r="CW35" s="64"/>
    </row>
    <row r="36" spans="1:101">
      <c r="AH36" s="25">
        <f t="shared" si="7"/>
        <v>8.25</v>
      </c>
      <c r="AI36" s="14">
        <f t="shared" si="8"/>
        <v>3.2</v>
      </c>
      <c r="AL36" s="25">
        <f t="shared" si="9"/>
        <v>9.25</v>
      </c>
      <c r="AM36" s="14">
        <f t="shared" si="10"/>
        <v>3.2</v>
      </c>
      <c r="AP36" s="25">
        <v>11.625</v>
      </c>
      <c r="AQ36" s="14">
        <f t="shared" si="11"/>
        <v>2.2250000000000001</v>
      </c>
      <c r="AT36" s="57">
        <v>4</v>
      </c>
      <c r="AU36" s="64">
        <f t="shared" si="21"/>
        <v>3.15</v>
      </c>
      <c r="AV36" s="64">
        <f t="shared" si="12"/>
        <v>3.15</v>
      </c>
      <c r="AW36" s="64">
        <f t="shared" si="13"/>
        <v>3.15</v>
      </c>
      <c r="AX36" s="64">
        <f t="shared" si="14"/>
        <v>3.15</v>
      </c>
      <c r="BK36">
        <v>10.625</v>
      </c>
      <c r="BM36">
        <v>109.16</v>
      </c>
      <c r="BN36">
        <f t="shared" si="0"/>
        <v>3.55</v>
      </c>
      <c r="CU36" s="922"/>
      <c r="CV36" s="64"/>
      <c r="CW36" s="64"/>
    </row>
    <row r="37" spans="1:101">
      <c r="AH37" s="25">
        <f t="shared" si="7"/>
        <v>8.125</v>
      </c>
      <c r="AI37" s="14">
        <f t="shared" si="8"/>
        <v>3.2</v>
      </c>
      <c r="AL37" s="25">
        <f t="shared" si="9"/>
        <v>9.125</v>
      </c>
      <c r="AM37" s="14">
        <f t="shared" si="10"/>
        <v>3.2</v>
      </c>
      <c r="AP37" s="25">
        <v>11.75</v>
      </c>
      <c r="AQ37" s="14">
        <f t="shared" si="11"/>
        <v>2.2250000000000001</v>
      </c>
      <c r="AT37" s="57">
        <v>4.125</v>
      </c>
      <c r="AU37" s="64">
        <f t="shared" si="21"/>
        <v>3.15</v>
      </c>
      <c r="AV37" s="64">
        <f t="shared" si="12"/>
        <v>3.15</v>
      </c>
      <c r="AW37" s="64">
        <f t="shared" si="13"/>
        <v>3.15</v>
      </c>
      <c r="AX37" s="64">
        <f t="shared" si="14"/>
        <v>3.15</v>
      </c>
      <c r="BK37">
        <v>10.75</v>
      </c>
      <c r="BM37">
        <v>109.41</v>
      </c>
      <c r="BN37">
        <f t="shared" si="0"/>
        <v>3.55</v>
      </c>
      <c r="CU37" s="922"/>
      <c r="CV37" s="64"/>
      <c r="CW37" s="64"/>
    </row>
    <row r="38" spans="1:101">
      <c r="AH38" s="25">
        <f t="shared" si="7"/>
        <v>8</v>
      </c>
      <c r="AI38" s="14">
        <f t="shared" si="8"/>
        <v>3.2</v>
      </c>
      <c r="AL38" s="25">
        <f t="shared" si="9"/>
        <v>9</v>
      </c>
      <c r="AM38" s="14">
        <f t="shared" si="10"/>
        <v>3.2</v>
      </c>
      <c r="AP38" s="25">
        <v>11.875</v>
      </c>
      <c r="AQ38" s="14">
        <f t="shared" si="11"/>
        <v>2.2250000000000001</v>
      </c>
      <c r="AT38" s="57">
        <v>4.25</v>
      </c>
      <c r="AU38" s="64">
        <f t="shared" si="21"/>
        <v>3.15</v>
      </c>
      <c r="AV38" s="64">
        <f t="shared" si="12"/>
        <v>3.15</v>
      </c>
      <c r="AW38" s="64">
        <f t="shared" si="13"/>
        <v>3.15</v>
      </c>
      <c r="AX38" s="64">
        <f t="shared" si="14"/>
        <v>3.15</v>
      </c>
      <c r="CU38" s="922"/>
      <c r="CV38" s="64"/>
      <c r="CW38" s="64"/>
    </row>
    <row r="39" spans="1:101">
      <c r="AH39" s="25">
        <f t="shared" si="7"/>
        <v>7.875</v>
      </c>
      <c r="AI39" s="14">
        <f t="shared" si="8"/>
        <v>3.2</v>
      </c>
      <c r="AL39" s="25">
        <f t="shared" si="9"/>
        <v>8.875</v>
      </c>
      <c r="AM39" s="14">
        <f t="shared" si="10"/>
        <v>3.2</v>
      </c>
      <c r="AP39" s="25">
        <v>12</v>
      </c>
      <c r="AQ39" s="14">
        <f t="shared" si="11"/>
        <v>2.2250000000000001</v>
      </c>
      <c r="AT39" s="57">
        <v>4.375</v>
      </c>
      <c r="AU39" s="64">
        <f t="shared" si="21"/>
        <v>3.15</v>
      </c>
      <c r="AV39" s="64">
        <f t="shared" si="12"/>
        <v>3.15</v>
      </c>
      <c r="AW39" s="64">
        <f t="shared" si="13"/>
        <v>3.15</v>
      </c>
      <c r="AX39" s="64">
        <f t="shared" si="14"/>
        <v>3.15</v>
      </c>
      <c r="CU39" s="922"/>
      <c r="CV39" s="64"/>
      <c r="CW39" s="64"/>
    </row>
    <row r="40" spans="1:101">
      <c r="AH40" s="25">
        <f t="shared" si="7"/>
        <v>7.75</v>
      </c>
      <c r="AI40" s="14">
        <f t="shared" si="8"/>
        <v>3.2</v>
      </c>
      <c r="AL40" s="25">
        <f t="shared" si="9"/>
        <v>8.75</v>
      </c>
      <c r="AM40" s="14">
        <f t="shared" si="10"/>
        <v>3.2</v>
      </c>
      <c r="AP40" s="25">
        <v>12.125</v>
      </c>
      <c r="AQ40" s="14">
        <f t="shared" si="11"/>
        <v>2.2250000000000001</v>
      </c>
      <c r="AT40" s="57">
        <v>4.5</v>
      </c>
      <c r="AU40" s="64">
        <f t="shared" si="21"/>
        <v>3.15</v>
      </c>
      <c r="AV40" s="64">
        <f t="shared" si="12"/>
        <v>3.15</v>
      </c>
      <c r="AW40" s="64">
        <f t="shared" si="13"/>
        <v>3.15</v>
      </c>
      <c r="AX40" s="64">
        <f t="shared" si="14"/>
        <v>3.15</v>
      </c>
      <c r="CU40" s="922"/>
      <c r="CV40" s="64"/>
      <c r="CW40" s="64"/>
    </row>
    <row r="41" spans="1:101">
      <c r="AH41" s="25">
        <f t="shared" si="7"/>
        <v>7.625</v>
      </c>
      <c r="AI41" s="14">
        <f t="shared" si="8"/>
        <v>3.2</v>
      </c>
      <c r="AL41" s="25">
        <f t="shared" si="9"/>
        <v>8.625</v>
      </c>
      <c r="AM41" s="14">
        <f t="shared" si="10"/>
        <v>3.2</v>
      </c>
      <c r="AP41" s="25">
        <v>12.25</v>
      </c>
      <c r="AQ41" s="14">
        <f t="shared" si="11"/>
        <v>2.2250000000000001</v>
      </c>
      <c r="AT41" s="57">
        <v>4.625</v>
      </c>
      <c r="AU41" s="64">
        <f t="shared" si="21"/>
        <v>3.15</v>
      </c>
      <c r="AV41" s="64">
        <f t="shared" si="12"/>
        <v>3.15</v>
      </c>
      <c r="AW41" s="64">
        <f t="shared" si="13"/>
        <v>3.15</v>
      </c>
      <c r="AX41" s="64">
        <f t="shared" si="14"/>
        <v>3.15</v>
      </c>
      <c r="CU41" s="922"/>
      <c r="CV41" s="64"/>
      <c r="CW41" s="64"/>
    </row>
    <row r="42" spans="1:101">
      <c r="AH42" s="25">
        <f t="shared" si="7"/>
        <v>7.5</v>
      </c>
      <c r="AI42" s="14">
        <f t="shared" si="8"/>
        <v>3.2</v>
      </c>
      <c r="AL42" s="25">
        <f t="shared" si="9"/>
        <v>8.5</v>
      </c>
      <c r="AM42" s="14">
        <f t="shared" si="10"/>
        <v>3.2</v>
      </c>
      <c r="AP42" s="25">
        <v>12.375</v>
      </c>
      <c r="AQ42" s="14">
        <f t="shared" si="11"/>
        <v>2.2250000000000001</v>
      </c>
      <c r="AT42" s="57">
        <v>4.75</v>
      </c>
      <c r="AU42" s="64">
        <f t="shared" si="21"/>
        <v>3.15</v>
      </c>
      <c r="AV42" s="64">
        <f t="shared" si="12"/>
        <v>3.15</v>
      </c>
      <c r="AW42" s="64">
        <f t="shared" si="13"/>
        <v>3.15</v>
      </c>
      <c r="AX42" s="64">
        <f t="shared" si="14"/>
        <v>3.15</v>
      </c>
    </row>
    <row r="43" spans="1:101">
      <c r="AH43" s="25">
        <f t="shared" si="7"/>
        <v>7.375</v>
      </c>
      <c r="AI43" s="14">
        <f t="shared" si="8"/>
        <v>3.2</v>
      </c>
      <c r="AL43" s="25"/>
      <c r="AM43" s="14"/>
      <c r="AP43" s="25">
        <v>12.5</v>
      </c>
      <c r="AQ43" s="14">
        <f t="shared" si="11"/>
        <v>2.2250000000000001</v>
      </c>
      <c r="AT43" s="57">
        <v>4.875</v>
      </c>
      <c r="AU43" s="64">
        <f t="shared" si="21"/>
        <v>3.15</v>
      </c>
      <c r="AV43" s="64">
        <f t="shared" si="12"/>
        <v>3.15</v>
      </c>
      <c r="AW43" s="64">
        <f t="shared" si="13"/>
        <v>3.15</v>
      </c>
      <c r="AX43" s="64">
        <f t="shared" si="14"/>
        <v>3.15</v>
      </c>
    </row>
    <row r="44" spans="1:101">
      <c r="AP44" s="25">
        <v>12.625</v>
      </c>
      <c r="AQ44" s="14">
        <f t="shared" si="11"/>
        <v>2.2250000000000001</v>
      </c>
      <c r="AT44" s="57">
        <v>5</v>
      </c>
      <c r="AU44" s="64">
        <f t="shared" si="21"/>
        <v>3.15</v>
      </c>
      <c r="AV44" s="64">
        <f t="shared" si="12"/>
        <v>3.15</v>
      </c>
      <c r="AW44" s="64">
        <f t="shared" si="13"/>
        <v>3.15</v>
      </c>
      <c r="AX44" s="64">
        <f t="shared" si="14"/>
        <v>3.15</v>
      </c>
    </row>
    <row r="45" spans="1:101">
      <c r="AP45" s="25">
        <v>12.75</v>
      </c>
      <c r="AQ45" s="14">
        <f t="shared" si="11"/>
        <v>2.2250000000000001</v>
      </c>
      <c r="AT45" s="57">
        <v>5.125</v>
      </c>
      <c r="AU45" s="64">
        <f t="shared" si="21"/>
        <v>3.15</v>
      </c>
      <c r="AV45" s="64">
        <f t="shared" si="12"/>
        <v>3.15</v>
      </c>
      <c r="AW45" s="64">
        <f t="shared" si="13"/>
        <v>3.15</v>
      </c>
      <c r="AX45" s="64">
        <f t="shared" si="14"/>
        <v>3.15</v>
      </c>
    </row>
    <row r="46" spans="1:101">
      <c r="AP46" s="25">
        <v>12.875</v>
      </c>
      <c r="AQ46" s="14">
        <f t="shared" si="11"/>
        <v>2.2250000000000001</v>
      </c>
      <c r="AT46" s="57">
        <v>5.25</v>
      </c>
      <c r="AU46" s="64">
        <f t="shared" si="21"/>
        <v>3.15</v>
      </c>
      <c r="AV46" s="64">
        <f t="shared" si="12"/>
        <v>3.15</v>
      </c>
      <c r="AW46" s="64">
        <f t="shared" si="13"/>
        <v>3.15</v>
      </c>
      <c r="AX46" s="64">
        <f t="shared" si="14"/>
        <v>3.15</v>
      </c>
    </row>
    <row r="47" spans="1:101">
      <c r="AP47" s="25">
        <v>13</v>
      </c>
      <c r="AQ47" s="14">
        <f t="shared" si="11"/>
        <v>2.2250000000000001</v>
      </c>
      <c r="AT47" s="57">
        <v>5.375</v>
      </c>
      <c r="AU47" s="64">
        <f t="shared" si="21"/>
        <v>3.15</v>
      </c>
      <c r="AV47" s="64">
        <f t="shared" si="12"/>
        <v>3.15</v>
      </c>
      <c r="AW47" s="64">
        <f t="shared" si="13"/>
        <v>3.15</v>
      </c>
      <c r="AX47" s="64">
        <f t="shared" si="14"/>
        <v>3.15</v>
      </c>
    </row>
    <row r="48" spans="1:101">
      <c r="AP48" s="25">
        <v>13.125</v>
      </c>
      <c r="AQ48" s="14">
        <f t="shared" si="11"/>
        <v>2.2250000000000001</v>
      </c>
      <c r="AT48" s="57">
        <v>5.5</v>
      </c>
      <c r="AU48" s="64">
        <f t="shared" si="21"/>
        <v>3.15</v>
      </c>
      <c r="AV48" s="64">
        <f t="shared" si="12"/>
        <v>3.15</v>
      </c>
      <c r="AW48" s="64">
        <f t="shared" si="13"/>
        <v>3.15</v>
      </c>
      <c r="AX48" s="64">
        <f t="shared" si="14"/>
        <v>3.15</v>
      </c>
    </row>
    <row r="49" spans="1:52">
      <c r="AP49" s="25">
        <v>13.25</v>
      </c>
      <c r="AQ49" s="14">
        <f t="shared" si="11"/>
        <v>2.2250000000000001</v>
      </c>
      <c r="AT49" s="57">
        <v>5.625</v>
      </c>
      <c r="AU49" s="64">
        <f t="shared" si="21"/>
        <v>3.15</v>
      </c>
      <c r="AV49" s="64">
        <f t="shared" si="12"/>
        <v>3.15</v>
      </c>
      <c r="AW49" s="64">
        <f t="shared" si="13"/>
        <v>3.15</v>
      </c>
      <c r="AX49" s="64">
        <f t="shared" si="14"/>
        <v>3.15</v>
      </c>
    </row>
    <row r="50" spans="1:52">
      <c r="AT50" s="57">
        <v>5.75</v>
      </c>
      <c r="AU50" s="64">
        <f t="shared" si="21"/>
        <v>3.15</v>
      </c>
      <c r="AV50" s="64">
        <f t="shared" si="12"/>
        <v>3.15</v>
      </c>
      <c r="AW50" s="64">
        <f t="shared" si="13"/>
        <v>3.15</v>
      </c>
      <c r="AX50" s="64">
        <f t="shared" si="14"/>
        <v>3.15</v>
      </c>
    </row>
    <row r="51" spans="1:52">
      <c r="AT51" s="57"/>
      <c r="AU51" s="64"/>
      <c r="AV51" s="64"/>
      <c r="AW51" s="64"/>
      <c r="AX51" s="64"/>
    </row>
    <row r="52" spans="1:52" ht="15.75" thickBot="1"/>
    <row r="53" spans="1:52" ht="15.75" thickBot="1">
      <c r="A53" s="64"/>
      <c r="AM53" t="s">
        <v>371</v>
      </c>
      <c r="AR53" s="857" t="s">
        <v>477</v>
      </c>
      <c r="AS53" s="858"/>
      <c r="AT53" s="887" t="s">
        <v>478</v>
      </c>
      <c r="AU53" s="887"/>
      <c r="AV53" s="858"/>
      <c r="AW53" s="859"/>
    </row>
    <row r="54" spans="1:52">
      <c r="A54" t="s">
        <v>220</v>
      </c>
      <c r="AA54" t="s">
        <v>371</v>
      </c>
      <c r="AM54" s="855" t="s">
        <v>213</v>
      </c>
      <c r="AN54" s="855" t="s">
        <v>13</v>
      </c>
      <c r="AO54" s="856" t="s">
        <v>87</v>
      </c>
      <c r="AP54" s="856" t="s">
        <v>216</v>
      </c>
      <c r="AR54" s="855" t="s">
        <v>213</v>
      </c>
      <c r="AS54" s="855" t="s">
        <v>214</v>
      </c>
      <c r="AT54" s="855" t="s">
        <v>13</v>
      </c>
      <c r="AU54" s="856" t="s">
        <v>87</v>
      </c>
      <c r="AV54" s="856" t="s">
        <v>215</v>
      </c>
      <c r="AW54" s="856" t="s">
        <v>216</v>
      </c>
    </row>
    <row r="55" spans="1:52">
      <c r="A55" s="124" t="s">
        <v>218</v>
      </c>
      <c r="B55" s="125" t="s">
        <v>219</v>
      </c>
      <c r="C55" s="126"/>
      <c r="D55" s="169" t="s">
        <v>117</v>
      </c>
      <c r="E55" s="169" t="s">
        <v>118</v>
      </c>
      <c r="F55" s="169" t="s">
        <v>119</v>
      </c>
      <c r="G55" s="169" t="s">
        <v>120</v>
      </c>
      <c r="H55" s="169" t="s">
        <v>121</v>
      </c>
      <c r="I55" s="169" t="s">
        <v>122</v>
      </c>
      <c r="J55" s="169" t="s">
        <v>123</v>
      </c>
      <c r="K55" s="170" t="s">
        <v>110</v>
      </c>
      <c r="O55" s="191" t="s">
        <v>218</v>
      </c>
      <c r="P55" s="192" t="s">
        <v>219</v>
      </c>
      <c r="Q55" s="193"/>
      <c r="R55" s="169" t="s">
        <v>117</v>
      </c>
      <c r="S55" s="169" t="s">
        <v>118</v>
      </c>
      <c r="T55" s="169" t="s">
        <v>119</v>
      </c>
      <c r="U55" s="169" t="s">
        <v>120</v>
      </c>
      <c r="V55" s="169" t="s">
        <v>121</v>
      </c>
      <c r="W55" s="169" t="s">
        <v>122</v>
      </c>
      <c r="X55" s="169" t="s">
        <v>123</v>
      </c>
      <c r="Y55" s="170" t="s">
        <v>110</v>
      </c>
      <c r="AA55" s="191" t="s">
        <v>218</v>
      </c>
      <c r="AB55" s="192" t="s">
        <v>219</v>
      </c>
      <c r="AC55" s="193"/>
      <c r="AD55" s="169" t="s">
        <v>117</v>
      </c>
      <c r="AE55" s="169" t="s">
        <v>118</v>
      </c>
      <c r="AF55" s="169" t="s">
        <v>119</v>
      </c>
      <c r="AG55" s="169" t="s">
        <v>120</v>
      </c>
      <c r="AH55" s="169" t="s">
        <v>121</v>
      </c>
      <c r="AI55" s="169" t="s">
        <v>122</v>
      </c>
      <c r="AJ55" s="169" t="s">
        <v>123</v>
      </c>
      <c r="AK55" s="170" t="s">
        <v>110</v>
      </c>
      <c r="AM55" s="64">
        <f t="shared" ref="AM55:AM83" si="23">A5</f>
        <v>6</v>
      </c>
      <c r="AN55" s="64">
        <v>97.92</v>
      </c>
      <c r="AO55" s="64">
        <v>97.820000000000007</v>
      </c>
      <c r="AP55" s="64">
        <v>97.820000000000007</v>
      </c>
      <c r="AR55" s="64">
        <f>AM55</f>
        <v>6</v>
      </c>
      <c r="AT55" s="64">
        <v>0.26199999999999424</v>
      </c>
      <c r="AU55" s="64">
        <v>0.26199999999999424</v>
      </c>
      <c r="AV55" s="64"/>
      <c r="AW55" s="64">
        <f t="shared" ref="AW55:AW83" si="24">AU55+$AY$54</f>
        <v>0.26199999999999424</v>
      </c>
      <c r="AX55" s="64"/>
      <c r="AY55" s="64"/>
      <c r="AZ55" s="64"/>
    </row>
    <row r="56" spans="1:52">
      <c r="A56" s="127"/>
      <c r="B56" s="128" t="s">
        <v>111</v>
      </c>
      <c r="C56" s="129"/>
      <c r="D56" s="839">
        <v>-2.5</v>
      </c>
      <c r="E56" s="839">
        <v>-2.5</v>
      </c>
      <c r="F56" s="839">
        <v>-2.5</v>
      </c>
      <c r="G56" s="839">
        <v>-2</v>
      </c>
      <c r="H56" s="839">
        <v>-1.5</v>
      </c>
      <c r="I56" s="839">
        <v>-1.5</v>
      </c>
      <c r="J56" s="840">
        <v>-0.125</v>
      </c>
      <c r="K56" s="172">
        <v>0</v>
      </c>
      <c r="O56" s="194"/>
      <c r="P56" s="195" t="s">
        <v>111</v>
      </c>
      <c r="Q56" s="196"/>
      <c r="R56" s="830">
        <v>1.875</v>
      </c>
      <c r="S56" s="831">
        <v>1.625</v>
      </c>
      <c r="T56" s="831">
        <v>1.375</v>
      </c>
      <c r="U56" s="831">
        <v>0.875</v>
      </c>
      <c r="V56" s="831">
        <v>0.25</v>
      </c>
      <c r="W56" s="831">
        <v>-0.24999999999999997</v>
      </c>
      <c r="X56" s="796">
        <v>-2.125</v>
      </c>
      <c r="Y56" s="172">
        <v>-4.5</v>
      </c>
      <c r="AA56" s="194"/>
      <c r="AB56" s="195" t="s">
        <v>111</v>
      </c>
      <c r="AC56" s="196"/>
      <c r="AD56" s="64">
        <f>R56-0.625+0.175</f>
        <v>1.425</v>
      </c>
      <c r="AE56" s="64">
        <f t="shared" ref="AE56:AF61" si="25">S56-0.625+0.175</f>
        <v>1.175</v>
      </c>
      <c r="AF56" s="64">
        <f t="shared" si="25"/>
        <v>0.92500000000000004</v>
      </c>
      <c r="AG56" s="64">
        <f>U56-0.7</f>
        <v>0.17500000000000004</v>
      </c>
      <c r="AH56" s="64">
        <f>V56-0.625-0.325</f>
        <v>-0.7</v>
      </c>
      <c r="AI56" s="64">
        <f>W56-0.625-0.575</f>
        <v>-1.45</v>
      </c>
      <c r="AJ56" s="64">
        <f>X56-0.625-0.575</f>
        <v>-3.3250000000000002</v>
      </c>
      <c r="AK56" s="64">
        <f>Y56-1.975</f>
        <v>-6.4749999999999996</v>
      </c>
      <c r="AM56" s="64">
        <f t="shared" si="23"/>
        <v>6.125</v>
      </c>
      <c r="AN56" s="64">
        <v>98.92</v>
      </c>
      <c r="AO56" s="64">
        <v>98.820000000000007</v>
      </c>
      <c r="AP56" s="64">
        <v>98.820000000000007</v>
      </c>
      <c r="AR56" s="64">
        <f t="shared" ref="AR56:AR83" si="26">AM56</f>
        <v>6.125</v>
      </c>
      <c r="AT56" s="64">
        <v>0.26199999999999424</v>
      </c>
      <c r="AU56" s="64">
        <v>0.26199999999999424</v>
      </c>
      <c r="AV56" s="64"/>
      <c r="AW56" s="64">
        <f t="shared" si="24"/>
        <v>0.26199999999999424</v>
      </c>
      <c r="AX56" s="64"/>
      <c r="AY56" s="64"/>
      <c r="AZ56" s="64"/>
    </row>
    <row r="57" spans="1:52">
      <c r="A57" s="127"/>
      <c r="B57" s="128" t="s">
        <v>24</v>
      </c>
      <c r="C57" s="129"/>
      <c r="D57" s="839">
        <v>-2.5</v>
      </c>
      <c r="E57" s="839">
        <v>-2.5</v>
      </c>
      <c r="F57" s="839">
        <v>-2.5</v>
      </c>
      <c r="G57" s="839">
        <v>-2</v>
      </c>
      <c r="H57" s="839">
        <v>-1.5</v>
      </c>
      <c r="I57" s="839">
        <v>-1.5</v>
      </c>
      <c r="J57" s="840">
        <v>-0.125</v>
      </c>
      <c r="K57" s="173">
        <v>0</v>
      </c>
      <c r="O57" s="194"/>
      <c r="P57" s="195" t="s">
        <v>24</v>
      </c>
      <c r="Q57" s="196"/>
      <c r="R57" s="830">
        <v>1.75</v>
      </c>
      <c r="S57" s="831">
        <v>1.5</v>
      </c>
      <c r="T57" s="831">
        <v>1.2499999999999998</v>
      </c>
      <c r="U57" s="831">
        <v>0.75</v>
      </c>
      <c r="V57" s="831">
        <v>-1.1102230246251565E-16</v>
      </c>
      <c r="W57" s="831">
        <v>-0.50000000000000011</v>
      </c>
      <c r="X57" s="796">
        <v>-2.375</v>
      </c>
      <c r="Y57" s="173">
        <v>-4.75</v>
      </c>
      <c r="AA57" s="194"/>
      <c r="AB57" s="195" t="s">
        <v>24</v>
      </c>
      <c r="AC57" s="196"/>
      <c r="AD57" s="64">
        <f t="shared" ref="AD57:AD61" si="27">R57-0.625+0.175</f>
        <v>1.3</v>
      </c>
      <c r="AE57" s="64">
        <f t="shared" si="25"/>
        <v>1.05</v>
      </c>
      <c r="AF57" s="64">
        <f t="shared" si="25"/>
        <v>0.79999999999999982</v>
      </c>
      <c r="AG57" s="64">
        <f t="shared" ref="AG57:AG61" si="28">U57-0.7</f>
        <v>5.0000000000000044E-2</v>
      </c>
      <c r="AH57" s="64">
        <f t="shared" ref="AH57:AH61" si="29">V57-0.625-0.325</f>
        <v>-0.95000000000000018</v>
      </c>
      <c r="AI57" s="64">
        <f t="shared" ref="AI57:AJ61" si="30">W57-0.625-0.575</f>
        <v>-1.7</v>
      </c>
      <c r="AJ57" s="64">
        <f t="shared" si="30"/>
        <v>-3.5750000000000002</v>
      </c>
      <c r="AK57" s="64">
        <f>Y57-1.975</f>
        <v>-6.7249999999999996</v>
      </c>
      <c r="AM57" s="64">
        <f t="shared" si="23"/>
        <v>6.25</v>
      </c>
      <c r="AN57" s="64">
        <v>100.045</v>
      </c>
      <c r="AO57" s="64">
        <v>99.945000000000007</v>
      </c>
      <c r="AP57" s="64">
        <v>99.945000000000007</v>
      </c>
      <c r="AR57" s="64">
        <f t="shared" si="26"/>
        <v>6.25</v>
      </c>
      <c r="AT57" s="64">
        <v>0.38699999999999402</v>
      </c>
      <c r="AU57" s="64">
        <v>0.38699999999999402</v>
      </c>
      <c r="AV57" s="64"/>
      <c r="AW57" s="64">
        <f t="shared" si="24"/>
        <v>0.38699999999999402</v>
      </c>
      <c r="AX57" s="64"/>
      <c r="AY57" s="64"/>
      <c r="AZ57" s="64"/>
    </row>
    <row r="58" spans="1:52">
      <c r="A58" s="127"/>
      <c r="B58" s="128" t="s">
        <v>25</v>
      </c>
      <c r="C58" s="129"/>
      <c r="D58" s="839">
        <v>-2.5</v>
      </c>
      <c r="E58" s="839">
        <v>-2.5</v>
      </c>
      <c r="F58" s="839">
        <v>-2.5</v>
      </c>
      <c r="G58" s="839">
        <v>-2</v>
      </c>
      <c r="H58" s="839">
        <v>-1.5</v>
      </c>
      <c r="I58" s="839">
        <v>-1.5</v>
      </c>
      <c r="J58" s="840">
        <v>-0.125</v>
      </c>
      <c r="K58" s="173">
        <v>0</v>
      </c>
      <c r="O58" s="194"/>
      <c r="P58" s="195" t="s">
        <v>25</v>
      </c>
      <c r="Q58" s="196"/>
      <c r="R58" s="830">
        <v>1.5</v>
      </c>
      <c r="S58" s="831">
        <v>1.25</v>
      </c>
      <c r="T58" s="831">
        <v>0.99999999999999978</v>
      </c>
      <c r="U58" s="831">
        <v>0.5</v>
      </c>
      <c r="V58" s="831">
        <v>-0.25</v>
      </c>
      <c r="W58" s="831">
        <v>-0.75</v>
      </c>
      <c r="X58" s="796">
        <v>-3.25</v>
      </c>
      <c r="Y58" s="173"/>
      <c r="AA58" s="194"/>
      <c r="AB58" s="195" t="s">
        <v>25</v>
      </c>
      <c r="AC58" s="196"/>
      <c r="AD58" s="64">
        <f t="shared" si="27"/>
        <v>1.05</v>
      </c>
      <c r="AE58" s="64">
        <f t="shared" si="25"/>
        <v>0.8</v>
      </c>
      <c r="AF58" s="64">
        <f t="shared" si="25"/>
        <v>0.54999999999999982</v>
      </c>
      <c r="AG58" s="64">
        <f t="shared" si="28"/>
        <v>-0.19999999999999996</v>
      </c>
      <c r="AH58" s="64">
        <f t="shared" si="29"/>
        <v>-1.2</v>
      </c>
      <c r="AI58" s="64">
        <f t="shared" si="30"/>
        <v>-1.95</v>
      </c>
      <c r="AJ58" s="64">
        <f t="shared" si="30"/>
        <v>-4.45</v>
      </c>
      <c r="AK58" s="64" t="s">
        <v>14</v>
      </c>
      <c r="AM58" s="64">
        <f t="shared" si="23"/>
        <v>6.375</v>
      </c>
      <c r="AN58" s="64">
        <v>100.795</v>
      </c>
      <c r="AO58" s="64">
        <v>100.69500000000001</v>
      </c>
      <c r="AP58" s="64">
        <v>100.69500000000001</v>
      </c>
      <c r="AR58" s="64">
        <f t="shared" si="26"/>
        <v>6.375</v>
      </c>
      <c r="AT58" s="64">
        <v>0.38699999999999402</v>
      </c>
      <c r="AU58" s="64">
        <v>0.38699999999999402</v>
      </c>
      <c r="AV58" s="64"/>
      <c r="AW58" s="64">
        <f t="shared" si="24"/>
        <v>0.38699999999999402</v>
      </c>
      <c r="AX58" s="64"/>
      <c r="AY58" s="64"/>
      <c r="AZ58" s="64"/>
    </row>
    <row r="59" spans="1:52">
      <c r="A59" s="127" t="s">
        <v>109</v>
      </c>
      <c r="B59" s="128" t="s">
        <v>26</v>
      </c>
      <c r="C59" s="129"/>
      <c r="D59" s="839">
        <v>-2.5</v>
      </c>
      <c r="E59" s="839">
        <v>-2.5</v>
      </c>
      <c r="F59" s="839">
        <v>-2</v>
      </c>
      <c r="G59" s="839">
        <v>-2</v>
      </c>
      <c r="H59" s="839">
        <v>-1.5</v>
      </c>
      <c r="I59" s="839">
        <v>-1.5</v>
      </c>
      <c r="J59" s="840">
        <v>-0.125</v>
      </c>
      <c r="K59" s="173">
        <v>0</v>
      </c>
      <c r="O59" s="194" t="s">
        <v>109</v>
      </c>
      <c r="P59" s="195" t="s">
        <v>26</v>
      </c>
      <c r="Q59" s="196"/>
      <c r="R59" s="830">
        <v>1.125</v>
      </c>
      <c r="S59" s="831">
        <v>0.875</v>
      </c>
      <c r="T59" s="831">
        <v>0.37499999999999978</v>
      </c>
      <c r="U59" s="831">
        <v>-0.125</v>
      </c>
      <c r="V59" s="831">
        <v>-1</v>
      </c>
      <c r="W59" s="831">
        <v>-1.375</v>
      </c>
      <c r="X59" s="796">
        <v>-4</v>
      </c>
      <c r="Y59" s="173"/>
      <c r="AA59" s="194" t="s">
        <v>109</v>
      </c>
      <c r="AB59" s="195" t="s">
        <v>26</v>
      </c>
      <c r="AC59" s="196"/>
      <c r="AD59" s="64">
        <f t="shared" si="27"/>
        <v>0.67500000000000004</v>
      </c>
      <c r="AE59" s="64">
        <f t="shared" si="25"/>
        <v>0.42499999999999999</v>
      </c>
      <c r="AF59" s="64">
        <f t="shared" si="25"/>
        <v>-7.5000000000000233E-2</v>
      </c>
      <c r="AG59" s="64">
        <f t="shared" si="28"/>
        <v>-0.82499999999999996</v>
      </c>
      <c r="AH59" s="64">
        <f t="shared" si="29"/>
        <v>-1.95</v>
      </c>
      <c r="AI59" s="64">
        <f t="shared" si="30"/>
        <v>-2.5750000000000002</v>
      </c>
      <c r="AJ59" s="64">
        <f t="shared" si="30"/>
        <v>-5.2</v>
      </c>
      <c r="AK59" s="64" t="s">
        <v>14</v>
      </c>
      <c r="AM59" s="64">
        <f t="shared" si="23"/>
        <v>6.5</v>
      </c>
      <c r="AN59" s="64">
        <v>101.63199999999999</v>
      </c>
      <c r="AO59" s="64">
        <v>101.532</v>
      </c>
      <c r="AP59" s="64">
        <v>101.532</v>
      </c>
      <c r="AR59" s="64">
        <f t="shared" si="26"/>
        <v>6.5</v>
      </c>
      <c r="AT59" s="64">
        <v>0.53699999999999415</v>
      </c>
      <c r="AU59" s="64">
        <v>0.53699999999999415</v>
      </c>
      <c r="AV59" s="64"/>
      <c r="AW59" s="64">
        <f t="shared" si="24"/>
        <v>0.53699999999999415</v>
      </c>
      <c r="AX59" s="64"/>
      <c r="AY59" s="64"/>
      <c r="AZ59" s="64"/>
    </row>
    <row r="60" spans="1:52">
      <c r="A60" s="127"/>
      <c r="B60" s="128" t="s">
        <v>27</v>
      </c>
      <c r="C60" s="129"/>
      <c r="D60" s="839">
        <v>-2.5</v>
      </c>
      <c r="E60" s="839">
        <v>-2.5</v>
      </c>
      <c r="F60" s="839">
        <v>-2</v>
      </c>
      <c r="G60" s="839">
        <v>-2</v>
      </c>
      <c r="H60" s="839">
        <v>-1</v>
      </c>
      <c r="I60" s="839">
        <v>-0.25</v>
      </c>
      <c r="J60" s="840">
        <v>-0.125</v>
      </c>
      <c r="K60" s="173">
        <v>0</v>
      </c>
      <c r="O60" s="194"/>
      <c r="P60" s="195" t="s">
        <v>27</v>
      </c>
      <c r="Q60" s="196"/>
      <c r="R60" s="830">
        <v>0.49999999999999989</v>
      </c>
      <c r="S60" s="831">
        <v>0.12499999999999989</v>
      </c>
      <c r="T60" s="831">
        <v>-0.12500000000000011</v>
      </c>
      <c r="U60" s="831">
        <v>-0.625</v>
      </c>
      <c r="V60" s="831">
        <v>-2</v>
      </c>
      <c r="W60" s="831">
        <v>-3.25</v>
      </c>
      <c r="X60" s="796">
        <v>-4.25</v>
      </c>
      <c r="Y60" s="173"/>
      <c r="AA60" s="194"/>
      <c r="AB60" s="195" t="s">
        <v>27</v>
      </c>
      <c r="AC60" s="196"/>
      <c r="AD60" s="64">
        <f t="shared" si="27"/>
        <v>4.9999999999999878E-2</v>
      </c>
      <c r="AE60" s="64">
        <f t="shared" si="25"/>
        <v>-0.32500000000000012</v>
      </c>
      <c r="AF60" s="64">
        <f t="shared" si="25"/>
        <v>-0.57500000000000018</v>
      </c>
      <c r="AG60" s="64">
        <f t="shared" si="28"/>
        <v>-1.325</v>
      </c>
      <c r="AH60" s="64">
        <f t="shared" si="29"/>
        <v>-2.95</v>
      </c>
      <c r="AI60" s="64">
        <f t="shared" si="30"/>
        <v>-4.45</v>
      </c>
      <c r="AJ60" s="64" t="s">
        <v>14</v>
      </c>
      <c r="AK60" s="64" t="s">
        <v>14</v>
      </c>
      <c r="AM60" s="64">
        <f t="shared" si="23"/>
        <v>6.625</v>
      </c>
      <c r="AN60" s="64">
        <v>102.50699999999999</v>
      </c>
      <c r="AO60" s="64">
        <v>102.407</v>
      </c>
      <c r="AP60" s="64">
        <v>102.407</v>
      </c>
      <c r="AR60" s="64">
        <f t="shared" si="26"/>
        <v>6.625</v>
      </c>
      <c r="AT60" s="64">
        <v>0.72399999999999187</v>
      </c>
      <c r="AU60" s="64">
        <v>0.72399999999999187</v>
      </c>
      <c r="AV60" s="64"/>
      <c r="AW60" s="64">
        <f t="shared" si="24"/>
        <v>0.72399999999999187</v>
      </c>
      <c r="AX60" s="64"/>
      <c r="AY60" s="64"/>
      <c r="AZ60" s="64"/>
    </row>
    <row r="61" spans="1:52">
      <c r="A61" s="127"/>
      <c r="B61" s="128" t="s">
        <v>28</v>
      </c>
      <c r="C61" s="129"/>
      <c r="D61" s="839">
        <v>-2.5</v>
      </c>
      <c r="E61" s="839">
        <v>-2.5</v>
      </c>
      <c r="F61" s="839">
        <v>-2</v>
      </c>
      <c r="G61" s="839">
        <v>-2</v>
      </c>
      <c r="H61" s="839">
        <v>-1</v>
      </c>
      <c r="I61" s="839">
        <v>-0.25</v>
      </c>
      <c r="J61" s="840">
        <v>-0.125</v>
      </c>
      <c r="K61" s="173">
        <v>0</v>
      </c>
      <c r="O61" s="194"/>
      <c r="P61" s="195" t="s">
        <v>28</v>
      </c>
      <c r="Q61" s="196"/>
      <c r="R61" s="830">
        <v>0.24999999999999992</v>
      </c>
      <c r="S61" s="831">
        <v>-0.12500000000000011</v>
      </c>
      <c r="T61" s="831">
        <v>-0.62500000000000011</v>
      </c>
      <c r="U61" s="831">
        <v>-1.125</v>
      </c>
      <c r="V61" s="831">
        <v>-2.5</v>
      </c>
      <c r="W61" s="831">
        <v>-5</v>
      </c>
      <c r="X61" s="796">
        <v>-6.25</v>
      </c>
      <c r="Y61" s="173"/>
      <c r="AA61" s="194"/>
      <c r="AB61" s="195" t="s">
        <v>28</v>
      </c>
      <c r="AC61" s="196"/>
      <c r="AD61" s="64">
        <f t="shared" si="27"/>
        <v>-0.20000000000000012</v>
      </c>
      <c r="AE61" s="64">
        <f t="shared" si="25"/>
        <v>-0.57500000000000018</v>
      </c>
      <c r="AF61" s="64">
        <f t="shared" si="25"/>
        <v>-1.075</v>
      </c>
      <c r="AG61" s="64">
        <f t="shared" si="28"/>
        <v>-1.825</v>
      </c>
      <c r="AH61" s="64">
        <f t="shared" si="29"/>
        <v>-3.45</v>
      </c>
      <c r="AI61" s="64">
        <f t="shared" si="30"/>
        <v>-6.2</v>
      </c>
      <c r="AJ61" s="64" t="s">
        <v>14</v>
      </c>
      <c r="AK61" s="64" t="s">
        <v>14</v>
      </c>
      <c r="AM61" s="64">
        <f t="shared" si="23"/>
        <v>6.75</v>
      </c>
      <c r="AN61" s="64">
        <v>103.19499999999999</v>
      </c>
      <c r="AO61" s="64">
        <v>103.095</v>
      </c>
      <c r="AP61" s="64">
        <v>103.095</v>
      </c>
      <c r="AR61" s="64">
        <f t="shared" si="26"/>
        <v>6.75</v>
      </c>
      <c r="AT61" s="64">
        <v>0.72499999999999665</v>
      </c>
      <c r="AU61" s="64">
        <v>0.72499999999999665</v>
      </c>
      <c r="AV61" s="64"/>
      <c r="AW61" s="64">
        <f t="shared" si="24"/>
        <v>0.72499999999999665</v>
      </c>
      <c r="AX61" s="64"/>
      <c r="AY61" s="64"/>
      <c r="AZ61" s="64"/>
    </row>
    <row r="62" spans="1:52">
      <c r="A62" s="130"/>
      <c r="B62" s="128" t="s">
        <v>80</v>
      </c>
      <c r="C62" s="129"/>
      <c r="D62" s="839">
        <v>-1.5</v>
      </c>
      <c r="E62" s="839">
        <v>-1.25</v>
      </c>
      <c r="F62" s="839">
        <v>-0.75</v>
      </c>
      <c r="G62" s="839">
        <v>-0.75</v>
      </c>
      <c r="H62" s="839">
        <v>-0.75</v>
      </c>
      <c r="I62" s="839">
        <v>-0.75</v>
      </c>
      <c r="J62" s="841" t="s">
        <v>14</v>
      </c>
      <c r="K62" s="173">
        <v>0</v>
      </c>
      <c r="O62" s="198"/>
      <c r="P62" s="195" t="s">
        <v>80</v>
      </c>
      <c r="Q62" s="196"/>
      <c r="R62" s="830">
        <v>-2.5</v>
      </c>
      <c r="S62" s="831">
        <v>-3</v>
      </c>
      <c r="T62" s="831">
        <v>-3.5</v>
      </c>
      <c r="U62" s="831">
        <v>-4</v>
      </c>
      <c r="V62" s="831">
        <v>-4.5</v>
      </c>
      <c r="W62" s="831">
        <v>-5.5</v>
      </c>
      <c r="X62" s="796" t="s">
        <v>14</v>
      </c>
      <c r="Y62" s="173"/>
      <c r="AM62" s="64">
        <f t="shared" si="23"/>
        <v>6.875</v>
      </c>
      <c r="AN62" s="64">
        <v>103.81899999999999</v>
      </c>
      <c r="AO62" s="64">
        <v>103.71899999999999</v>
      </c>
      <c r="AP62" s="64">
        <v>103.71899999999999</v>
      </c>
      <c r="AR62" s="64">
        <f t="shared" si="26"/>
        <v>6.875</v>
      </c>
      <c r="AT62" s="64">
        <v>0.72399999999999187</v>
      </c>
      <c r="AU62" s="64">
        <v>0.72399999999999187</v>
      </c>
      <c r="AV62" s="64"/>
      <c r="AW62" s="64">
        <f t="shared" si="24"/>
        <v>0.72399999999999187</v>
      </c>
      <c r="AX62" s="64"/>
      <c r="AY62" s="64"/>
      <c r="AZ62" s="64"/>
    </row>
    <row r="63" spans="1:52">
      <c r="A63" s="127"/>
      <c r="B63" s="128" t="s">
        <v>81</v>
      </c>
      <c r="C63" s="129"/>
      <c r="D63" s="841" t="s">
        <v>14</v>
      </c>
      <c r="E63" s="841" t="s">
        <v>14</v>
      </c>
      <c r="F63" s="841" t="s">
        <v>14</v>
      </c>
      <c r="G63" s="841" t="s">
        <v>14</v>
      </c>
      <c r="H63" s="841" t="s">
        <v>14</v>
      </c>
      <c r="I63" s="841" t="s">
        <v>14</v>
      </c>
      <c r="J63" s="841" t="s">
        <v>14</v>
      </c>
      <c r="K63" s="173">
        <v>0</v>
      </c>
      <c r="O63" s="194"/>
      <c r="P63" s="195" t="s">
        <v>81</v>
      </c>
      <c r="Q63" s="196"/>
      <c r="R63" s="197" t="s">
        <v>14</v>
      </c>
      <c r="S63" s="197" t="s">
        <v>14</v>
      </c>
      <c r="T63" s="197" t="s">
        <v>14</v>
      </c>
      <c r="U63" s="197" t="s">
        <v>14</v>
      </c>
      <c r="V63" s="197" t="s">
        <v>14</v>
      </c>
      <c r="W63" s="197" t="s">
        <v>14</v>
      </c>
      <c r="X63" s="167" t="s">
        <v>14</v>
      </c>
      <c r="Y63" s="173"/>
      <c r="AM63" s="64">
        <f t="shared" si="23"/>
        <v>7</v>
      </c>
      <c r="AN63" s="64">
        <v>104.50749999999999</v>
      </c>
      <c r="AO63" s="64">
        <v>104.4075</v>
      </c>
      <c r="AP63" s="64">
        <v>104.4075</v>
      </c>
      <c r="AR63" s="64">
        <f t="shared" si="26"/>
        <v>7</v>
      </c>
      <c r="AT63" s="64">
        <v>0.78749999999999676</v>
      </c>
      <c r="AU63" s="64">
        <v>0.78749999999999676</v>
      </c>
      <c r="AV63" s="64"/>
      <c r="AW63" s="64">
        <f t="shared" si="24"/>
        <v>0.78749999999999676</v>
      </c>
      <c r="AX63" s="64"/>
      <c r="AY63" s="64"/>
      <c r="AZ63" s="64"/>
    </row>
    <row r="64" spans="1:52">
      <c r="A64" s="131"/>
      <c r="B64" s="132" t="s">
        <v>82</v>
      </c>
      <c r="C64" s="133"/>
      <c r="D64" s="841" t="s">
        <v>14</v>
      </c>
      <c r="E64" s="841" t="s">
        <v>14</v>
      </c>
      <c r="F64" s="841" t="s">
        <v>14</v>
      </c>
      <c r="G64" s="841" t="s">
        <v>14</v>
      </c>
      <c r="H64" s="841" t="s">
        <v>14</v>
      </c>
      <c r="I64" s="841" t="s">
        <v>14</v>
      </c>
      <c r="J64" s="841" t="s">
        <v>14</v>
      </c>
      <c r="K64" s="175">
        <v>0</v>
      </c>
      <c r="O64" s="199"/>
      <c r="P64" s="200" t="s">
        <v>82</v>
      </c>
      <c r="Q64" s="201"/>
      <c r="R64" s="173">
        <v>-10</v>
      </c>
      <c r="S64" s="173">
        <v>-10</v>
      </c>
      <c r="T64" s="173">
        <v>-10</v>
      </c>
      <c r="U64" s="173">
        <v>-10</v>
      </c>
      <c r="V64" s="173">
        <v>-10</v>
      </c>
      <c r="W64" s="173">
        <v>-10</v>
      </c>
      <c r="X64" s="174" t="s">
        <v>14</v>
      </c>
      <c r="Y64" s="175"/>
      <c r="AM64" s="64">
        <f t="shared" si="23"/>
        <v>7.125</v>
      </c>
      <c r="AN64" s="64">
        <v>105.19449999999999</v>
      </c>
      <c r="AO64" s="64">
        <v>105.0945</v>
      </c>
      <c r="AP64" s="64">
        <v>105.0945</v>
      </c>
      <c r="AR64" s="64">
        <f t="shared" si="26"/>
        <v>7.125</v>
      </c>
      <c r="AT64" s="64">
        <v>0.84949999999999437</v>
      </c>
      <c r="AU64" s="64">
        <v>0.84949999999999437</v>
      </c>
      <c r="AV64" s="64"/>
      <c r="AW64" s="64">
        <f t="shared" si="24"/>
        <v>0.84949999999999437</v>
      </c>
      <c r="AX64" s="64"/>
      <c r="AY64" s="64"/>
      <c r="AZ64" s="64"/>
    </row>
    <row r="65" spans="1:56">
      <c r="A65" s="134"/>
      <c r="B65" s="135"/>
      <c r="C65" s="135"/>
      <c r="D65" s="167"/>
      <c r="E65" s="167"/>
      <c r="F65" s="167"/>
      <c r="G65" s="167"/>
      <c r="H65" s="167"/>
      <c r="I65" s="167"/>
      <c r="J65" s="167"/>
      <c r="K65" s="167"/>
      <c r="O65" s="202"/>
      <c r="P65" s="203"/>
      <c r="Q65" s="203"/>
      <c r="R65" s="167"/>
      <c r="S65" s="167"/>
      <c r="T65" s="167"/>
      <c r="U65" s="167"/>
      <c r="V65" s="167"/>
      <c r="W65" s="167"/>
      <c r="X65" s="167"/>
      <c r="Y65" s="167"/>
      <c r="AM65" s="64">
        <f t="shared" si="23"/>
        <v>7.25</v>
      </c>
      <c r="AN65" s="64">
        <v>105.81949999999999</v>
      </c>
      <c r="AO65" s="64">
        <v>105.7195</v>
      </c>
      <c r="AP65" s="64">
        <v>105.7195</v>
      </c>
      <c r="AR65" s="64">
        <f t="shared" si="26"/>
        <v>7.25</v>
      </c>
      <c r="AT65" s="64">
        <v>0.84949999999999437</v>
      </c>
      <c r="AU65" s="64">
        <v>0.84949999999999437</v>
      </c>
      <c r="AV65" s="64"/>
      <c r="AW65" s="64">
        <f t="shared" si="24"/>
        <v>0.84949999999999437</v>
      </c>
      <c r="AX65" s="64"/>
      <c r="AY65" s="64"/>
      <c r="AZ65" s="64"/>
    </row>
    <row r="66" spans="1:56">
      <c r="A66" s="136" t="s">
        <v>218</v>
      </c>
      <c r="B66" s="137"/>
      <c r="C66" s="137"/>
      <c r="D66" s="176" t="s">
        <v>117</v>
      </c>
      <c r="E66" s="176" t="s">
        <v>118</v>
      </c>
      <c r="F66" s="176" t="s">
        <v>119</v>
      </c>
      <c r="G66" s="176" t="s">
        <v>120</v>
      </c>
      <c r="H66" s="176" t="s">
        <v>121</v>
      </c>
      <c r="I66" s="176" t="s">
        <v>122</v>
      </c>
      <c r="J66" s="176" t="s">
        <v>123</v>
      </c>
      <c r="K66" s="170" t="s">
        <v>110</v>
      </c>
      <c r="O66" s="204" t="s">
        <v>218</v>
      </c>
      <c r="P66" s="205"/>
      <c r="Q66" s="205"/>
      <c r="R66" s="176" t="s">
        <v>117</v>
      </c>
      <c r="S66" s="176" t="s">
        <v>118</v>
      </c>
      <c r="T66" s="176" t="s">
        <v>119</v>
      </c>
      <c r="U66" s="176" t="s">
        <v>120</v>
      </c>
      <c r="V66" s="176" t="s">
        <v>121</v>
      </c>
      <c r="W66" s="176" t="s">
        <v>122</v>
      </c>
      <c r="X66" s="176" t="s">
        <v>123</v>
      </c>
      <c r="Y66" s="170"/>
      <c r="AM66" s="64">
        <f t="shared" si="23"/>
        <v>7.375</v>
      </c>
      <c r="AN66" s="64">
        <v>106.44449999999999</v>
      </c>
      <c r="AO66" s="64">
        <v>106.3445</v>
      </c>
      <c r="AP66" s="64">
        <v>106.3445</v>
      </c>
      <c r="AR66" s="64">
        <f t="shared" si="26"/>
        <v>7.375</v>
      </c>
      <c r="AT66" s="64">
        <v>0.84949999999999437</v>
      </c>
      <c r="AU66" s="64">
        <v>0.84949999999999437</v>
      </c>
      <c r="AV66" s="64"/>
      <c r="AW66" s="64">
        <f t="shared" si="24"/>
        <v>0.84949999999999437</v>
      </c>
      <c r="AX66" s="64"/>
      <c r="AY66" s="64"/>
      <c r="AZ66" s="64"/>
    </row>
    <row r="67" spans="1:56">
      <c r="A67" s="138" t="s">
        <v>109</v>
      </c>
      <c r="B67" s="139" t="s">
        <v>112</v>
      </c>
      <c r="C67" s="140"/>
      <c r="D67" s="177">
        <v>0</v>
      </c>
      <c r="E67" s="177">
        <v>0</v>
      </c>
      <c r="F67" s="177">
        <v>0</v>
      </c>
      <c r="G67" s="177">
        <v>0</v>
      </c>
      <c r="H67" s="177">
        <v>0</v>
      </c>
      <c r="I67" s="171">
        <v>0</v>
      </c>
      <c r="J67" s="171">
        <v>0</v>
      </c>
      <c r="K67" s="172">
        <v>0</v>
      </c>
      <c r="O67" s="206" t="s">
        <v>109</v>
      </c>
      <c r="P67" s="207" t="s">
        <v>112</v>
      </c>
      <c r="Q67" s="208"/>
      <c r="R67" s="209">
        <v>0.625</v>
      </c>
      <c r="S67" s="209">
        <v>0.625</v>
      </c>
      <c r="T67" s="209">
        <v>0.625</v>
      </c>
      <c r="U67" s="209">
        <v>0.625</v>
      </c>
      <c r="V67" s="209">
        <v>0.625</v>
      </c>
      <c r="W67" s="209">
        <v>0.625</v>
      </c>
      <c r="X67" s="209">
        <v>0.75</v>
      </c>
      <c r="Y67" s="172"/>
      <c r="AM67" s="64">
        <f t="shared" si="23"/>
        <v>7.5</v>
      </c>
      <c r="AN67" s="64">
        <v>107.06949999999999</v>
      </c>
      <c r="AO67" s="64">
        <v>106.9695</v>
      </c>
      <c r="AP67" s="64">
        <v>106.9695</v>
      </c>
      <c r="AR67" s="64">
        <f t="shared" si="26"/>
        <v>7.5</v>
      </c>
      <c r="AT67" s="64">
        <v>0.84949999999999437</v>
      </c>
      <c r="AU67" s="64">
        <v>0.84949999999999437</v>
      </c>
      <c r="AV67" s="64"/>
      <c r="AW67" s="64">
        <f t="shared" si="24"/>
        <v>0.84949999999999437</v>
      </c>
      <c r="AX67" s="64"/>
      <c r="AY67" s="64"/>
      <c r="AZ67" s="64"/>
    </row>
    <row r="68" spans="1:56">
      <c r="A68" s="141" t="s">
        <v>41</v>
      </c>
      <c r="B68" s="142" t="s">
        <v>113</v>
      </c>
      <c r="C68" s="143"/>
      <c r="D68" s="178">
        <v>0</v>
      </c>
      <c r="E68" s="178">
        <v>0</v>
      </c>
      <c r="F68" s="178">
        <v>0</v>
      </c>
      <c r="G68" s="178">
        <v>0</v>
      </c>
      <c r="H68" s="178">
        <v>0</v>
      </c>
      <c r="I68" s="178">
        <v>0</v>
      </c>
      <c r="J68" s="178">
        <v>0</v>
      </c>
      <c r="K68" s="173">
        <v>0</v>
      </c>
      <c r="O68" s="210" t="s">
        <v>41</v>
      </c>
      <c r="P68" s="211" t="s">
        <v>113</v>
      </c>
      <c r="Q68" s="212"/>
      <c r="R68" s="178">
        <v>0</v>
      </c>
      <c r="S68" s="178">
        <v>0</v>
      </c>
      <c r="T68" s="178">
        <v>0</v>
      </c>
      <c r="U68" s="178">
        <v>0</v>
      </c>
      <c r="V68" s="178">
        <v>0</v>
      </c>
      <c r="W68" s="178">
        <v>0</v>
      </c>
      <c r="X68" s="178">
        <v>0</v>
      </c>
      <c r="Y68" s="173"/>
      <c r="AM68" s="64">
        <f t="shared" si="23"/>
        <v>7.625</v>
      </c>
      <c r="AN68" s="64">
        <v>107.60149999999999</v>
      </c>
      <c r="AO68" s="64">
        <v>107.50149999999999</v>
      </c>
      <c r="AP68" s="64">
        <v>107.50149999999999</v>
      </c>
      <c r="AR68" s="64">
        <f t="shared" si="26"/>
        <v>7.625</v>
      </c>
      <c r="AT68" s="64">
        <v>0.84949999999999437</v>
      </c>
      <c r="AU68" s="64">
        <v>0.84949999999999437</v>
      </c>
      <c r="AV68" s="64"/>
      <c r="AW68" s="64">
        <f t="shared" si="24"/>
        <v>0.84949999999999437</v>
      </c>
      <c r="AX68" s="64"/>
      <c r="AY68" s="64"/>
      <c r="AZ68" s="64"/>
    </row>
    <row r="69" spans="1:56">
      <c r="A69" s="141" t="s">
        <v>42</v>
      </c>
      <c r="B69" s="142" t="s">
        <v>114</v>
      </c>
      <c r="C69" s="143"/>
      <c r="D69" s="178">
        <v>-1</v>
      </c>
      <c r="E69" s="178">
        <v>-1</v>
      </c>
      <c r="F69" s="178">
        <v>-1</v>
      </c>
      <c r="G69" s="178">
        <v>-0.5</v>
      </c>
      <c r="H69" s="178">
        <v>0</v>
      </c>
      <c r="I69" s="167">
        <v>0</v>
      </c>
      <c r="J69" s="178">
        <v>0</v>
      </c>
      <c r="K69" s="173">
        <v>0</v>
      </c>
      <c r="O69" s="210" t="s">
        <v>42</v>
      </c>
      <c r="P69" s="211" t="s">
        <v>114</v>
      </c>
      <c r="Q69" s="212"/>
      <c r="R69" s="178">
        <v>-1</v>
      </c>
      <c r="S69" s="178">
        <v>-1</v>
      </c>
      <c r="T69" s="178">
        <v>-1</v>
      </c>
      <c r="U69" s="213">
        <v>-1.5</v>
      </c>
      <c r="V69" s="213">
        <v>-2</v>
      </c>
      <c r="W69" s="213">
        <v>-3</v>
      </c>
      <c r="X69" s="178" t="s">
        <v>14</v>
      </c>
      <c r="Y69" s="173"/>
      <c r="AM69" s="64">
        <f t="shared" si="23"/>
        <v>7.75</v>
      </c>
      <c r="AN69" s="64">
        <v>108.03849999999998</v>
      </c>
      <c r="AO69" s="64">
        <v>107.93849999999999</v>
      </c>
      <c r="AP69" s="64">
        <v>107.93849999999999</v>
      </c>
      <c r="AR69" s="64">
        <f t="shared" si="26"/>
        <v>7.75</v>
      </c>
      <c r="AT69" s="64">
        <v>0.84949999999999437</v>
      </c>
      <c r="AU69" s="64">
        <v>0.84949999999999437</v>
      </c>
      <c r="AV69" s="64"/>
      <c r="AW69" s="64">
        <f t="shared" si="24"/>
        <v>0.84949999999999437</v>
      </c>
      <c r="AX69" s="64"/>
      <c r="AY69" s="64"/>
      <c r="AZ69" s="64"/>
    </row>
    <row r="70" spans="1:56">
      <c r="A70" s="131"/>
      <c r="B70" s="144" t="s">
        <v>115</v>
      </c>
      <c r="C70" s="145"/>
      <c r="D70" s="174">
        <v>-1</v>
      </c>
      <c r="E70" s="174">
        <v>-1</v>
      </c>
      <c r="F70" s="174">
        <v>-1</v>
      </c>
      <c r="G70" s="174">
        <v>-1</v>
      </c>
      <c r="H70" s="174">
        <v>-1</v>
      </c>
      <c r="I70" s="174">
        <v>-1</v>
      </c>
      <c r="J70" s="174">
        <v>0</v>
      </c>
      <c r="K70" s="175">
        <v>0</v>
      </c>
      <c r="O70" s="199"/>
      <c r="P70" s="214" t="s">
        <v>115</v>
      </c>
      <c r="Q70" s="215"/>
      <c r="R70" s="174">
        <v>-2.625</v>
      </c>
      <c r="S70" s="174">
        <v>-2.625</v>
      </c>
      <c r="T70" s="174">
        <v>-2.625</v>
      </c>
      <c r="U70" s="216">
        <v>-3.25</v>
      </c>
      <c r="V70" s="216">
        <v>-3.625</v>
      </c>
      <c r="W70" s="216">
        <v>-5</v>
      </c>
      <c r="X70" s="179" t="s">
        <v>14</v>
      </c>
      <c r="Y70" s="175"/>
      <c r="AM70" s="64">
        <f t="shared" si="23"/>
        <v>7.875</v>
      </c>
      <c r="AN70" s="64">
        <v>108.47649999999999</v>
      </c>
      <c r="AO70" s="64">
        <v>108.37649999999999</v>
      </c>
      <c r="AP70" s="64">
        <v>108.37649999999999</v>
      </c>
      <c r="AR70" s="64">
        <f t="shared" si="26"/>
        <v>7.875</v>
      </c>
      <c r="AT70" s="64">
        <v>0.84949999999999437</v>
      </c>
      <c r="AU70" s="64">
        <v>0.84949999999999437</v>
      </c>
      <c r="AV70" s="64"/>
      <c r="AW70" s="64">
        <f t="shared" si="24"/>
        <v>0.84949999999999437</v>
      </c>
      <c r="AX70" s="64"/>
      <c r="AY70" s="64"/>
      <c r="AZ70" s="64"/>
    </row>
    <row r="71" spans="1:56">
      <c r="A71" s="146" t="s">
        <v>71</v>
      </c>
      <c r="B71" s="144" t="s">
        <v>73</v>
      </c>
      <c r="C71" s="121"/>
      <c r="D71" s="179">
        <v>0</v>
      </c>
      <c r="E71" s="179">
        <v>0</v>
      </c>
      <c r="F71" s="179">
        <v>0</v>
      </c>
      <c r="G71" s="179">
        <v>0</v>
      </c>
      <c r="H71" s="179">
        <v>0</v>
      </c>
      <c r="I71" s="180">
        <v>0</v>
      </c>
      <c r="J71" s="178" t="s">
        <v>14</v>
      </c>
      <c r="K71" s="181">
        <v>0</v>
      </c>
      <c r="O71" s="217" t="s">
        <v>71</v>
      </c>
      <c r="P71" s="214" t="s">
        <v>73</v>
      </c>
      <c r="Q71" s="218"/>
      <c r="R71" s="179">
        <v>-0.25</v>
      </c>
      <c r="S71" s="179">
        <v>-0.25</v>
      </c>
      <c r="T71" s="179">
        <v>-0.25</v>
      </c>
      <c r="U71" s="179">
        <v>-0.25</v>
      </c>
      <c r="V71" s="179">
        <v>-0.25</v>
      </c>
      <c r="W71" s="180">
        <v>-0.25</v>
      </c>
      <c r="X71" s="180" t="s">
        <v>14</v>
      </c>
      <c r="Y71" s="181"/>
      <c r="AM71" s="64">
        <f t="shared" si="23"/>
        <v>8</v>
      </c>
      <c r="AN71" s="64">
        <v>108.91349999999998</v>
      </c>
      <c r="AO71" s="64">
        <v>108.81349999999999</v>
      </c>
      <c r="AP71" s="64">
        <v>108.81349999999999</v>
      </c>
      <c r="AR71" s="64">
        <f t="shared" si="26"/>
        <v>8</v>
      </c>
      <c r="AT71" s="64">
        <v>0.84949999999999437</v>
      </c>
      <c r="AU71" s="64">
        <v>0.84949999999999437</v>
      </c>
      <c r="AV71" s="64"/>
      <c r="AW71" s="64">
        <f t="shared" si="24"/>
        <v>0.84949999999999437</v>
      </c>
      <c r="AX71" s="64"/>
      <c r="AY71" s="64"/>
      <c r="AZ71" s="64"/>
    </row>
    <row r="72" spans="1:56">
      <c r="A72" s="147" t="s">
        <v>75</v>
      </c>
      <c r="B72" s="139" t="s">
        <v>76</v>
      </c>
      <c r="C72" s="148"/>
      <c r="D72" s="177">
        <v>0</v>
      </c>
      <c r="E72" s="177">
        <v>0</v>
      </c>
      <c r="F72" s="177">
        <v>0</v>
      </c>
      <c r="G72" s="177">
        <v>0</v>
      </c>
      <c r="H72" s="177">
        <v>0</v>
      </c>
      <c r="I72" s="177">
        <v>0</v>
      </c>
      <c r="J72" s="177">
        <v>0</v>
      </c>
      <c r="K72" s="182">
        <v>0</v>
      </c>
      <c r="O72" s="219" t="s">
        <v>75</v>
      </c>
      <c r="P72" s="207" t="s">
        <v>76</v>
      </c>
      <c r="Q72" s="220"/>
      <c r="R72" s="177">
        <v>0</v>
      </c>
      <c r="S72" s="177">
        <v>0</v>
      </c>
      <c r="T72" s="177">
        <v>0</v>
      </c>
      <c r="U72" s="177">
        <v>0</v>
      </c>
      <c r="V72" s="177">
        <v>0</v>
      </c>
      <c r="W72" s="177">
        <v>0</v>
      </c>
      <c r="X72" s="177">
        <v>0</v>
      </c>
      <c r="Y72" s="182"/>
      <c r="AM72" s="64">
        <f t="shared" si="23"/>
        <v>8.125</v>
      </c>
      <c r="AN72" s="64">
        <v>109.28849999999998</v>
      </c>
      <c r="AO72" s="64">
        <v>109.18849999999999</v>
      </c>
      <c r="AP72" s="64">
        <v>109.18849999999999</v>
      </c>
      <c r="AR72" s="64">
        <f t="shared" si="26"/>
        <v>8.125</v>
      </c>
      <c r="AT72" s="64">
        <v>0.84949999999999437</v>
      </c>
      <c r="AU72" s="64">
        <v>0.84949999999999437</v>
      </c>
      <c r="AV72" s="64"/>
      <c r="AW72" s="64">
        <f t="shared" si="24"/>
        <v>0.84949999999999437</v>
      </c>
      <c r="AX72" s="64"/>
      <c r="AY72" s="64"/>
      <c r="AZ72" s="64"/>
      <c r="BD72" s="118"/>
    </row>
    <row r="73" spans="1:56">
      <c r="A73" s="146" t="s">
        <v>77</v>
      </c>
      <c r="B73" s="149" t="s">
        <v>78</v>
      </c>
      <c r="C73" s="150"/>
      <c r="D73" s="179">
        <v>0</v>
      </c>
      <c r="E73" s="179">
        <v>0</v>
      </c>
      <c r="F73" s="179">
        <v>0</v>
      </c>
      <c r="G73" s="179">
        <v>0</v>
      </c>
      <c r="H73" s="179">
        <v>0</v>
      </c>
      <c r="I73" s="179">
        <v>0</v>
      </c>
      <c r="J73" s="178" t="s">
        <v>14</v>
      </c>
      <c r="K73" s="182">
        <v>0</v>
      </c>
      <c r="O73" s="217" t="s">
        <v>77</v>
      </c>
      <c r="P73" s="214" t="s">
        <v>78</v>
      </c>
      <c r="Q73" s="218"/>
      <c r="R73" s="179">
        <v>-0.25</v>
      </c>
      <c r="S73" s="179">
        <v>-0.25</v>
      </c>
      <c r="T73" s="179">
        <v>-0.25</v>
      </c>
      <c r="U73" s="179">
        <v>-0.25</v>
      </c>
      <c r="V73" s="179">
        <v>-0.375</v>
      </c>
      <c r="W73" s="179">
        <v>-0.375</v>
      </c>
      <c r="X73" s="179" t="s">
        <v>14</v>
      </c>
      <c r="Y73" s="182"/>
      <c r="AM73" s="64">
        <f t="shared" si="23"/>
        <v>8.25</v>
      </c>
      <c r="AN73" s="64">
        <v>109.66349999999998</v>
      </c>
      <c r="AO73" s="64">
        <v>109.56349999999999</v>
      </c>
      <c r="AP73" s="64">
        <v>109.56349999999999</v>
      </c>
      <c r="AR73" s="64">
        <f t="shared" si="26"/>
        <v>8.25</v>
      </c>
      <c r="AT73" s="64">
        <v>0.84949999999999437</v>
      </c>
      <c r="AU73" s="64">
        <v>0.84949999999999437</v>
      </c>
      <c r="AV73" s="64"/>
      <c r="AW73" s="64">
        <f t="shared" si="24"/>
        <v>0.84949999999999437</v>
      </c>
      <c r="AX73" s="64"/>
      <c r="AY73" s="64"/>
      <c r="AZ73" s="64"/>
      <c r="BD73" s="118"/>
    </row>
    <row r="74" spans="1:56">
      <c r="A74" s="147"/>
      <c r="B74" s="139" t="s">
        <v>125</v>
      </c>
      <c r="C74" s="148"/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83">
        <v>0</v>
      </c>
      <c r="O74" s="219"/>
      <c r="P74" s="207" t="s">
        <v>125</v>
      </c>
      <c r="Q74" s="220"/>
      <c r="R74" s="221">
        <v>-0.75</v>
      </c>
      <c r="S74" s="221">
        <v>-0.75</v>
      </c>
      <c r="T74" s="221">
        <v>-0.875</v>
      </c>
      <c r="U74" s="221">
        <v>-0.875</v>
      </c>
      <c r="V74" s="221">
        <v>-0.875</v>
      </c>
      <c r="W74" s="221">
        <v>-1.75</v>
      </c>
      <c r="X74" s="177">
        <v>-2</v>
      </c>
      <c r="Y74" s="183"/>
      <c r="AM74" s="64">
        <f t="shared" si="23"/>
        <v>8.375</v>
      </c>
      <c r="AN74" s="64">
        <v>110.03849999999998</v>
      </c>
      <c r="AO74" s="64">
        <v>109.93849999999999</v>
      </c>
      <c r="AP74" s="64">
        <v>109.93849999999999</v>
      </c>
      <c r="AR74" s="64">
        <f t="shared" si="26"/>
        <v>8.375</v>
      </c>
      <c r="AT74" s="64">
        <v>0.84949999999999437</v>
      </c>
      <c r="AU74" s="64">
        <v>0.84949999999999437</v>
      </c>
      <c r="AV74" s="64"/>
      <c r="AW74" s="64">
        <f t="shared" si="24"/>
        <v>0.84949999999999437</v>
      </c>
      <c r="AX74" s="64"/>
      <c r="AY74" s="64"/>
      <c r="AZ74" s="64"/>
      <c r="BD74" s="118"/>
    </row>
    <row r="75" spans="1:56">
      <c r="A75" s="151"/>
      <c r="B75" s="142" t="s">
        <v>126</v>
      </c>
      <c r="C75" s="119"/>
      <c r="D75" s="178">
        <v>0</v>
      </c>
      <c r="E75" s="178">
        <v>0</v>
      </c>
      <c r="F75" s="178">
        <v>0</v>
      </c>
      <c r="G75" s="178">
        <v>0</v>
      </c>
      <c r="H75" s="178">
        <v>0</v>
      </c>
      <c r="I75" s="178">
        <v>0</v>
      </c>
      <c r="J75" s="178">
        <v>0</v>
      </c>
      <c r="K75" s="182">
        <v>0</v>
      </c>
      <c r="O75" s="222"/>
      <c r="P75" s="211" t="s">
        <v>126</v>
      </c>
      <c r="Q75" s="223"/>
      <c r="R75" s="188">
        <v>-0.25</v>
      </c>
      <c r="S75" s="188">
        <v>-0.25</v>
      </c>
      <c r="T75" s="188">
        <v>-0.25</v>
      </c>
      <c r="U75" s="188">
        <v>-0.25</v>
      </c>
      <c r="V75" s="188">
        <v>-0.25</v>
      </c>
      <c r="W75" s="188">
        <v>-0.25</v>
      </c>
      <c r="X75" s="188">
        <v>-0.5</v>
      </c>
      <c r="Y75" s="182"/>
      <c r="AM75" s="64">
        <f t="shared" si="23"/>
        <v>8.5</v>
      </c>
      <c r="AN75" s="64">
        <v>110.53849999999998</v>
      </c>
      <c r="AO75" s="64">
        <v>110.43849999999999</v>
      </c>
      <c r="AP75" s="64">
        <v>110.43849999999999</v>
      </c>
      <c r="AR75" s="64">
        <f t="shared" si="26"/>
        <v>8.5</v>
      </c>
      <c r="AT75" s="64">
        <v>0.97449999999999437</v>
      </c>
      <c r="AU75" s="64">
        <v>0.97449999999999437</v>
      </c>
      <c r="AV75" s="64"/>
      <c r="AW75" s="64">
        <f t="shared" si="24"/>
        <v>0.97449999999999437</v>
      </c>
      <c r="AX75" s="64"/>
      <c r="AY75" s="64"/>
      <c r="AZ75" s="64"/>
      <c r="BD75" s="118"/>
    </row>
    <row r="76" spans="1:56">
      <c r="A76" s="152" t="s">
        <v>47</v>
      </c>
      <c r="B76" s="142" t="s">
        <v>221</v>
      </c>
      <c r="C76" s="120"/>
      <c r="D76" s="178">
        <v>0</v>
      </c>
      <c r="E76" s="178">
        <v>0</v>
      </c>
      <c r="F76" s="178">
        <v>0</v>
      </c>
      <c r="G76" s="178">
        <v>0</v>
      </c>
      <c r="H76" s="178">
        <v>0</v>
      </c>
      <c r="I76" s="178">
        <v>0</v>
      </c>
      <c r="J76" s="178">
        <v>0</v>
      </c>
      <c r="K76" s="182">
        <v>0</v>
      </c>
      <c r="O76" s="224" t="s">
        <v>47</v>
      </c>
      <c r="P76" s="211" t="s">
        <v>221</v>
      </c>
      <c r="Q76" s="223"/>
      <c r="R76" s="178">
        <v>0</v>
      </c>
      <c r="S76" s="178">
        <v>0</v>
      </c>
      <c r="T76" s="178">
        <v>0</v>
      </c>
      <c r="U76" s="178">
        <v>0</v>
      </c>
      <c r="V76" s="178">
        <v>0</v>
      </c>
      <c r="W76" s="178">
        <v>0</v>
      </c>
      <c r="X76" s="178">
        <v>0</v>
      </c>
      <c r="Y76" s="182"/>
      <c r="AM76" s="64">
        <f t="shared" si="23"/>
        <v>8.625</v>
      </c>
      <c r="AN76" s="64">
        <v>110.91349999999998</v>
      </c>
      <c r="AO76" s="64">
        <v>110.81349999999999</v>
      </c>
      <c r="AP76" s="64">
        <v>110.81349999999999</v>
      </c>
      <c r="AR76" s="64">
        <f t="shared" si="26"/>
        <v>8.625</v>
      </c>
      <c r="AT76" s="64">
        <v>0.97449999999999437</v>
      </c>
      <c r="AU76" s="64">
        <v>0.97449999999999437</v>
      </c>
      <c r="AV76" s="64"/>
      <c r="AW76" s="64">
        <f t="shared" si="24"/>
        <v>0.97449999999999437</v>
      </c>
      <c r="AX76" s="64"/>
      <c r="AY76" s="64"/>
      <c r="AZ76" s="64"/>
      <c r="BD76" s="118"/>
    </row>
    <row r="77" spans="1:56">
      <c r="A77" s="153"/>
      <c r="B77" s="154" t="s">
        <v>222</v>
      </c>
      <c r="C77" s="119"/>
      <c r="D77" s="178">
        <v>0</v>
      </c>
      <c r="E77" s="178">
        <v>0</v>
      </c>
      <c r="F77" s="178">
        <v>0</v>
      </c>
      <c r="G77" s="178">
        <v>0</v>
      </c>
      <c r="H77" s="178">
        <v>0</v>
      </c>
      <c r="I77" s="178">
        <v>0</v>
      </c>
      <c r="J77" s="178">
        <v>0</v>
      </c>
      <c r="K77" s="182">
        <v>0</v>
      </c>
      <c r="O77" s="225"/>
      <c r="P77" s="211" t="s">
        <v>222</v>
      </c>
      <c r="Q77" s="223"/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82"/>
      <c r="AM77" s="64">
        <f t="shared" si="23"/>
        <v>8.75</v>
      </c>
      <c r="AN77" s="64">
        <v>111.22649999999999</v>
      </c>
      <c r="AO77" s="64">
        <v>111.12649999999999</v>
      </c>
      <c r="AP77" s="64">
        <v>111.12649999999999</v>
      </c>
      <c r="AR77" s="64">
        <f t="shared" si="26"/>
        <v>8.75</v>
      </c>
      <c r="AT77" s="64">
        <v>0.97449999999999437</v>
      </c>
      <c r="AU77" s="64">
        <v>0.97449999999999437</v>
      </c>
      <c r="AV77" s="64"/>
      <c r="AW77" s="64">
        <f t="shared" si="24"/>
        <v>0.97449999999999437</v>
      </c>
      <c r="AX77" s="64"/>
      <c r="AY77" s="64"/>
      <c r="AZ77" s="64"/>
      <c r="BD77" s="118"/>
    </row>
    <row r="78" spans="1:56">
      <c r="A78" s="151"/>
      <c r="B78" s="142" t="s">
        <v>50</v>
      </c>
      <c r="C78" s="120"/>
      <c r="D78" s="178">
        <v>0</v>
      </c>
      <c r="E78" s="178">
        <v>0</v>
      </c>
      <c r="F78" s="178">
        <v>0</v>
      </c>
      <c r="G78" s="178">
        <v>0</v>
      </c>
      <c r="H78" s="178">
        <v>0</v>
      </c>
      <c r="I78" s="178">
        <v>0</v>
      </c>
      <c r="J78" s="178">
        <v>0</v>
      </c>
      <c r="K78" s="182">
        <v>0</v>
      </c>
      <c r="O78" s="222"/>
      <c r="P78" s="211" t="s">
        <v>50</v>
      </c>
      <c r="Q78" s="223"/>
      <c r="R78" s="178">
        <v>0</v>
      </c>
      <c r="S78" s="178">
        <v>0</v>
      </c>
      <c r="T78" s="178">
        <v>0</v>
      </c>
      <c r="U78" s="178">
        <v>0</v>
      </c>
      <c r="V78" s="178">
        <v>0</v>
      </c>
      <c r="W78" s="178">
        <v>0</v>
      </c>
      <c r="X78" s="178">
        <v>-0.5</v>
      </c>
      <c r="Y78" s="182"/>
      <c r="AM78" s="64">
        <f t="shared" si="23"/>
        <v>8.875</v>
      </c>
      <c r="AN78" s="64">
        <v>111.53849999999998</v>
      </c>
      <c r="AO78" s="64">
        <v>111.43849999999999</v>
      </c>
      <c r="AP78" s="64">
        <v>111.43849999999999</v>
      </c>
      <c r="AR78" s="64">
        <f t="shared" si="26"/>
        <v>8.875</v>
      </c>
      <c r="AT78" s="64">
        <v>0.97449999999999437</v>
      </c>
      <c r="AU78" s="64">
        <v>0.97449999999999437</v>
      </c>
      <c r="AV78" s="64"/>
      <c r="AW78" s="64">
        <f t="shared" si="24"/>
        <v>0.97449999999999437</v>
      </c>
      <c r="AX78" s="64"/>
      <c r="AY78" s="64"/>
      <c r="AZ78" s="64"/>
      <c r="BD78" s="118"/>
    </row>
    <row r="79" spans="1:56">
      <c r="A79" s="151"/>
      <c r="B79" s="154" t="s">
        <v>51</v>
      </c>
      <c r="C79" s="119"/>
      <c r="D79" s="178">
        <v>0</v>
      </c>
      <c r="E79" s="178">
        <v>0</v>
      </c>
      <c r="F79" s="178">
        <v>0</v>
      </c>
      <c r="G79" s="178">
        <v>0</v>
      </c>
      <c r="H79" s="178">
        <v>0</v>
      </c>
      <c r="I79" s="178">
        <v>0</v>
      </c>
      <c r="J79" s="178" t="s">
        <v>14</v>
      </c>
      <c r="K79" s="182">
        <v>0</v>
      </c>
      <c r="O79" s="222"/>
      <c r="P79" s="211" t="s">
        <v>51</v>
      </c>
      <c r="Q79" s="223"/>
      <c r="R79" s="178">
        <v>0</v>
      </c>
      <c r="S79" s="178">
        <v>0</v>
      </c>
      <c r="T79" s="178">
        <v>-0.125</v>
      </c>
      <c r="U79" s="178">
        <v>-0.125</v>
      </c>
      <c r="V79" s="178">
        <v>-0.25</v>
      </c>
      <c r="W79" s="178">
        <v>-0.5</v>
      </c>
      <c r="X79" s="178">
        <v>-1.75</v>
      </c>
      <c r="Y79" s="182"/>
      <c r="AM79" s="64">
        <f t="shared" si="23"/>
        <v>9</v>
      </c>
      <c r="AN79" s="64">
        <v>111.85149999999999</v>
      </c>
      <c r="AO79" s="64">
        <v>111.75149999999999</v>
      </c>
      <c r="AP79" s="64">
        <v>111.75149999999999</v>
      </c>
      <c r="AR79" s="64">
        <f t="shared" si="26"/>
        <v>9</v>
      </c>
      <c r="AT79" s="64">
        <v>0.97449999999999437</v>
      </c>
      <c r="AU79" s="64">
        <v>0.97449999999999437</v>
      </c>
      <c r="AV79" s="64"/>
      <c r="AW79" s="64">
        <f t="shared" si="24"/>
        <v>0.97449999999999437</v>
      </c>
      <c r="AX79" s="64"/>
      <c r="AY79" s="64"/>
      <c r="AZ79" s="64"/>
      <c r="BD79" s="118"/>
    </row>
    <row r="80" spans="1:56">
      <c r="A80" s="151"/>
      <c r="B80" s="142" t="s">
        <v>52</v>
      </c>
      <c r="C80" s="120"/>
      <c r="D80" s="178">
        <v>0</v>
      </c>
      <c r="E80" s="178">
        <v>0</v>
      </c>
      <c r="F80" s="178">
        <v>0</v>
      </c>
      <c r="G80" s="178">
        <v>0</v>
      </c>
      <c r="H80" s="178">
        <v>0</v>
      </c>
      <c r="I80" s="178" t="s">
        <v>14</v>
      </c>
      <c r="J80" s="178" t="s">
        <v>14</v>
      </c>
      <c r="K80" s="182">
        <v>0</v>
      </c>
      <c r="O80" s="222"/>
      <c r="P80" s="211" t="s">
        <v>52</v>
      </c>
      <c r="Q80" s="223"/>
      <c r="R80" s="178">
        <v>-0.375</v>
      </c>
      <c r="S80" s="178">
        <v>-0.375</v>
      </c>
      <c r="T80" s="178">
        <v>-0.5</v>
      </c>
      <c r="U80" s="178">
        <v>-0.75</v>
      </c>
      <c r="V80" s="178">
        <v>-1</v>
      </c>
      <c r="W80" s="794">
        <v>-1</v>
      </c>
      <c r="X80" s="794">
        <v>-3.5</v>
      </c>
      <c r="Y80" s="182"/>
      <c r="AM80" s="64">
        <f t="shared" si="23"/>
        <v>9.125</v>
      </c>
      <c r="AN80" s="64">
        <v>112.10149999999999</v>
      </c>
      <c r="AO80" s="64">
        <v>112.00149999999999</v>
      </c>
      <c r="AP80" s="64">
        <v>112.00149999999999</v>
      </c>
      <c r="AR80" s="64">
        <f t="shared" si="26"/>
        <v>9.125</v>
      </c>
      <c r="AT80" s="64">
        <v>0.97449999999999437</v>
      </c>
      <c r="AU80" s="64">
        <v>0.97449999999999437</v>
      </c>
      <c r="AV80" s="64"/>
      <c r="AW80" s="64">
        <f t="shared" si="24"/>
        <v>0.97449999999999437</v>
      </c>
      <c r="AX80" s="64"/>
      <c r="AY80" s="64"/>
      <c r="AZ80" s="64"/>
      <c r="BD80" s="118"/>
    </row>
    <row r="81" spans="1:56">
      <c r="A81" s="151"/>
      <c r="B81" s="142" t="s">
        <v>53</v>
      </c>
      <c r="C81" s="120"/>
      <c r="D81" s="178">
        <v>0</v>
      </c>
      <c r="E81" s="178">
        <v>0</v>
      </c>
      <c r="F81" s="178">
        <v>0</v>
      </c>
      <c r="G81" s="178">
        <v>0</v>
      </c>
      <c r="H81" s="178">
        <v>0</v>
      </c>
      <c r="I81" s="178" t="s">
        <v>14</v>
      </c>
      <c r="J81" s="178" t="s">
        <v>14</v>
      </c>
      <c r="K81" s="182">
        <v>0</v>
      </c>
      <c r="O81" s="222"/>
      <c r="P81" s="211" t="s">
        <v>53</v>
      </c>
      <c r="Q81" s="223"/>
      <c r="R81" s="178">
        <v>-0.75</v>
      </c>
      <c r="S81" s="178">
        <v>-0.75</v>
      </c>
      <c r="T81" s="178">
        <v>-0.75</v>
      </c>
      <c r="U81" s="178">
        <v>-1.125</v>
      </c>
      <c r="V81" s="178">
        <v>-1.25</v>
      </c>
      <c r="W81" s="794">
        <v>-1.75</v>
      </c>
      <c r="X81" s="794" t="s">
        <v>14</v>
      </c>
      <c r="Y81" s="182"/>
      <c r="AM81" s="64">
        <f t="shared" si="23"/>
        <v>9.25</v>
      </c>
      <c r="AN81" s="64">
        <v>112.35149999999999</v>
      </c>
      <c r="AO81" s="64">
        <v>112.25149999999999</v>
      </c>
      <c r="AP81" s="64">
        <v>112.25149999999999</v>
      </c>
      <c r="AR81" s="64">
        <f t="shared" si="26"/>
        <v>9.25</v>
      </c>
      <c r="AT81" s="64">
        <v>0.97449999999999437</v>
      </c>
      <c r="AU81" s="64">
        <v>0.97449999999999437</v>
      </c>
      <c r="AV81" s="64"/>
      <c r="AW81" s="64">
        <f t="shared" si="24"/>
        <v>0.97449999999999437</v>
      </c>
      <c r="AX81" s="64"/>
      <c r="AY81" s="64"/>
      <c r="AZ81" s="64"/>
      <c r="BD81" s="118"/>
    </row>
    <row r="82" spans="1:56">
      <c r="A82" s="151"/>
      <c r="B82" s="144" t="s">
        <v>54</v>
      </c>
      <c r="C82" s="121"/>
      <c r="D82" s="179">
        <v>0</v>
      </c>
      <c r="E82" s="179">
        <v>0</v>
      </c>
      <c r="F82" s="179">
        <v>0</v>
      </c>
      <c r="G82" s="179">
        <v>0</v>
      </c>
      <c r="H82" s="179">
        <v>0</v>
      </c>
      <c r="I82" s="178" t="s">
        <v>14</v>
      </c>
      <c r="J82" s="178" t="s">
        <v>14</v>
      </c>
      <c r="K82" s="181">
        <v>0</v>
      </c>
      <c r="O82" s="222"/>
      <c r="P82" s="214" t="s">
        <v>54</v>
      </c>
      <c r="Q82" s="218"/>
      <c r="R82" s="179">
        <v>-1.5</v>
      </c>
      <c r="S82" s="179">
        <v>-1.5</v>
      </c>
      <c r="T82" s="179">
        <v>-1.5</v>
      </c>
      <c r="U82" s="179">
        <v>-1.5</v>
      </c>
      <c r="V82" s="179">
        <v>-2</v>
      </c>
      <c r="W82" s="794">
        <v>-2.5</v>
      </c>
      <c r="X82" s="794" t="s">
        <v>14</v>
      </c>
      <c r="Y82" s="181"/>
      <c r="AM82" s="64">
        <f t="shared" si="23"/>
        <v>9.375</v>
      </c>
      <c r="AN82" s="64">
        <v>112.60149999999999</v>
      </c>
      <c r="AO82" s="64">
        <v>112.50149999999999</v>
      </c>
      <c r="AP82" s="64">
        <v>112.50149999999999</v>
      </c>
      <c r="AR82" s="64">
        <f t="shared" si="26"/>
        <v>9.375</v>
      </c>
      <c r="AT82" s="64">
        <v>0.97449999999999437</v>
      </c>
      <c r="AU82" s="64">
        <v>0.97449999999999437</v>
      </c>
      <c r="AV82" s="64"/>
      <c r="AW82" s="64">
        <f t="shared" si="24"/>
        <v>0.97449999999999437</v>
      </c>
      <c r="AX82" s="64"/>
      <c r="AY82" s="64"/>
      <c r="AZ82" s="64"/>
      <c r="BD82" s="118"/>
    </row>
    <row r="83" spans="1:56">
      <c r="A83" s="155" t="s">
        <v>56</v>
      </c>
      <c r="B83" s="139" t="s">
        <v>223</v>
      </c>
      <c r="C83" s="148"/>
      <c r="D83" s="177">
        <v>0</v>
      </c>
      <c r="E83" s="177">
        <v>0</v>
      </c>
      <c r="F83" s="177">
        <v>0</v>
      </c>
      <c r="G83" s="177">
        <v>0</v>
      </c>
      <c r="H83" s="177">
        <v>0</v>
      </c>
      <c r="I83" s="177">
        <v>0</v>
      </c>
      <c r="J83" s="178" t="s">
        <v>14</v>
      </c>
      <c r="K83" s="182">
        <v>0</v>
      </c>
      <c r="O83" s="226" t="s">
        <v>56</v>
      </c>
      <c r="P83" s="207" t="s">
        <v>464</v>
      </c>
      <c r="Q83" s="220"/>
      <c r="R83" s="177">
        <v>-0.375</v>
      </c>
      <c r="S83" s="177">
        <v>-0.375</v>
      </c>
      <c r="T83" s="177">
        <v>-0.375</v>
      </c>
      <c r="U83" s="177">
        <v>-0.5</v>
      </c>
      <c r="V83" s="221">
        <v>-0.75</v>
      </c>
      <c r="W83" s="221">
        <v>-1.25</v>
      </c>
      <c r="X83" s="177">
        <v>-2.5</v>
      </c>
      <c r="Y83" s="182"/>
      <c r="AM83" s="64">
        <f t="shared" si="23"/>
        <v>9.5</v>
      </c>
      <c r="AN83" s="64">
        <v>112.85149999999999</v>
      </c>
      <c r="AO83" s="64">
        <v>112.75149999999999</v>
      </c>
      <c r="AP83" s="64">
        <v>112.75149999999999</v>
      </c>
      <c r="AR83" s="64">
        <f t="shared" si="26"/>
        <v>9.5</v>
      </c>
      <c r="AT83" s="64">
        <v>0.97449999999999437</v>
      </c>
      <c r="AU83" s="64">
        <v>0.97449999999999437</v>
      </c>
      <c r="AV83" s="64"/>
      <c r="AW83" s="64">
        <f t="shared" si="24"/>
        <v>0.97449999999999437</v>
      </c>
      <c r="AX83" s="64"/>
      <c r="AY83" s="64"/>
      <c r="AZ83" s="64"/>
      <c r="BD83" s="118"/>
    </row>
    <row r="84" spans="1:56">
      <c r="A84" s="156"/>
      <c r="B84" s="144" t="s">
        <v>224</v>
      </c>
      <c r="C84" s="121"/>
      <c r="D84" s="179">
        <v>0</v>
      </c>
      <c r="E84" s="179">
        <v>0</v>
      </c>
      <c r="F84" s="179">
        <v>0</v>
      </c>
      <c r="G84" s="179">
        <v>0</v>
      </c>
      <c r="H84" s="179">
        <v>0</v>
      </c>
      <c r="I84" s="179">
        <v>0</v>
      </c>
      <c r="J84" s="178" t="s">
        <v>14</v>
      </c>
      <c r="K84" s="181">
        <v>0</v>
      </c>
      <c r="O84" s="227"/>
      <c r="P84" s="214" t="s">
        <v>465</v>
      </c>
      <c r="Q84" s="218"/>
      <c r="R84" s="179">
        <v>-0.75</v>
      </c>
      <c r="S84" s="179">
        <v>-0.75</v>
      </c>
      <c r="T84" s="179">
        <v>-0.75</v>
      </c>
      <c r="U84" s="179">
        <v>-0.875</v>
      </c>
      <c r="V84" s="228">
        <v>-1.25</v>
      </c>
      <c r="W84" s="228">
        <v>-1.75</v>
      </c>
      <c r="X84" s="179" t="s">
        <v>14</v>
      </c>
      <c r="Y84" s="181"/>
      <c r="AY84" s="64"/>
    </row>
    <row r="85" spans="1:56">
      <c r="A85" s="127" t="s">
        <v>62</v>
      </c>
      <c r="B85" s="139" t="s">
        <v>63</v>
      </c>
      <c r="C85" s="148"/>
      <c r="D85" s="178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8">
        <v>0</v>
      </c>
      <c r="K85" s="182">
        <v>0</v>
      </c>
      <c r="O85" s="194" t="s">
        <v>62</v>
      </c>
      <c r="P85" s="207" t="s">
        <v>63</v>
      </c>
      <c r="Q85" s="220"/>
      <c r="R85" s="178">
        <v>-0.125</v>
      </c>
      <c r="S85" s="177">
        <v>-0.125</v>
      </c>
      <c r="T85" s="177">
        <v>-0.125</v>
      </c>
      <c r="U85" s="177">
        <v>-0.25</v>
      </c>
      <c r="V85" s="221">
        <v>-0.5</v>
      </c>
      <c r="W85" s="221">
        <v>-0.75</v>
      </c>
      <c r="X85" s="177">
        <v>-1.25</v>
      </c>
      <c r="Y85" s="182"/>
      <c r="AY85" s="64"/>
    </row>
    <row r="86" spans="1:56">
      <c r="A86" s="127"/>
      <c r="B86" s="142" t="s">
        <v>183</v>
      </c>
      <c r="C86" s="120"/>
      <c r="D86" s="178">
        <v>0</v>
      </c>
      <c r="E86" s="178">
        <v>0</v>
      </c>
      <c r="F86" s="178">
        <v>0</v>
      </c>
      <c r="G86" s="178">
        <v>0</v>
      </c>
      <c r="H86" s="178">
        <v>0</v>
      </c>
      <c r="I86" s="178">
        <v>0</v>
      </c>
      <c r="J86" s="178" t="s">
        <v>14</v>
      </c>
      <c r="K86" s="182">
        <v>0</v>
      </c>
      <c r="O86" s="194"/>
      <c r="P86" s="211" t="s">
        <v>183</v>
      </c>
      <c r="Q86" s="223"/>
      <c r="R86" s="178">
        <v>-1.375</v>
      </c>
      <c r="S86" s="178">
        <v>-1.375</v>
      </c>
      <c r="T86" s="178">
        <v>-1.375</v>
      </c>
      <c r="U86" s="178">
        <v>-1.375</v>
      </c>
      <c r="V86" s="178">
        <v>-1.375</v>
      </c>
      <c r="W86" s="178">
        <v>-1.375</v>
      </c>
      <c r="X86" s="178">
        <v>-3</v>
      </c>
      <c r="Y86" s="182"/>
      <c r="AY86" s="64"/>
    </row>
    <row r="87" spans="1:56">
      <c r="A87" s="156"/>
      <c r="B87" s="144" t="s">
        <v>64</v>
      </c>
      <c r="C87" s="121"/>
      <c r="D87" s="179">
        <v>0</v>
      </c>
      <c r="E87" s="179">
        <v>0</v>
      </c>
      <c r="F87" s="179">
        <v>0</v>
      </c>
      <c r="G87" s="179">
        <v>0</v>
      </c>
      <c r="H87" s="179">
        <v>0</v>
      </c>
      <c r="I87" s="179">
        <v>0</v>
      </c>
      <c r="J87" s="179">
        <v>0</v>
      </c>
      <c r="K87" s="181">
        <v>0</v>
      </c>
      <c r="O87" s="227"/>
      <c r="P87" s="214" t="s">
        <v>64</v>
      </c>
      <c r="Q87" s="218"/>
      <c r="R87" s="179">
        <v>-0.5</v>
      </c>
      <c r="S87" s="179">
        <v>-0.5</v>
      </c>
      <c r="T87" s="179">
        <v>-0.5</v>
      </c>
      <c r="U87" s="179">
        <v>-0.5</v>
      </c>
      <c r="V87" s="179">
        <v>-0.625</v>
      </c>
      <c r="W87" s="179">
        <v>-0.75</v>
      </c>
      <c r="X87" s="179">
        <v>-1.25</v>
      </c>
      <c r="Y87" s="181"/>
      <c r="AY87" s="64"/>
    </row>
    <row r="88" spans="1:56">
      <c r="A88" s="157" t="s">
        <v>133</v>
      </c>
      <c r="B88" s="139" t="s">
        <v>134</v>
      </c>
      <c r="C88" s="158"/>
      <c r="D88" s="178">
        <v>0</v>
      </c>
      <c r="E88" s="177">
        <v>0</v>
      </c>
      <c r="F88" s="177">
        <v>0</v>
      </c>
      <c r="G88" s="177">
        <v>0</v>
      </c>
      <c r="H88" s="177">
        <v>0</v>
      </c>
      <c r="I88" s="177">
        <v>0</v>
      </c>
      <c r="J88" s="184">
        <v>0</v>
      </c>
      <c r="K88" s="181">
        <v>0</v>
      </c>
      <c r="O88" s="229" t="s">
        <v>133</v>
      </c>
      <c r="P88" s="207" t="s">
        <v>134</v>
      </c>
      <c r="Q88" s="230"/>
      <c r="R88" s="178">
        <v>0</v>
      </c>
      <c r="S88" s="177">
        <v>0</v>
      </c>
      <c r="T88" s="177">
        <v>0</v>
      </c>
      <c r="U88" s="177">
        <v>0</v>
      </c>
      <c r="V88" s="177">
        <v>0</v>
      </c>
      <c r="W88" s="177">
        <v>-0.25</v>
      </c>
      <c r="X88" s="184">
        <v>-0.5</v>
      </c>
      <c r="Y88" s="181"/>
      <c r="AY88" s="64"/>
    </row>
    <row r="89" spans="1:56">
      <c r="A89" s="159" t="s">
        <v>65</v>
      </c>
      <c r="B89" s="160" t="s">
        <v>225</v>
      </c>
      <c r="C89" s="161"/>
      <c r="D89" s="171">
        <v>0</v>
      </c>
      <c r="E89" s="171">
        <v>0</v>
      </c>
      <c r="F89" s="171">
        <v>0</v>
      </c>
      <c r="G89" s="171">
        <v>0</v>
      </c>
      <c r="H89" s="171">
        <v>0</v>
      </c>
      <c r="I89" s="171">
        <v>0</v>
      </c>
      <c r="J89" s="171">
        <v>0</v>
      </c>
      <c r="K89" s="185">
        <v>0</v>
      </c>
      <c r="O89" s="231" t="s">
        <v>65</v>
      </c>
      <c r="P89" s="232" t="s">
        <v>225</v>
      </c>
      <c r="Q89" s="233"/>
      <c r="R89" s="171">
        <v>-0.25</v>
      </c>
      <c r="S89" s="171">
        <v>-0.25</v>
      </c>
      <c r="T89" s="171">
        <v>-0.25</v>
      </c>
      <c r="U89" s="171">
        <v>-0.25</v>
      </c>
      <c r="V89" s="171">
        <v>-0.25</v>
      </c>
      <c r="W89" s="171">
        <v>-0.375</v>
      </c>
      <c r="X89" s="171">
        <v>-0.5</v>
      </c>
      <c r="Y89" s="185"/>
      <c r="AY89" s="64"/>
    </row>
    <row r="90" spans="1:56">
      <c r="A90" s="162"/>
      <c r="B90" s="144" t="s">
        <v>136</v>
      </c>
      <c r="C90" s="145"/>
      <c r="D90" s="179">
        <v>0</v>
      </c>
      <c r="E90" s="179">
        <v>0</v>
      </c>
      <c r="F90" s="179">
        <v>0</v>
      </c>
      <c r="G90" s="179">
        <v>0</v>
      </c>
      <c r="H90" s="179">
        <v>0</v>
      </c>
      <c r="I90" s="179">
        <v>0</v>
      </c>
      <c r="J90" s="179">
        <v>0.5</v>
      </c>
      <c r="K90" s="186">
        <v>0</v>
      </c>
      <c r="O90" s="234"/>
      <c r="P90" s="214" t="s">
        <v>136</v>
      </c>
      <c r="Q90" s="215"/>
      <c r="R90" s="228">
        <v>-0.5</v>
      </c>
      <c r="S90" s="228">
        <v>-0.5</v>
      </c>
      <c r="T90" s="228">
        <v>-0.5</v>
      </c>
      <c r="U90" s="228">
        <v>-0.5</v>
      </c>
      <c r="V90" s="228">
        <v>-0.625</v>
      </c>
      <c r="W90" s="228">
        <v>-0.75</v>
      </c>
      <c r="X90" s="228">
        <v>-1.25</v>
      </c>
      <c r="Y90" s="186"/>
      <c r="AY90" s="64"/>
    </row>
    <row r="91" spans="1:56">
      <c r="A91" s="127"/>
      <c r="B91" s="142" t="s">
        <v>95</v>
      </c>
      <c r="C91" s="143"/>
      <c r="D91" s="178">
        <v>0</v>
      </c>
      <c r="E91" s="178">
        <v>0</v>
      </c>
      <c r="F91" s="178">
        <v>0</v>
      </c>
      <c r="G91" s="178">
        <v>0</v>
      </c>
      <c r="H91" s="178">
        <v>0</v>
      </c>
      <c r="I91" s="178">
        <v>0</v>
      </c>
      <c r="J91" s="178">
        <v>0</v>
      </c>
      <c r="K91" s="182">
        <v>0</v>
      </c>
      <c r="O91" s="194"/>
      <c r="P91" s="211" t="s">
        <v>95</v>
      </c>
      <c r="Q91" s="212"/>
      <c r="R91" s="178">
        <v>1</v>
      </c>
      <c r="S91" s="178">
        <v>1</v>
      </c>
      <c r="T91" s="178">
        <v>1</v>
      </c>
      <c r="U91" s="178">
        <v>1</v>
      </c>
      <c r="V91" s="178">
        <v>1.125</v>
      </c>
      <c r="W91" s="178">
        <v>1.125</v>
      </c>
      <c r="X91" s="178">
        <v>1.125</v>
      </c>
      <c r="Y91" s="178"/>
      <c r="AC91" s="211" t="s">
        <v>95</v>
      </c>
      <c r="AD91" s="860">
        <v>1</v>
      </c>
      <c r="AE91" s="860">
        <v>1</v>
      </c>
      <c r="AF91" s="860">
        <v>1</v>
      </c>
      <c r="AG91" s="860">
        <v>1</v>
      </c>
      <c r="AH91" s="860">
        <v>1.125</v>
      </c>
      <c r="AI91" s="860">
        <v>1.125</v>
      </c>
      <c r="AJ91" s="861">
        <v>1.125</v>
      </c>
      <c r="AK91" s="862">
        <v>1</v>
      </c>
      <c r="AY91" s="64"/>
    </row>
    <row r="92" spans="1:56">
      <c r="A92" s="163" t="s">
        <v>137</v>
      </c>
      <c r="B92" s="142" t="s">
        <v>96</v>
      </c>
      <c r="C92" s="143"/>
      <c r="D92" s="178">
        <v>0</v>
      </c>
      <c r="E92" s="178">
        <v>0</v>
      </c>
      <c r="F92" s="178">
        <v>0</v>
      </c>
      <c r="G92" s="178">
        <v>0</v>
      </c>
      <c r="H92" s="178">
        <v>0</v>
      </c>
      <c r="I92" s="178">
        <v>0</v>
      </c>
      <c r="J92" s="178">
        <v>0</v>
      </c>
      <c r="K92" s="182">
        <v>0</v>
      </c>
      <c r="O92" s="235" t="s">
        <v>137</v>
      </c>
      <c r="P92" s="211" t="s">
        <v>96</v>
      </c>
      <c r="Q92" s="212"/>
      <c r="R92" s="178">
        <v>0.75</v>
      </c>
      <c r="S92" s="178">
        <v>0.75</v>
      </c>
      <c r="T92" s="178">
        <v>0.75</v>
      </c>
      <c r="U92" s="178">
        <v>0.75</v>
      </c>
      <c r="V92" s="178">
        <v>0.875</v>
      </c>
      <c r="W92" s="178">
        <v>0.875</v>
      </c>
      <c r="X92" s="178">
        <v>0.875</v>
      </c>
      <c r="Y92" s="178"/>
      <c r="AC92" s="211" t="s">
        <v>96</v>
      </c>
      <c r="AD92" s="860">
        <v>0.75</v>
      </c>
      <c r="AE92" s="860">
        <v>0.75</v>
      </c>
      <c r="AF92" s="860">
        <v>0.75</v>
      </c>
      <c r="AG92" s="860">
        <v>0.75</v>
      </c>
      <c r="AH92" s="860">
        <v>0.875</v>
      </c>
      <c r="AI92" s="860">
        <v>0.875</v>
      </c>
      <c r="AJ92" s="861">
        <v>0.875</v>
      </c>
      <c r="AK92" s="863">
        <v>0.75</v>
      </c>
      <c r="AY92" s="64"/>
    </row>
    <row r="93" spans="1:56">
      <c r="A93" s="127" t="s">
        <v>138</v>
      </c>
      <c r="B93" s="142" t="s">
        <v>7</v>
      </c>
      <c r="C93" s="143"/>
      <c r="D93" s="178">
        <v>0.25</v>
      </c>
      <c r="E93" s="178">
        <v>0.25</v>
      </c>
      <c r="F93" s="178">
        <v>0.25</v>
      </c>
      <c r="G93" s="178">
        <v>0.25</v>
      </c>
      <c r="H93" s="178">
        <v>0.375</v>
      </c>
      <c r="I93" s="178">
        <v>0.375</v>
      </c>
      <c r="J93" s="178">
        <v>0.375</v>
      </c>
      <c r="K93" s="182">
        <v>0</v>
      </c>
      <c r="O93" s="194" t="s">
        <v>138</v>
      </c>
      <c r="P93" s="211" t="s">
        <v>7</v>
      </c>
      <c r="Q93" s="212"/>
      <c r="R93" s="188">
        <v>0.25</v>
      </c>
      <c r="S93" s="188">
        <v>0.25</v>
      </c>
      <c r="T93" s="188">
        <v>0.25</v>
      </c>
      <c r="U93" s="188">
        <v>0.25</v>
      </c>
      <c r="V93" s="188">
        <v>0.25</v>
      </c>
      <c r="W93" s="188">
        <v>0.25</v>
      </c>
      <c r="X93" s="188">
        <v>0.25</v>
      </c>
      <c r="Y93" s="188"/>
      <c r="AC93" s="211" t="s">
        <v>7</v>
      </c>
      <c r="AD93" s="122">
        <v>0.25</v>
      </c>
      <c r="AE93" s="122">
        <v>0.25</v>
      </c>
      <c r="AF93" s="122">
        <v>0.25</v>
      </c>
      <c r="AG93" s="122">
        <v>0.25</v>
      </c>
      <c r="AH93" s="122">
        <v>0.25</v>
      </c>
      <c r="AI93" s="122">
        <v>0.25</v>
      </c>
      <c r="AJ93" s="122">
        <v>0.25</v>
      </c>
      <c r="AK93" s="863">
        <v>0.25</v>
      </c>
      <c r="AY93" s="64"/>
    </row>
    <row r="94" spans="1:56" ht="16.5">
      <c r="A94" s="127" t="s">
        <v>226</v>
      </c>
      <c r="B94" s="142" t="s">
        <v>9</v>
      </c>
      <c r="C94" s="143"/>
      <c r="D94" s="178">
        <v>0.375</v>
      </c>
      <c r="E94" s="178">
        <v>0.375</v>
      </c>
      <c r="F94" s="178">
        <v>0.375</v>
      </c>
      <c r="G94" s="178">
        <v>0.375</v>
      </c>
      <c r="H94" s="178">
        <v>0.625</v>
      </c>
      <c r="I94" s="178">
        <v>0.625</v>
      </c>
      <c r="J94" s="178">
        <v>0.625</v>
      </c>
      <c r="K94" s="182">
        <v>0</v>
      </c>
      <c r="O94" s="194" t="s">
        <v>226</v>
      </c>
      <c r="P94" s="211" t="s">
        <v>9</v>
      </c>
      <c r="Q94" s="212"/>
      <c r="R94" s="178">
        <v>-0.375</v>
      </c>
      <c r="S94" s="178">
        <v>-0.375</v>
      </c>
      <c r="T94" s="178">
        <v>-0.375</v>
      </c>
      <c r="U94" s="178">
        <v>-0.375</v>
      </c>
      <c r="V94" s="178">
        <v>-0.5</v>
      </c>
      <c r="W94" s="178">
        <v>-0.5</v>
      </c>
      <c r="X94" s="178">
        <v>-0.5</v>
      </c>
      <c r="Y94" s="178"/>
      <c r="AC94" s="211" t="s">
        <v>9</v>
      </c>
      <c r="AD94" s="122">
        <v>-0.375</v>
      </c>
      <c r="AE94" s="122">
        <v>-0.375</v>
      </c>
      <c r="AF94" s="122">
        <v>-0.375</v>
      </c>
      <c r="AG94" s="122">
        <v>-0.375</v>
      </c>
      <c r="AH94" s="122">
        <v>-0.5</v>
      </c>
      <c r="AI94" s="122">
        <v>-0.5</v>
      </c>
      <c r="AJ94" s="122">
        <v>-0.5</v>
      </c>
      <c r="AK94" s="863">
        <v>-0.5</v>
      </c>
    </row>
    <row r="95" spans="1:56">
      <c r="A95" s="127"/>
      <c r="B95" s="142" t="s">
        <v>11</v>
      </c>
      <c r="C95" s="143"/>
      <c r="D95" s="178">
        <v>0.625</v>
      </c>
      <c r="E95" s="178">
        <v>0.625</v>
      </c>
      <c r="F95" s="178">
        <v>0.875</v>
      </c>
      <c r="G95" s="178">
        <v>0.875</v>
      </c>
      <c r="H95" s="178">
        <v>1.125</v>
      </c>
      <c r="I95" s="178">
        <v>1.125</v>
      </c>
      <c r="J95" s="178">
        <v>1.125</v>
      </c>
      <c r="K95" s="182">
        <v>0</v>
      </c>
      <c r="O95" s="194"/>
      <c r="P95" s="211" t="s">
        <v>11</v>
      </c>
      <c r="Q95" s="212"/>
      <c r="R95" s="178">
        <v>-1.125</v>
      </c>
      <c r="S95" s="178">
        <v>-1.125</v>
      </c>
      <c r="T95" s="178">
        <v>-1.375</v>
      </c>
      <c r="U95" s="178">
        <v>-1.375</v>
      </c>
      <c r="V95" s="178">
        <v>-1.6250000000000002</v>
      </c>
      <c r="W95" s="178">
        <v>-1.6250000000000002</v>
      </c>
      <c r="X95" s="178">
        <v>-1.6250000000000002</v>
      </c>
      <c r="Y95" s="178"/>
      <c r="AC95" s="211" t="s">
        <v>11</v>
      </c>
      <c r="AD95" s="122">
        <v>-1.125</v>
      </c>
      <c r="AE95" s="122">
        <v>-1.125</v>
      </c>
      <c r="AF95" s="122">
        <v>-1.375</v>
      </c>
      <c r="AG95" s="122">
        <v>-1.375</v>
      </c>
      <c r="AH95" s="122">
        <v>-1.6250000000000002</v>
      </c>
      <c r="AI95" s="122">
        <v>-1.6250000000000002</v>
      </c>
      <c r="AJ95" s="122">
        <v>-1.6250000000000002</v>
      </c>
      <c r="AK95" s="863">
        <v>-1.6250000000000002</v>
      </c>
    </row>
    <row r="96" spans="1:56">
      <c r="A96" s="127"/>
      <c r="B96" s="142" t="s">
        <v>97</v>
      </c>
      <c r="C96" s="143"/>
      <c r="D96" s="189">
        <v>0.75</v>
      </c>
      <c r="E96" s="189">
        <v>0.75</v>
      </c>
      <c r="F96" s="189">
        <v>1</v>
      </c>
      <c r="G96" s="189">
        <v>1</v>
      </c>
      <c r="H96" s="189">
        <v>1.25</v>
      </c>
      <c r="I96" s="189">
        <v>1.25</v>
      </c>
      <c r="J96" s="189">
        <v>1.25</v>
      </c>
      <c r="K96" s="190">
        <v>0</v>
      </c>
      <c r="O96" s="194"/>
      <c r="P96" s="211" t="s">
        <v>97</v>
      </c>
      <c r="Q96" s="212"/>
      <c r="R96" s="178">
        <v>-1.7500000000000002</v>
      </c>
      <c r="S96" s="178">
        <v>-1.7500000000000002</v>
      </c>
      <c r="T96" s="178">
        <v>-2</v>
      </c>
      <c r="U96" s="178">
        <v>-2</v>
      </c>
      <c r="V96" s="178">
        <v>-2.25</v>
      </c>
      <c r="W96" s="178">
        <v>-2.25</v>
      </c>
      <c r="X96" s="178">
        <v>-2.25</v>
      </c>
      <c r="Y96" s="178"/>
      <c r="AC96" s="211" t="s">
        <v>97</v>
      </c>
      <c r="AD96" s="122">
        <v>-1.7500000000000002</v>
      </c>
      <c r="AE96" s="122">
        <v>-1.7500000000000002</v>
      </c>
      <c r="AF96" s="122">
        <v>-2</v>
      </c>
      <c r="AG96" s="122">
        <v>-2</v>
      </c>
      <c r="AH96" s="122">
        <v>-2.25</v>
      </c>
      <c r="AI96" s="122">
        <v>-2.25</v>
      </c>
      <c r="AJ96" s="123">
        <v>-2.25</v>
      </c>
      <c r="AK96" s="864">
        <v>-2.25</v>
      </c>
    </row>
    <row r="97" spans="1:25">
      <c r="A97" s="155"/>
      <c r="B97" s="139" t="s">
        <v>95</v>
      </c>
      <c r="C97" s="140"/>
      <c r="D97" s="177">
        <v>0</v>
      </c>
      <c r="E97" s="177">
        <v>0</v>
      </c>
      <c r="F97" s="177">
        <v>0</v>
      </c>
      <c r="G97" s="177">
        <v>0</v>
      </c>
      <c r="H97" s="177">
        <v>0</v>
      </c>
      <c r="I97" s="177">
        <v>-0.125</v>
      </c>
      <c r="J97" s="177">
        <v>-0.25</v>
      </c>
      <c r="K97" s="183">
        <v>0</v>
      </c>
      <c r="O97" s="226"/>
      <c r="P97" s="207" t="s">
        <v>95</v>
      </c>
      <c r="Q97" s="208"/>
      <c r="R97" s="221">
        <v>0.75</v>
      </c>
      <c r="S97" s="221">
        <v>0.75</v>
      </c>
      <c r="T97" s="221">
        <v>0.75</v>
      </c>
      <c r="U97" s="221">
        <v>0.75</v>
      </c>
      <c r="V97" s="221">
        <v>0.875</v>
      </c>
      <c r="W97" s="221">
        <v>1</v>
      </c>
      <c r="X97" s="221">
        <v>1.125</v>
      </c>
      <c r="Y97" s="221"/>
    </row>
    <row r="98" spans="1:25">
      <c r="A98" s="130"/>
      <c r="B98" s="142" t="s">
        <v>96</v>
      </c>
      <c r="C98" s="143"/>
      <c r="D98" s="178">
        <v>0</v>
      </c>
      <c r="E98" s="178">
        <v>0</v>
      </c>
      <c r="F98" s="178">
        <v>0</v>
      </c>
      <c r="G98" s="178">
        <v>0</v>
      </c>
      <c r="H98" s="178">
        <v>0</v>
      </c>
      <c r="I98" s="178">
        <v>0</v>
      </c>
      <c r="J98" s="178">
        <v>-0.125</v>
      </c>
      <c r="K98" s="182">
        <v>0</v>
      </c>
      <c r="O98" s="198"/>
      <c r="P98" s="211" t="s">
        <v>96</v>
      </c>
      <c r="Q98" s="212"/>
      <c r="R98" s="188">
        <v>0.5</v>
      </c>
      <c r="S98" s="188">
        <v>0.5</v>
      </c>
      <c r="T98" s="188">
        <v>0.5</v>
      </c>
      <c r="U98" s="188">
        <v>0.5</v>
      </c>
      <c r="V98" s="188">
        <v>0.625</v>
      </c>
      <c r="W98" s="188">
        <v>0.625</v>
      </c>
      <c r="X98" s="188">
        <v>0.75</v>
      </c>
      <c r="Y98" s="188"/>
    </row>
    <row r="99" spans="1:25">
      <c r="A99" s="127" t="s">
        <v>138</v>
      </c>
      <c r="B99" s="142" t="s">
        <v>7</v>
      </c>
      <c r="C99" s="143"/>
      <c r="D99" s="178">
        <v>0.25</v>
      </c>
      <c r="E99" s="178">
        <v>0.25</v>
      </c>
      <c r="F99" s="178">
        <v>0.25</v>
      </c>
      <c r="G99" s="178">
        <v>0.25</v>
      </c>
      <c r="H99" s="178">
        <v>0.375</v>
      </c>
      <c r="I99" s="178">
        <v>0.375</v>
      </c>
      <c r="J99" s="178">
        <v>0.375</v>
      </c>
      <c r="K99" s="182">
        <v>0</v>
      </c>
      <c r="O99" s="194" t="s">
        <v>138</v>
      </c>
      <c r="P99" s="211" t="s">
        <v>7</v>
      </c>
      <c r="Q99" s="212"/>
      <c r="R99" s="178">
        <v>0</v>
      </c>
      <c r="S99" s="178">
        <v>0</v>
      </c>
      <c r="T99" s="178">
        <v>0</v>
      </c>
      <c r="U99" s="178">
        <v>0</v>
      </c>
      <c r="V99" s="178">
        <v>0</v>
      </c>
      <c r="W99" s="178">
        <v>0</v>
      </c>
      <c r="X99" s="178">
        <v>0</v>
      </c>
      <c r="Y99" s="178"/>
    </row>
    <row r="100" spans="1:25" ht="16.5">
      <c r="A100" s="127" t="s">
        <v>226</v>
      </c>
      <c r="B100" s="142" t="s">
        <v>9</v>
      </c>
      <c r="C100" s="143"/>
      <c r="D100" s="178">
        <v>0.25</v>
      </c>
      <c r="E100" s="178">
        <v>0.25</v>
      </c>
      <c r="F100" s="178">
        <v>0.25</v>
      </c>
      <c r="G100" s="178">
        <v>0.25</v>
      </c>
      <c r="H100" s="178">
        <v>0.5</v>
      </c>
      <c r="I100" s="178">
        <v>0.5</v>
      </c>
      <c r="J100" s="178">
        <v>0.5</v>
      </c>
      <c r="K100" s="182">
        <v>0</v>
      </c>
      <c r="O100" s="194" t="s">
        <v>226</v>
      </c>
      <c r="P100" s="211" t="s">
        <v>9</v>
      </c>
      <c r="Q100" s="212"/>
      <c r="R100" s="178">
        <v>-0.5</v>
      </c>
      <c r="S100" s="178">
        <v>-0.5</v>
      </c>
      <c r="T100" s="178">
        <v>-0.5</v>
      </c>
      <c r="U100" s="178">
        <v>-0.5</v>
      </c>
      <c r="V100" s="178">
        <v>-0.625</v>
      </c>
      <c r="W100" s="178">
        <v>-0.625</v>
      </c>
      <c r="X100" s="178">
        <v>-0.625</v>
      </c>
      <c r="Y100" s="178"/>
    </row>
    <row r="101" spans="1:25">
      <c r="A101" s="127" t="s">
        <v>227</v>
      </c>
      <c r="B101" s="142" t="s">
        <v>11</v>
      </c>
      <c r="C101" s="143"/>
      <c r="D101" s="178">
        <v>0.625</v>
      </c>
      <c r="E101" s="178">
        <v>0.625</v>
      </c>
      <c r="F101" s="178">
        <v>0.875</v>
      </c>
      <c r="G101" s="178">
        <v>0.875</v>
      </c>
      <c r="H101" s="178">
        <v>1.125</v>
      </c>
      <c r="I101" s="178">
        <v>1.125</v>
      </c>
      <c r="J101" s="178">
        <v>1.125</v>
      </c>
      <c r="K101" s="182">
        <v>0</v>
      </c>
      <c r="O101" s="194" t="s">
        <v>227</v>
      </c>
      <c r="P101" s="211" t="s">
        <v>11</v>
      </c>
      <c r="Q101" s="212"/>
      <c r="R101" s="178">
        <v>-1.25</v>
      </c>
      <c r="S101" s="178">
        <v>-1.25</v>
      </c>
      <c r="T101" s="178">
        <v>-1.5</v>
      </c>
      <c r="U101" s="178">
        <v>-1.5</v>
      </c>
      <c r="V101" s="178">
        <v>-1.7500000000000002</v>
      </c>
      <c r="W101" s="178">
        <v>-1.7500000000000002</v>
      </c>
      <c r="X101" s="178">
        <v>-1.7500000000000002</v>
      </c>
      <c r="Y101" s="178"/>
    </row>
    <row r="102" spans="1:25">
      <c r="A102" s="156"/>
      <c r="B102" s="144" t="s">
        <v>97</v>
      </c>
      <c r="C102" s="145"/>
      <c r="D102" s="189">
        <v>0.75</v>
      </c>
      <c r="E102" s="189">
        <v>0.75</v>
      </c>
      <c r="F102" s="189">
        <v>1</v>
      </c>
      <c r="G102" s="189">
        <v>1</v>
      </c>
      <c r="H102" s="189">
        <v>1.25</v>
      </c>
      <c r="I102" s="189">
        <v>1.25</v>
      </c>
      <c r="J102" s="189">
        <v>1.25</v>
      </c>
      <c r="K102" s="181">
        <v>0</v>
      </c>
      <c r="O102" s="227"/>
      <c r="P102" s="214" t="s">
        <v>97</v>
      </c>
      <c r="Q102" s="215"/>
      <c r="R102" s="179">
        <v>-1.7500000000000002</v>
      </c>
      <c r="S102" s="179">
        <v>-1.7500000000000002</v>
      </c>
      <c r="T102" s="179">
        <v>-2</v>
      </c>
      <c r="U102" s="179">
        <v>-2</v>
      </c>
      <c r="V102" s="179">
        <v>-2.25</v>
      </c>
      <c r="W102" s="179">
        <v>-2.25</v>
      </c>
      <c r="X102" s="179">
        <v>-2.25</v>
      </c>
      <c r="Y102" s="179"/>
    </row>
    <row r="103" spans="1:25">
      <c r="A103" s="164" t="s">
        <v>68</v>
      </c>
      <c r="B103" s="165" t="s">
        <v>69</v>
      </c>
      <c r="C103" s="166"/>
      <c r="D103" s="180">
        <v>0</v>
      </c>
      <c r="E103" s="180">
        <v>0</v>
      </c>
      <c r="F103" s="180">
        <v>0</v>
      </c>
      <c r="G103" s="180">
        <v>0</v>
      </c>
      <c r="H103" s="180">
        <v>0</v>
      </c>
      <c r="I103" s="180">
        <v>0</v>
      </c>
      <c r="J103" s="180">
        <v>0</v>
      </c>
      <c r="K103" s="187">
        <v>0</v>
      </c>
      <c r="O103" s="236" t="s">
        <v>68</v>
      </c>
      <c r="P103" s="237" t="s">
        <v>69</v>
      </c>
      <c r="Q103" s="238"/>
      <c r="R103" s="180">
        <v>-0.25</v>
      </c>
      <c r="S103" s="180">
        <v>-0.25</v>
      </c>
      <c r="T103" s="180">
        <v>-0.25</v>
      </c>
      <c r="U103" s="180">
        <v>-0.25</v>
      </c>
      <c r="V103" s="180">
        <v>-0.25</v>
      </c>
      <c r="W103" s="180">
        <v>-0.25</v>
      </c>
      <c r="X103" s="180">
        <v>-0.25</v>
      </c>
      <c r="Y103" s="187"/>
    </row>
    <row r="104" spans="1:25">
      <c r="O104" s="239"/>
      <c r="P104" s="239"/>
      <c r="Q104" s="239"/>
      <c r="R104" s="239"/>
      <c r="S104" s="239"/>
      <c r="T104" s="239"/>
      <c r="U104" s="239"/>
      <c r="V104" s="239"/>
      <c r="W104" s="239"/>
      <c r="X104" s="240"/>
      <c r="Y104" s="29"/>
    </row>
    <row r="105" spans="1:25">
      <c r="O105" s="241" t="s">
        <v>228</v>
      </c>
      <c r="P105" s="242"/>
      <c r="Q105" s="243"/>
      <c r="R105" s="244" t="s">
        <v>99</v>
      </c>
      <c r="S105" s="245"/>
      <c r="T105" s="245"/>
      <c r="U105" s="245"/>
      <c r="V105" s="244" t="s">
        <v>229</v>
      </c>
      <c r="W105" s="245"/>
      <c r="X105" s="193"/>
      <c r="Y105" s="29"/>
    </row>
    <row r="106" spans="1:25">
      <c r="O106" s="246" t="s">
        <v>206</v>
      </c>
      <c r="P106" s="247" t="s">
        <v>107</v>
      </c>
      <c r="Q106" s="248">
        <v>0</v>
      </c>
      <c r="R106" s="249" t="s">
        <v>100</v>
      </c>
      <c r="S106" s="250" t="s">
        <v>101</v>
      </c>
      <c r="T106" s="250"/>
      <c r="U106" s="250"/>
      <c r="V106" s="249" t="s">
        <v>230</v>
      </c>
      <c r="W106" s="250" t="s">
        <v>72</v>
      </c>
      <c r="X106" s="251"/>
      <c r="Y106" s="29"/>
    </row>
    <row r="107" spans="1:25">
      <c r="O107" s="246"/>
      <c r="P107" s="247" t="s">
        <v>108</v>
      </c>
      <c r="Q107" s="248">
        <v>-0.375</v>
      </c>
      <c r="R107" s="249" t="s">
        <v>102</v>
      </c>
      <c r="S107" s="252">
        <v>6.5</v>
      </c>
      <c r="T107" s="252"/>
      <c r="U107" s="252"/>
      <c r="V107" s="249" t="s">
        <v>231</v>
      </c>
      <c r="W107" s="252">
        <v>24</v>
      </c>
      <c r="X107" s="253"/>
      <c r="Y107" s="29"/>
    </row>
    <row r="108" spans="1:25">
      <c r="O108" s="254"/>
      <c r="P108" s="255" t="s">
        <v>232</v>
      </c>
      <c r="Q108" s="256">
        <v>-0.75</v>
      </c>
      <c r="R108" s="249" t="s">
        <v>233</v>
      </c>
      <c r="S108" s="250" t="s">
        <v>103</v>
      </c>
      <c r="T108" s="250"/>
      <c r="U108" s="250"/>
      <c r="V108" s="249" t="s">
        <v>234</v>
      </c>
      <c r="W108" s="250">
        <v>600</v>
      </c>
      <c r="X108" s="251"/>
      <c r="Y108" s="29"/>
    </row>
    <row r="109" spans="1:25">
      <c r="O109" s="257" t="s">
        <v>235</v>
      </c>
      <c r="P109" s="258" t="s">
        <v>236</v>
      </c>
      <c r="Q109" s="184">
        <v>-0.125</v>
      </c>
      <c r="R109" s="249" t="s">
        <v>154</v>
      </c>
      <c r="S109" s="252" t="s">
        <v>237</v>
      </c>
      <c r="T109" s="252"/>
      <c r="U109" s="252"/>
      <c r="V109" s="249" t="s">
        <v>238</v>
      </c>
      <c r="W109" s="259">
        <v>80</v>
      </c>
      <c r="X109" s="260"/>
      <c r="Y109" s="29"/>
    </row>
    <row r="110" spans="1:25" ht="15.75" thickBot="1">
      <c r="O110" s="261" t="s">
        <v>239</v>
      </c>
      <c r="P110" s="262"/>
      <c r="Q110" s="263"/>
      <c r="R110" s="249" t="s">
        <v>104</v>
      </c>
      <c r="S110" s="250" t="s">
        <v>105</v>
      </c>
      <c r="T110" s="250"/>
      <c r="U110" s="250"/>
      <c r="V110" s="264"/>
      <c r="W110" s="265"/>
      <c r="X110" s="266"/>
      <c r="Y110" s="29"/>
    </row>
    <row r="111" spans="1:25" ht="15.75" thickTop="1">
      <c r="O111" s="29"/>
      <c r="P111" s="29"/>
      <c r="Q111" s="241" t="s">
        <v>199</v>
      </c>
      <c r="R111" s="245"/>
      <c r="S111" s="245" t="s">
        <v>240</v>
      </c>
      <c r="T111" s="245" t="s">
        <v>241</v>
      </c>
      <c r="U111" s="170" t="s">
        <v>242</v>
      </c>
      <c r="V111" s="267"/>
      <c r="W111" s="29"/>
      <c r="X111" s="29"/>
      <c r="Y111" s="29"/>
    </row>
    <row r="112" spans="1:25">
      <c r="O112" s="29"/>
      <c r="P112" s="29"/>
      <c r="Q112" s="249" t="s">
        <v>243</v>
      </c>
      <c r="R112" s="268"/>
      <c r="S112" s="269">
        <v>360</v>
      </c>
      <c r="T112" s="269">
        <v>360</v>
      </c>
      <c r="U112" s="270" t="s">
        <v>14</v>
      </c>
      <c r="V112" s="29"/>
      <c r="W112" s="29"/>
      <c r="X112" s="29"/>
      <c r="Y112" s="29"/>
    </row>
    <row r="113" spans="1:54">
      <c r="O113" s="29"/>
      <c r="P113" s="29"/>
      <c r="Q113" s="249" t="s">
        <v>244</v>
      </c>
      <c r="R113" s="268"/>
      <c r="S113" s="269">
        <v>240</v>
      </c>
      <c r="T113" s="269">
        <v>360</v>
      </c>
      <c r="U113" s="270">
        <v>120</v>
      </c>
      <c r="V113" s="29"/>
      <c r="W113" s="29"/>
      <c r="X113" s="29"/>
      <c r="Y113" s="29"/>
    </row>
    <row r="114" spans="1:54">
      <c r="O114" s="29"/>
      <c r="P114" s="29"/>
      <c r="Q114" s="249" t="s">
        <v>245</v>
      </c>
      <c r="R114" s="268"/>
      <c r="S114" s="269">
        <v>360</v>
      </c>
      <c r="T114" s="269">
        <v>480</v>
      </c>
      <c r="U114" s="270">
        <v>120</v>
      </c>
      <c r="V114" s="29"/>
      <c r="W114" s="29"/>
      <c r="X114" s="29"/>
      <c r="Y114" s="29"/>
    </row>
    <row r="115" spans="1:54">
      <c r="O115" s="29"/>
      <c r="P115" s="29"/>
      <c r="Q115" s="249" t="s">
        <v>246</v>
      </c>
      <c r="R115" s="268"/>
      <c r="S115" s="269">
        <v>180</v>
      </c>
      <c r="T115" s="269">
        <v>180</v>
      </c>
      <c r="U115" s="270" t="s">
        <v>14</v>
      </c>
      <c r="V115" s="29"/>
      <c r="W115" s="29"/>
      <c r="X115" s="29"/>
      <c r="Y115" s="29"/>
    </row>
    <row r="116" spans="1:54">
      <c r="O116" s="29"/>
      <c r="P116" s="29"/>
      <c r="Q116" s="249" t="s">
        <v>247</v>
      </c>
      <c r="R116" s="268"/>
      <c r="S116" s="269">
        <v>360</v>
      </c>
      <c r="T116" s="269">
        <v>360</v>
      </c>
      <c r="U116" s="270" t="s">
        <v>14</v>
      </c>
      <c r="V116" s="29"/>
      <c r="W116" s="29"/>
      <c r="X116" s="29"/>
      <c r="Y116" s="29"/>
    </row>
    <row r="117" spans="1:54">
      <c r="O117" s="29"/>
      <c r="P117" s="29"/>
      <c r="Q117" s="249" t="s">
        <v>248</v>
      </c>
      <c r="R117" s="268"/>
      <c r="S117" s="269">
        <v>240</v>
      </c>
      <c r="T117" s="269">
        <v>360</v>
      </c>
      <c r="U117" s="270">
        <v>120</v>
      </c>
      <c r="V117" s="29"/>
      <c r="W117" s="29"/>
      <c r="X117" s="29"/>
      <c r="Y117" s="29"/>
    </row>
    <row r="118" spans="1:54">
      <c r="O118" s="29"/>
      <c r="P118" s="29"/>
      <c r="Q118" s="249" t="s">
        <v>249</v>
      </c>
      <c r="R118" s="268"/>
      <c r="S118" s="269">
        <v>360</v>
      </c>
      <c r="T118" s="269">
        <v>480</v>
      </c>
      <c r="U118" s="270">
        <v>120</v>
      </c>
      <c r="V118" s="29"/>
      <c r="W118" s="29"/>
      <c r="X118" s="29"/>
      <c r="Y118" s="29"/>
    </row>
    <row r="119" spans="1:54">
      <c r="O119" s="29"/>
      <c r="P119" s="29"/>
      <c r="Q119" s="271" t="s">
        <v>250</v>
      </c>
      <c r="R119" s="272"/>
      <c r="S119" s="273">
        <v>480</v>
      </c>
      <c r="T119" s="273">
        <v>480</v>
      </c>
      <c r="U119" s="274" t="s">
        <v>14</v>
      </c>
      <c r="V119" s="29"/>
      <c r="W119" s="29"/>
      <c r="X119" s="29"/>
      <c r="Y119" s="29"/>
    </row>
    <row r="120" spans="1:54">
      <c r="O120" s="29"/>
      <c r="P120" s="29"/>
      <c r="Q120" s="275" t="s">
        <v>251</v>
      </c>
      <c r="R120" s="276"/>
      <c r="S120" s="276"/>
      <c r="T120" s="276"/>
      <c r="U120" s="277"/>
      <c r="V120" s="29"/>
      <c r="W120" s="29"/>
      <c r="X120" s="29"/>
      <c r="Y120" s="29"/>
    </row>
    <row r="121" spans="1:54" ht="15.75" thickBot="1">
      <c r="O121" s="29"/>
      <c r="P121" s="29"/>
      <c r="Q121" s="278" t="s">
        <v>252</v>
      </c>
      <c r="R121" s="279"/>
      <c r="S121" s="279"/>
      <c r="T121" s="279"/>
      <c r="U121" s="280"/>
      <c r="V121" s="29"/>
      <c r="W121" s="29"/>
      <c r="X121" s="29"/>
      <c r="Y121" s="29"/>
    </row>
    <row r="122" spans="1:54" ht="15.75" thickTop="1"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</row>
    <row r="123" spans="1:54"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</row>
    <row r="124" spans="1:54"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</row>
    <row r="125" spans="1:54"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</row>
    <row r="126" spans="1:54">
      <c r="A126" t="s">
        <v>322</v>
      </c>
      <c r="D126" t="s">
        <v>671</v>
      </c>
      <c r="N126" t="s">
        <v>323</v>
      </c>
      <c r="R126" t="s">
        <v>34</v>
      </c>
      <c r="W126" t="s">
        <v>35</v>
      </c>
      <c r="Z126" t="s">
        <v>324</v>
      </c>
      <c r="AC126" t="s">
        <v>350</v>
      </c>
      <c r="AF126" t="s">
        <v>351</v>
      </c>
      <c r="AL126" t="s">
        <v>361</v>
      </c>
      <c r="AP126" t="s">
        <v>371</v>
      </c>
      <c r="AT126" t="s">
        <v>435</v>
      </c>
      <c r="AY126" t="s">
        <v>486</v>
      </c>
      <c r="BB126" t="s">
        <v>482</v>
      </c>
    </row>
    <row r="128" spans="1:54">
      <c r="A128" t="s">
        <v>192</v>
      </c>
      <c r="D128" t="s">
        <v>192</v>
      </c>
      <c r="N128" t="s">
        <v>192</v>
      </c>
      <c r="W128" t="s">
        <v>192</v>
      </c>
      <c r="Z128" t="s">
        <v>192</v>
      </c>
      <c r="AC128" t="s">
        <v>192</v>
      </c>
      <c r="AF128" t="s">
        <v>192</v>
      </c>
      <c r="AL128" t="s">
        <v>192</v>
      </c>
      <c r="AP128" t="s">
        <v>192</v>
      </c>
      <c r="AT128" t="s">
        <v>192</v>
      </c>
      <c r="AY128" t="s">
        <v>192</v>
      </c>
      <c r="BB128" t="s">
        <v>192</v>
      </c>
    </row>
    <row r="129" spans="1:54">
      <c r="A129" t="s">
        <v>193</v>
      </c>
      <c r="D129" t="s">
        <v>652</v>
      </c>
      <c r="N129" t="s">
        <v>191</v>
      </c>
      <c r="R129" t="s">
        <v>210</v>
      </c>
      <c r="W129" t="s">
        <v>458</v>
      </c>
      <c r="Z129" t="s">
        <v>111</v>
      </c>
      <c r="AC129" t="s">
        <v>4</v>
      </c>
      <c r="AF129" t="s">
        <v>311</v>
      </c>
      <c r="AL129" t="s">
        <v>362</v>
      </c>
      <c r="AP129" t="s">
        <v>468</v>
      </c>
      <c r="AT129" t="s">
        <v>72</v>
      </c>
      <c r="AY129" t="s">
        <v>487</v>
      </c>
      <c r="BB129" t="s">
        <v>633</v>
      </c>
    </row>
    <row r="130" spans="1:54">
      <c r="A130" t="s">
        <v>194</v>
      </c>
      <c r="D130" t="s">
        <v>653</v>
      </c>
      <c r="W130" t="s">
        <v>126</v>
      </c>
      <c r="Z130" t="s">
        <v>24</v>
      </c>
      <c r="AF130" t="s">
        <v>310</v>
      </c>
      <c r="AL130" t="s">
        <v>363</v>
      </c>
      <c r="AT130" t="s">
        <v>740</v>
      </c>
      <c r="AY130" t="s">
        <v>488</v>
      </c>
      <c r="BB130" t="s">
        <v>634</v>
      </c>
    </row>
    <row r="131" spans="1:54">
      <c r="A131" t="s">
        <v>91</v>
      </c>
      <c r="N131" t="s">
        <v>192</v>
      </c>
      <c r="W131" t="s">
        <v>48</v>
      </c>
      <c r="Z131" t="s">
        <v>25</v>
      </c>
      <c r="AC131" t="s">
        <v>192</v>
      </c>
      <c r="AY131" t="s">
        <v>489</v>
      </c>
      <c r="BB131" t="s">
        <v>556</v>
      </c>
    </row>
    <row r="132" spans="1:54">
      <c r="D132" t="s">
        <v>192</v>
      </c>
      <c r="N132" t="s">
        <v>316</v>
      </c>
      <c r="W132" t="s">
        <v>49</v>
      </c>
      <c r="Z132" t="s">
        <v>26</v>
      </c>
      <c r="AC132" t="s">
        <v>300</v>
      </c>
      <c r="AF132" t="s">
        <v>192</v>
      </c>
      <c r="AL132" t="s">
        <v>192</v>
      </c>
      <c r="AP132" t="s">
        <v>192</v>
      </c>
      <c r="AT132" t="s">
        <v>192</v>
      </c>
      <c r="AY132" t="s">
        <v>32</v>
      </c>
    </row>
    <row r="133" spans="1:54">
      <c r="D133" t="s">
        <v>112</v>
      </c>
      <c r="R133" t="s">
        <v>192</v>
      </c>
      <c r="W133" t="s">
        <v>50</v>
      </c>
      <c r="AC133">
        <v>1099</v>
      </c>
      <c r="AF133" t="s">
        <v>757</v>
      </c>
      <c r="AL133" t="s">
        <v>287</v>
      </c>
      <c r="AP133" t="s">
        <v>63</v>
      </c>
      <c r="AT133" t="s">
        <v>124</v>
      </c>
      <c r="BB133" t="s">
        <v>192</v>
      </c>
    </row>
    <row r="134" spans="1:54">
      <c r="A134" t="s">
        <v>192</v>
      </c>
      <c r="D134" t="s">
        <v>113</v>
      </c>
      <c r="N134" t="s">
        <v>192</v>
      </c>
      <c r="R134" t="s">
        <v>38</v>
      </c>
      <c r="W134" t="s">
        <v>51</v>
      </c>
      <c r="Z134" t="s">
        <v>192</v>
      </c>
      <c r="AC134" t="s">
        <v>192</v>
      </c>
      <c r="AL134" t="s">
        <v>286</v>
      </c>
      <c r="AP134" t="s">
        <v>64</v>
      </c>
      <c r="AT134" t="s">
        <v>78</v>
      </c>
      <c r="AY134" t="s">
        <v>192</v>
      </c>
      <c r="BB134" t="s">
        <v>551</v>
      </c>
    </row>
    <row r="135" spans="1:54">
      <c r="A135" t="s">
        <v>73</v>
      </c>
      <c r="N135" t="s">
        <v>38</v>
      </c>
      <c r="R135" t="s">
        <v>182</v>
      </c>
      <c r="W135" t="s">
        <v>52</v>
      </c>
      <c r="Z135" t="s">
        <v>72</v>
      </c>
      <c r="AC135" t="s">
        <v>290</v>
      </c>
      <c r="AL135" t="s">
        <v>285</v>
      </c>
      <c r="AY135" t="s">
        <v>37</v>
      </c>
      <c r="BB135" t="s">
        <v>552</v>
      </c>
    </row>
    <row r="136" spans="1:54">
      <c r="D136" t="s">
        <v>192</v>
      </c>
      <c r="N136" t="s">
        <v>39</v>
      </c>
      <c r="R136" t="s">
        <v>39</v>
      </c>
      <c r="W136" t="s">
        <v>53</v>
      </c>
      <c r="AC136" t="s">
        <v>289</v>
      </c>
      <c r="AL136" t="s">
        <v>368</v>
      </c>
      <c r="AT136" t="s">
        <v>192</v>
      </c>
      <c r="AY136" t="s">
        <v>297</v>
      </c>
      <c r="BB136" t="s">
        <v>553</v>
      </c>
    </row>
    <row r="137" spans="1:54">
      <c r="A137" t="s">
        <v>192</v>
      </c>
      <c r="D137" t="s">
        <v>458</v>
      </c>
      <c r="N137" t="s">
        <v>88</v>
      </c>
      <c r="R137" t="s">
        <v>40</v>
      </c>
      <c r="W137" t="s">
        <v>54</v>
      </c>
      <c r="Z137" t="s">
        <v>192</v>
      </c>
      <c r="AC137" t="s">
        <v>288</v>
      </c>
      <c r="AL137" t="s">
        <v>284</v>
      </c>
      <c r="AP137" t="s">
        <v>192</v>
      </c>
      <c r="AT137" t="s">
        <v>432</v>
      </c>
      <c r="AY137" t="s">
        <v>296</v>
      </c>
      <c r="BB137" t="s">
        <v>554</v>
      </c>
    </row>
    <row r="138" spans="1:54">
      <c r="A138" t="s">
        <v>611</v>
      </c>
      <c r="D138" t="s">
        <v>126</v>
      </c>
      <c r="R138" t="s">
        <v>88</v>
      </c>
      <c r="W138" t="s">
        <v>55</v>
      </c>
      <c r="Z138" t="s">
        <v>78</v>
      </c>
      <c r="AP138" t="s">
        <v>134</v>
      </c>
      <c r="AT138" t="s">
        <v>127</v>
      </c>
      <c r="AY138" t="s">
        <v>295</v>
      </c>
    </row>
    <row r="139" spans="1:54">
      <c r="A139" t="s">
        <v>610</v>
      </c>
      <c r="D139" t="s">
        <v>221</v>
      </c>
      <c r="N139" t="s">
        <v>192</v>
      </c>
      <c r="R139" t="s">
        <v>561</v>
      </c>
      <c r="AL139" t="s">
        <v>192</v>
      </c>
      <c r="AT139" t="s">
        <v>128</v>
      </c>
      <c r="AY139" t="s">
        <v>294</v>
      </c>
      <c r="BB139" t="s">
        <v>192</v>
      </c>
    </row>
    <row r="140" spans="1:54">
      <c r="D140" t="s">
        <v>222</v>
      </c>
      <c r="N140" t="s">
        <v>43</v>
      </c>
      <c r="W140" t="s">
        <v>192</v>
      </c>
      <c r="Z140" t="s">
        <v>192</v>
      </c>
      <c r="AC140" t="s">
        <v>192</v>
      </c>
      <c r="AI140" t="s">
        <v>192</v>
      </c>
      <c r="AL140" t="s">
        <v>665</v>
      </c>
      <c r="AT140" t="s">
        <v>129</v>
      </c>
      <c r="AY140" t="s">
        <v>293</v>
      </c>
      <c r="BB140" t="s">
        <v>557</v>
      </c>
    </row>
    <row r="141" spans="1:54">
      <c r="D141" t="s">
        <v>50</v>
      </c>
      <c r="N141" t="s">
        <v>44</v>
      </c>
      <c r="R141" t="s">
        <v>192</v>
      </c>
      <c r="W141" t="s">
        <v>46</v>
      </c>
      <c r="Z141" t="s">
        <v>158</v>
      </c>
      <c r="AC141" t="s">
        <v>431</v>
      </c>
      <c r="AI141" t="s">
        <v>360</v>
      </c>
      <c r="AL141" t="s">
        <v>384</v>
      </c>
      <c r="AT141" t="s">
        <v>130</v>
      </c>
      <c r="BB141" t="s">
        <v>273</v>
      </c>
    </row>
    <row r="142" spans="1:54">
      <c r="A142" t="s">
        <v>192</v>
      </c>
      <c r="N142" t="s">
        <v>88</v>
      </c>
      <c r="R142" t="s">
        <v>43</v>
      </c>
      <c r="W142" t="s">
        <v>692</v>
      </c>
      <c r="AC142" t="s">
        <v>282</v>
      </c>
      <c r="AI142" t="s">
        <v>70</v>
      </c>
      <c r="AL142" t="s">
        <v>385</v>
      </c>
      <c r="AT142" t="s">
        <v>131</v>
      </c>
      <c r="AY142" t="s">
        <v>192</v>
      </c>
    </row>
    <row r="143" spans="1:54">
      <c r="A143" t="s">
        <v>467</v>
      </c>
      <c r="D143" t="s">
        <v>192</v>
      </c>
      <c r="R143" t="s">
        <v>44</v>
      </c>
      <c r="Z143" t="s">
        <v>192</v>
      </c>
      <c r="AC143" t="s">
        <v>281</v>
      </c>
      <c r="AL143" t="s">
        <v>386</v>
      </c>
      <c r="AT143" t="s">
        <v>441</v>
      </c>
      <c r="AY143">
        <v>24</v>
      </c>
      <c r="BB143" t="s">
        <v>192</v>
      </c>
    </row>
    <row r="144" spans="1:54">
      <c r="A144" t="s">
        <v>466</v>
      </c>
      <c r="D144" t="s">
        <v>59</v>
      </c>
      <c r="N144" t="s">
        <v>192</v>
      </c>
      <c r="R144" t="s">
        <v>88</v>
      </c>
      <c r="W144" t="s">
        <v>192</v>
      </c>
      <c r="Z144" t="s">
        <v>159</v>
      </c>
      <c r="AC144" t="s">
        <v>280</v>
      </c>
      <c r="AL144" t="s">
        <v>387</v>
      </c>
      <c r="AY144">
        <v>36</v>
      </c>
      <c r="BB144" t="s">
        <v>635</v>
      </c>
    </row>
    <row r="145" spans="1:58">
      <c r="A145" t="s">
        <v>675</v>
      </c>
      <c r="N145" t="s">
        <v>46</v>
      </c>
      <c r="R145" t="s">
        <v>560</v>
      </c>
      <c r="W145" t="s">
        <v>72</v>
      </c>
      <c r="AC145" t="s">
        <v>279</v>
      </c>
      <c r="AT145" t="s">
        <v>192</v>
      </c>
      <c r="AY145">
        <v>60</v>
      </c>
    </row>
    <row r="146" spans="1:58">
      <c r="D146" t="s">
        <v>192</v>
      </c>
      <c r="R146" t="s">
        <v>561</v>
      </c>
      <c r="W146" t="s">
        <v>73</v>
      </c>
      <c r="Z146" t="s">
        <v>192</v>
      </c>
      <c r="AC146" t="s">
        <v>278</v>
      </c>
      <c r="AL146" t="s">
        <v>192</v>
      </c>
      <c r="AT146" t="s">
        <v>472</v>
      </c>
      <c r="BB146" t="s">
        <v>192</v>
      </c>
    </row>
    <row r="147" spans="1:58">
      <c r="A147" t="s">
        <v>192</v>
      </c>
      <c r="D147" t="s">
        <v>63</v>
      </c>
      <c r="W147" t="s">
        <v>74</v>
      </c>
      <c r="Z147" t="s">
        <v>432</v>
      </c>
      <c r="AC147" t="s">
        <v>277</v>
      </c>
      <c r="AL147" t="s">
        <v>379</v>
      </c>
      <c r="AY147" t="s">
        <v>192</v>
      </c>
      <c r="BB147" t="s">
        <v>667</v>
      </c>
    </row>
    <row r="148" spans="1:58">
      <c r="A148" t="s">
        <v>63</v>
      </c>
      <c r="D148" t="s">
        <v>183</v>
      </c>
      <c r="N148" t="s">
        <v>192</v>
      </c>
      <c r="R148" t="s">
        <v>192</v>
      </c>
      <c r="Z148" t="s">
        <v>127</v>
      </c>
      <c r="AC148" t="s">
        <v>520</v>
      </c>
      <c r="AL148" t="s">
        <v>380</v>
      </c>
      <c r="AY148" t="s">
        <v>383</v>
      </c>
      <c r="BF148" t="s">
        <v>137</v>
      </c>
    </row>
    <row r="149" spans="1:58">
      <c r="A149" t="s">
        <v>183</v>
      </c>
      <c r="D149" t="s">
        <v>64</v>
      </c>
      <c r="N149" t="s">
        <v>48</v>
      </c>
      <c r="R149" t="s">
        <v>458</v>
      </c>
      <c r="W149" t="s">
        <v>192</v>
      </c>
      <c r="Z149" t="s">
        <v>128</v>
      </c>
      <c r="AC149" t="s">
        <v>676</v>
      </c>
      <c r="AL149" t="s">
        <v>381</v>
      </c>
      <c r="AT149" t="s">
        <v>192</v>
      </c>
      <c r="AY149" t="s">
        <v>492</v>
      </c>
      <c r="BB149" t="s">
        <v>192</v>
      </c>
      <c r="BF149" t="s">
        <v>558</v>
      </c>
    </row>
    <row r="150" spans="1:58">
      <c r="A150" t="s">
        <v>253</v>
      </c>
      <c r="N150" t="s">
        <v>49</v>
      </c>
      <c r="R150" t="s">
        <v>126</v>
      </c>
      <c r="W150" t="s">
        <v>76</v>
      </c>
      <c r="Z150" t="s">
        <v>129</v>
      </c>
      <c r="AT150" t="s">
        <v>136</v>
      </c>
      <c r="AY150" t="s">
        <v>493</v>
      </c>
      <c r="BB150" t="s">
        <v>759</v>
      </c>
    </row>
    <row r="151" spans="1:58">
      <c r="A151" t="s">
        <v>64</v>
      </c>
      <c r="D151" t="s">
        <v>192</v>
      </c>
      <c r="N151" t="s">
        <v>50</v>
      </c>
      <c r="R151" t="s">
        <v>48</v>
      </c>
      <c r="W151" t="s">
        <v>78</v>
      </c>
      <c r="Z151" t="s">
        <v>130</v>
      </c>
      <c r="AC151" t="s">
        <v>192</v>
      </c>
      <c r="AL151" t="s">
        <v>192</v>
      </c>
      <c r="AY151" t="s">
        <v>387</v>
      </c>
      <c r="BB151" t="s">
        <v>555</v>
      </c>
    </row>
    <row r="152" spans="1:58">
      <c r="D152" t="s">
        <v>135</v>
      </c>
      <c r="N152" t="s">
        <v>51</v>
      </c>
      <c r="R152" t="s">
        <v>49</v>
      </c>
      <c r="W152" t="s">
        <v>79</v>
      </c>
      <c r="Z152" t="s">
        <v>131</v>
      </c>
      <c r="AC152" t="s">
        <v>276</v>
      </c>
      <c r="AL152" t="s">
        <v>264</v>
      </c>
      <c r="AT152" t="s">
        <v>192</v>
      </c>
      <c r="BF152" t="s">
        <v>446</v>
      </c>
    </row>
    <row r="153" spans="1:58">
      <c r="A153" t="s">
        <v>192</v>
      </c>
      <c r="N153" t="s">
        <v>52</v>
      </c>
      <c r="R153" t="s">
        <v>50</v>
      </c>
      <c r="Z153" t="s">
        <v>132</v>
      </c>
      <c r="AC153" t="s">
        <v>275</v>
      </c>
      <c r="AL153" t="s">
        <v>353</v>
      </c>
      <c r="AT153" t="s">
        <v>95</v>
      </c>
      <c r="AY153" t="s">
        <v>192</v>
      </c>
      <c r="BB153" t="s">
        <v>192</v>
      </c>
      <c r="BF153" t="s">
        <v>559</v>
      </c>
    </row>
    <row r="154" spans="1:58">
      <c r="A154" t="s">
        <v>134</v>
      </c>
      <c r="D154" t="s">
        <v>192</v>
      </c>
      <c r="R154" t="s">
        <v>51</v>
      </c>
      <c r="W154" t="s">
        <v>192</v>
      </c>
      <c r="AL154" t="s">
        <v>192</v>
      </c>
      <c r="AT154" t="s">
        <v>96</v>
      </c>
      <c r="AY154" t="s">
        <v>491</v>
      </c>
      <c r="BB154" t="s">
        <v>672</v>
      </c>
    </row>
    <row r="155" spans="1:58">
      <c r="D155" t="s">
        <v>136</v>
      </c>
      <c r="N155" t="s">
        <v>192</v>
      </c>
      <c r="R155" t="s">
        <v>52</v>
      </c>
      <c r="W155" t="s">
        <v>57</v>
      </c>
      <c r="Z155" t="s">
        <v>192</v>
      </c>
      <c r="AC155" t="s">
        <v>192</v>
      </c>
      <c r="AL155" t="s">
        <v>69</v>
      </c>
      <c r="AT155" t="s">
        <v>7</v>
      </c>
      <c r="BB155" t="s">
        <v>673</v>
      </c>
    </row>
    <row r="156" spans="1:58">
      <c r="A156" t="s">
        <v>192</v>
      </c>
      <c r="N156" t="s">
        <v>57</v>
      </c>
      <c r="R156" t="s">
        <v>53</v>
      </c>
      <c r="W156" t="s">
        <v>58</v>
      </c>
      <c r="Z156" t="s">
        <v>566</v>
      </c>
      <c r="AC156" t="s">
        <v>57</v>
      </c>
      <c r="AT156" t="s">
        <v>9</v>
      </c>
      <c r="AY156" t="s">
        <v>192</v>
      </c>
    </row>
    <row r="157" spans="1:58">
      <c r="A157" t="s">
        <v>135</v>
      </c>
      <c r="D157" t="s">
        <v>192</v>
      </c>
      <c r="N157" t="s">
        <v>58</v>
      </c>
      <c r="R157" t="s">
        <v>54</v>
      </c>
      <c r="W157" t="s">
        <v>59</v>
      </c>
      <c r="AC157" t="s">
        <v>274</v>
      </c>
      <c r="AL157" t="s">
        <v>192</v>
      </c>
      <c r="AT157" t="s">
        <v>11</v>
      </c>
      <c r="AY157" t="s">
        <v>513</v>
      </c>
      <c r="BB157" t="s">
        <v>192</v>
      </c>
    </row>
    <row r="158" spans="1:58">
      <c r="D158" t="s">
        <v>95</v>
      </c>
      <c r="N158" t="s">
        <v>59</v>
      </c>
      <c r="R158" t="s">
        <v>55</v>
      </c>
      <c r="AC158" t="s">
        <v>273</v>
      </c>
      <c r="AL158" t="s">
        <v>134</v>
      </c>
      <c r="AT158" t="s">
        <v>97</v>
      </c>
      <c r="BB158" t="s">
        <v>95</v>
      </c>
    </row>
    <row r="159" spans="1:58">
      <c r="A159" t="s">
        <v>192</v>
      </c>
      <c r="D159" t="s">
        <v>96</v>
      </c>
      <c r="W159" t="s">
        <v>192</v>
      </c>
      <c r="Z159" t="s">
        <v>192</v>
      </c>
      <c r="AY159" t="s">
        <v>192</v>
      </c>
      <c r="BB159" t="s">
        <v>96</v>
      </c>
    </row>
    <row r="160" spans="1:58">
      <c r="A160" t="s">
        <v>136</v>
      </c>
      <c r="D160" t="s">
        <v>7</v>
      </c>
      <c r="N160" t="s">
        <v>192</v>
      </c>
      <c r="W160" t="s">
        <v>63</v>
      </c>
      <c r="Z160" t="s">
        <v>134</v>
      </c>
      <c r="AC160" t="s">
        <v>192</v>
      </c>
      <c r="AL160" t="s">
        <v>192</v>
      </c>
      <c r="AT160" t="s">
        <v>192</v>
      </c>
      <c r="AY160" t="s">
        <v>514</v>
      </c>
      <c r="BB160" t="s">
        <v>7</v>
      </c>
    </row>
    <row r="161" spans="1:54">
      <c r="D161" t="s">
        <v>9</v>
      </c>
      <c r="N161" t="s">
        <v>29</v>
      </c>
      <c r="W161" t="s">
        <v>183</v>
      </c>
      <c r="AC161" t="s">
        <v>272</v>
      </c>
      <c r="AL161" t="s">
        <v>29</v>
      </c>
      <c r="AT161" t="s">
        <v>184</v>
      </c>
      <c r="BB161" t="s">
        <v>9</v>
      </c>
    </row>
    <row r="162" spans="1:54">
      <c r="A162" t="s">
        <v>192</v>
      </c>
      <c r="D162" t="s">
        <v>11</v>
      </c>
      <c r="N162" t="s">
        <v>61</v>
      </c>
      <c r="R162" t="s">
        <v>192</v>
      </c>
      <c r="W162" t="s">
        <v>64</v>
      </c>
      <c r="AC162" t="s">
        <v>271</v>
      </c>
      <c r="AL162" t="s">
        <v>61</v>
      </c>
      <c r="AT162" t="s">
        <v>185</v>
      </c>
      <c r="AY162" t="s">
        <v>192</v>
      </c>
      <c r="BB162" t="s">
        <v>11</v>
      </c>
    </row>
    <row r="163" spans="1:54">
      <c r="A163" t="s">
        <v>95</v>
      </c>
      <c r="D163" t="s">
        <v>97</v>
      </c>
      <c r="R163" t="s">
        <v>72</v>
      </c>
      <c r="AT163" t="s">
        <v>186</v>
      </c>
      <c r="AY163" t="s">
        <v>512</v>
      </c>
      <c r="BB163" t="s">
        <v>97</v>
      </c>
    </row>
    <row r="164" spans="1:54">
      <c r="A164" t="s">
        <v>96</v>
      </c>
      <c r="N164" t="s">
        <v>192</v>
      </c>
      <c r="W164" t="s">
        <v>192</v>
      </c>
      <c r="AC164" t="s">
        <v>192</v>
      </c>
      <c r="AL164" t="s">
        <v>192</v>
      </c>
      <c r="AT164" t="s">
        <v>187</v>
      </c>
    </row>
    <row r="165" spans="1:54">
      <c r="A165" t="s">
        <v>7</v>
      </c>
      <c r="D165" t="s">
        <v>192</v>
      </c>
      <c r="N165" t="s">
        <v>63</v>
      </c>
      <c r="R165" t="s">
        <v>192</v>
      </c>
      <c r="W165" t="s">
        <v>43</v>
      </c>
      <c r="AC165" t="s">
        <v>270</v>
      </c>
      <c r="AL165" t="s">
        <v>349</v>
      </c>
      <c r="AY165" t="s">
        <v>192</v>
      </c>
      <c r="BB165" t="s">
        <v>192</v>
      </c>
    </row>
    <row r="166" spans="1:54">
      <c r="A166" t="s">
        <v>9</v>
      </c>
      <c r="D166" t="s">
        <v>69</v>
      </c>
      <c r="R166" t="s">
        <v>203</v>
      </c>
      <c r="W166" t="s">
        <v>44</v>
      </c>
      <c r="AC166" t="s">
        <v>269</v>
      </c>
      <c r="AT166" t="s">
        <v>192</v>
      </c>
      <c r="AY166" t="s">
        <v>757</v>
      </c>
      <c r="BB166" t="s">
        <v>95</v>
      </c>
    </row>
    <row r="167" spans="1:54">
      <c r="A167" t="s">
        <v>11</v>
      </c>
      <c r="W167" t="s">
        <v>624</v>
      </c>
      <c r="AC167" t="s">
        <v>268</v>
      </c>
      <c r="AL167" t="s">
        <v>192</v>
      </c>
      <c r="AT167" t="s">
        <v>69</v>
      </c>
      <c r="BB167" t="s">
        <v>96</v>
      </c>
    </row>
    <row r="168" spans="1:54">
      <c r="A168" t="s">
        <v>97</v>
      </c>
      <c r="D168" t="s">
        <v>192</v>
      </c>
      <c r="W168" t="s">
        <v>689</v>
      </c>
      <c r="AC168" t="s">
        <v>267</v>
      </c>
      <c r="AL168" t="s">
        <v>43</v>
      </c>
      <c r="BB168" t="s">
        <v>7</v>
      </c>
    </row>
    <row r="169" spans="1:54">
      <c r="D169" t="s">
        <v>474</v>
      </c>
      <c r="N169" t="s">
        <v>192</v>
      </c>
      <c r="W169" t="s">
        <v>690</v>
      </c>
      <c r="AC169" t="s">
        <v>266</v>
      </c>
      <c r="AL169" t="s">
        <v>44</v>
      </c>
      <c r="AT169" t="s">
        <v>192</v>
      </c>
    </row>
    <row r="170" spans="1:54">
      <c r="A170" t="s">
        <v>192</v>
      </c>
      <c r="N170" t="s">
        <v>66</v>
      </c>
      <c r="R170" t="s">
        <v>192</v>
      </c>
      <c r="AC170" t="s">
        <v>265</v>
      </c>
      <c r="AT170" t="s">
        <v>161</v>
      </c>
      <c r="BB170" t="s">
        <v>192</v>
      </c>
    </row>
    <row r="171" spans="1:54">
      <c r="A171" t="s">
        <v>69</v>
      </c>
      <c r="D171" t="s">
        <v>192</v>
      </c>
      <c r="R171" t="s">
        <v>66</v>
      </c>
      <c r="W171" t="s">
        <v>192</v>
      </c>
      <c r="AC171" t="s">
        <v>264</v>
      </c>
      <c r="AL171" t="s">
        <v>192</v>
      </c>
      <c r="BB171" t="s">
        <v>111</v>
      </c>
    </row>
    <row r="172" spans="1:54">
      <c r="D172" t="s">
        <v>661</v>
      </c>
      <c r="N172" t="s">
        <v>192</v>
      </c>
      <c r="R172" t="s">
        <v>67</v>
      </c>
      <c r="W172" t="s">
        <v>38</v>
      </c>
      <c r="AC172" t="s">
        <v>353</v>
      </c>
      <c r="AL172" t="s">
        <v>382</v>
      </c>
      <c r="AT172" t="s">
        <v>192</v>
      </c>
      <c r="BB172" t="s">
        <v>24</v>
      </c>
    </row>
    <row r="173" spans="1:54">
      <c r="A173" t="s">
        <v>192</v>
      </c>
      <c r="N173" t="s">
        <v>203</v>
      </c>
      <c r="W173" t="s">
        <v>688</v>
      </c>
      <c r="AC173" t="s">
        <v>263</v>
      </c>
      <c r="AL173" t="s">
        <v>298</v>
      </c>
      <c r="AT173" t="s">
        <v>139</v>
      </c>
      <c r="BB173" t="s">
        <v>25</v>
      </c>
    </row>
    <row r="174" spans="1:54">
      <c r="A174" t="s">
        <v>595</v>
      </c>
      <c r="D174" t="s">
        <v>192</v>
      </c>
      <c r="R174" t="s">
        <v>418</v>
      </c>
      <c r="W174" t="s">
        <v>39</v>
      </c>
      <c r="AL174" t="s">
        <v>297</v>
      </c>
      <c r="BB174" t="s">
        <v>717</v>
      </c>
    </row>
    <row r="175" spans="1:54">
      <c r="A175" t="s">
        <v>594</v>
      </c>
      <c r="D175" t="s">
        <v>134</v>
      </c>
      <c r="N175" t="s">
        <v>192</v>
      </c>
      <c r="W175" t="s">
        <v>40</v>
      </c>
      <c r="AC175" t="s">
        <v>192</v>
      </c>
      <c r="AL175" t="s">
        <v>296</v>
      </c>
      <c r="AT175" t="s">
        <v>192</v>
      </c>
    </row>
    <row r="176" spans="1:54">
      <c r="A176" t="s">
        <v>375</v>
      </c>
      <c r="N176" t="s">
        <v>69</v>
      </c>
      <c r="R176" t="s">
        <v>192</v>
      </c>
      <c r="W176" t="s">
        <v>88</v>
      </c>
      <c r="AC176" t="s">
        <v>134</v>
      </c>
      <c r="AL176" t="s">
        <v>295</v>
      </c>
      <c r="AT176">
        <v>30</v>
      </c>
      <c r="BB176" t="s">
        <v>192</v>
      </c>
    </row>
    <row r="177" spans="1:54">
      <c r="A177" t="s">
        <v>376</v>
      </c>
      <c r="D177" t="s">
        <v>192</v>
      </c>
      <c r="R177" t="s">
        <v>404</v>
      </c>
      <c r="AL177" t="s">
        <v>294</v>
      </c>
      <c r="AT177">
        <v>45</v>
      </c>
      <c r="BB177" t="s">
        <v>156</v>
      </c>
    </row>
    <row r="178" spans="1:54">
      <c r="A178" t="s">
        <v>377</v>
      </c>
      <c r="D178">
        <v>15</v>
      </c>
      <c r="R178" t="s">
        <v>433</v>
      </c>
      <c r="W178" t="s">
        <v>192</v>
      </c>
      <c r="AC178" t="s">
        <v>192</v>
      </c>
      <c r="AL178" t="s">
        <v>293</v>
      </c>
      <c r="BB178" t="s">
        <v>632</v>
      </c>
    </row>
    <row r="179" spans="1:54">
      <c r="A179" t="s">
        <v>378</v>
      </c>
      <c r="D179">
        <v>30</v>
      </c>
      <c r="N179" t="s">
        <v>192</v>
      </c>
      <c r="R179" t="s">
        <v>88</v>
      </c>
      <c r="W179" t="s">
        <v>470</v>
      </c>
      <c r="AC179" t="s">
        <v>526</v>
      </c>
      <c r="AT179" t="s">
        <v>192</v>
      </c>
    </row>
    <row r="180" spans="1:54">
      <c r="A180" t="s">
        <v>372</v>
      </c>
      <c r="N180" t="s">
        <v>325</v>
      </c>
      <c r="AC180" t="s">
        <v>88</v>
      </c>
      <c r="AL180" t="s">
        <v>192</v>
      </c>
      <c r="AT180" t="s">
        <v>111</v>
      </c>
      <c r="BB180" t="s">
        <v>192</v>
      </c>
    </row>
    <row r="181" spans="1:54">
      <c r="A181" t="s">
        <v>373</v>
      </c>
      <c r="N181" t="s">
        <v>318</v>
      </c>
      <c r="R181" t="s">
        <v>192</v>
      </c>
      <c r="W181" t="s">
        <v>192</v>
      </c>
      <c r="AL181" t="s">
        <v>640</v>
      </c>
      <c r="AT181" t="s">
        <v>24</v>
      </c>
      <c r="BB181">
        <v>15</v>
      </c>
    </row>
    <row r="182" spans="1:54">
      <c r="A182" t="s">
        <v>374</v>
      </c>
      <c r="R182" t="s">
        <v>63</v>
      </c>
      <c r="W182" t="s">
        <v>640</v>
      </c>
      <c r="AC182" t="s">
        <v>192</v>
      </c>
      <c r="AT182" t="s">
        <v>25</v>
      </c>
      <c r="BB182">
        <v>30</v>
      </c>
    </row>
    <row r="183" spans="1:54">
      <c r="N183" t="s">
        <v>192</v>
      </c>
      <c r="AC183" t="s">
        <v>757</v>
      </c>
      <c r="AL183" t="s">
        <v>192</v>
      </c>
      <c r="AT183" t="s">
        <v>26</v>
      </c>
    </row>
    <row r="184" spans="1:54">
      <c r="A184" t="s">
        <v>192</v>
      </c>
      <c r="N184">
        <v>15</v>
      </c>
      <c r="R184" t="s">
        <v>192</v>
      </c>
      <c r="W184" t="s">
        <v>192</v>
      </c>
      <c r="AL184" t="s">
        <v>757</v>
      </c>
      <c r="AT184" t="s">
        <v>25</v>
      </c>
    </row>
    <row r="185" spans="1:54">
      <c r="A185" t="s">
        <v>95</v>
      </c>
      <c r="N185">
        <v>30</v>
      </c>
      <c r="R185" t="s">
        <v>405</v>
      </c>
      <c r="W185" t="s">
        <v>37</v>
      </c>
      <c r="AT185" t="s">
        <v>26</v>
      </c>
    </row>
    <row r="186" spans="1:54">
      <c r="A186" t="s">
        <v>96</v>
      </c>
      <c r="W186" t="s">
        <v>36</v>
      </c>
    </row>
    <row r="187" spans="1:54">
      <c r="A187" t="s">
        <v>7</v>
      </c>
      <c r="R187" t="s">
        <v>192</v>
      </c>
      <c r="W187" t="s">
        <v>24</v>
      </c>
    </row>
    <row r="188" spans="1:54">
      <c r="A188" t="s">
        <v>9</v>
      </c>
      <c r="N188" t="s">
        <v>192</v>
      </c>
      <c r="R188" t="s">
        <v>353</v>
      </c>
      <c r="W188" t="s">
        <v>25</v>
      </c>
    </row>
    <row r="189" spans="1:54">
      <c r="A189" t="s">
        <v>11</v>
      </c>
      <c r="N189" t="s">
        <v>95</v>
      </c>
      <c r="W189" t="s">
        <v>26</v>
      </c>
    </row>
    <row r="190" spans="1:54">
      <c r="A190" t="s">
        <v>97</v>
      </c>
      <c r="N190" t="s">
        <v>96</v>
      </c>
      <c r="R190" t="s">
        <v>192</v>
      </c>
      <c r="W190" t="s">
        <v>27</v>
      </c>
    </row>
    <row r="191" spans="1:54">
      <c r="N191" t="s">
        <v>7</v>
      </c>
      <c r="R191" t="s">
        <v>406</v>
      </c>
      <c r="W191" t="s">
        <v>28</v>
      </c>
    </row>
    <row r="192" spans="1:54">
      <c r="A192" t="s">
        <v>192</v>
      </c>
      <c r="N192" t="s">
        <v>9</v>
      </c>
      <c r="W192" t="s">
        <v>80</v>
      </c>
    </row>
    <row r="193" spans="1:23">
      <c r="A193" t="s">
        <v>184</v>
      </c>
      <c r="N193" t="s">
        <v>11</v>
      </c>
      <c r="R193" t="s">
        <v>192</v>
      </c>
      <c r="W193" t="s">
        <v>81</v>
      </c>
    </row>
    <row r="194" spans="1:23">
      <c r="A194" t="s">
        <v>185</v>
      </c>
      <c r="N194" t="s">
        <v>12</v>
      </c>
      <c r="R194" t="s">
        <v>407</v>
      </c>
    </row>
    <row r="195" spans="1:23">
      <c r="A195" t="s">
        <v>186</v>
      </c>
      <c r="W195" t="s">
        <v>192</v>
      </c>
    </row>
    <row r="196" spans="1:23">
      <c r="A196" t="s">
        <v>187</v>
      </c>
      <c r="N196" t="s">
        <v>192</v>
      </c>
      <c r="R196" t="s">
        <v>192</v>
      </c>
      <c r="W196" t="s">
        <v>29</v>
      </c>
    </row>
    <row r="197" spans="1:23">
      <c r="N197" t="s">
        <v>470</v>
      </c>
      <c r="R197" t="s">
        <v>408</v>
      </c>
      <c r="W197" t="s">
        <v>61</v>
      </c>
    </row>
    <row r="198" spans="1:23">
      <c r="A198" t="s">
        <v>192</v>
      </c>
      <c r="R198" t="s">
        <v>409</v>
      </c>
    </row>
    <row r="199" spans="1:23">
      <c r="A199" t="s">
        <v>161</v>
      </c>
      <c r="N199" t="s">
        <v>192</v>
      </c>
      <c r="W199" t="s">
        <v>192</v>
      </c>
    </row>
    <row r="200" spans="1:23">
      <c r="N200" t="s">
        <v>640</v>
      </c>
      <c r="R200" t="s">
        <v>192</v>
      </c>
      <c r="W200" t="s">
        <v>203</v>
      </c>
    </row>
    <row r="201" spans="1:23">
      <c r="A201" t="s">
        <v>192</v>
      </c>
      <c r="R201">
        <v>1099</v>
      </c>
    </row>
    <row r="202" spans="1:23">
      <c r="A202" t="s">
        <v>474</v>
      </c>
      <c r="W202" t="s">
        <v>192</v>
      </c>
    </row>
    <row r="203" spans="1:23">
      <c r="R203" t="s">
        <v>192</v>
      </c>
      <c r="W203" t="s">
        <v>66</v>
      </c>
    </row>
    <row r="204" spans="1:23">
      <c r="A204" t="s">
        <v>192</v>
      </c>
      <c r="R204" t="s">
        <v>470</v>
      </c>
      <c r="W204" t="s">
        <v>67</v>
      </c>
    </row>
    <row r="205" spans="1:23">
      <c r="A205" t="s">
        <v>114</v>
      </c>
    </row>
    <row r="206" spans="1:23">
      <c r="A206" t="s">
        <v>115</v>
      </c>
      <c r="R206" t="s">
        <v>192</v>
      </c>
      <c r="W206" t="s">
        <v>192</v>
      </c>
    </row>
    <row r="207" spans="1:23">
      <c r="R207" t="s">
        <v>640</v>
      </c>
      <c r="W207" t="s">
        <v>95</v>
      </c>
    </row>
    <row r="208" spans="1:23">
      <c r="A208" t="s">
        <v>192</v>
      </c>
      <c r="W208" t="s">
        <v>96</v>
      </c>
    </row>
    <row r="209" spans="1:23">
      <c r="A209" t="s">
        <v>687</v>
      </c>
      <c r="W209" t="s">
        <v>7</v>
      </c>
    </row>
    <row r="210" spans="1:23">
      <c r="A210" t="s">
        <v>113</v>
      </c>
      <c r="W210" t="s">
        <v>9</v>
      </c>
    </row>
    <row r="211" spans="1:23">
      <c r="A211" t="s">
        <v>613</v>
      </c>
      <c r="W211" t="s">
        <v>11</v>
      </c>
    </row>
    <row r="212" spans="1:23">
      <c r="A212" t="s">
        <v>612</v>
      </c>
      <c r="W212" t="s">
        <v>615</v>
      </c>
    </row>
    <row r="213" spans="1:23">
      <c r="A213" t="s">
        <v>674</v>
      </c>
    </row>
    <row r="214" spans="1:23">
      <c r="W214" t="s">
        <v>192</v>
      </c>
    </row>
    <row r="215" spans="1:23">
      <c r="A215" t="s">
        <v>192</v>
      </c>
      <c r="W215" t="s">
        <v>69</v>
      </c>
    </row>
    <row r="216" spans="1:23">
      <c r="A216" t="s">
        <v>527</v>
      </c>
    </row>
    <row r="217" spans="1:23">
      <c r="A217" t="s">
        <v>530</v>
      </c>
      <c r="W217" t="s">
        <v>192</v>
      </c>
    </row>
    <row r="218" spans="1:23">
      <c r="A218" t="s">
        <v>528</v>
      </c>
      <c r="W218">
        <v>15</v>
      </c>
    </row>
    <row r="219" spans="1:23">
      <c r="A219" t="s">
        <v>529</v>
      </c>
      <c r="W219">
        <v>30</v>
      </c>
    </row>
    <row r="221" spans="1:23">
      <c r="A221" t="s">
        <v>192</v>
      </c>
      <c r="W221" t="s">
        <v>192</v>
      </c>
    </row>
    <row r="222" spans="1:23">
      <c r="A222" t="s">
        <v>111</v>
      </c>
      <c r="W222" t="s">
        <v>57</v>
      </c>
    </row>
    <row r="223" spans="1:23">
      <c r="A223" t="s">
        <v>24</v>
      </c>
      <c r="W223" t="s">
        <v>59</v>
      </c>
    </row>
    <row r="224" spans="1:23">
      <c r="A224" t="s">
        <v>25</v>
      </c>
    </row>
    <row r="225" spans="1:23">
      <c r="A225" t="s">
        <v>26</v>
      </c>
      <c r="W225" t="s">
        <v>192</v>
      </c>
    </row>
    <row r="226" spans="1:23">
      <c r="A226" t="s">
        <v>27</v>
      </c>
      <c r="W226" t="s">
        <v>325</v>
      </c>
    </row>
    <row r="227" spans="1:23">
      <c r="A227" t="s">
        <v>28</v>
      </c>
      <c r="W227" t="s">
        <v>318</v>
      </c>
    </row>
    <row r="228" spans="1:23">
      <c r="A228" t="s">
        <v>80</v>
      </c>
    </row>
    <row r="229" spans="1:23">
      <c r="A229" t="s">
        <v>81</v>
      </c>
      <c r="W229" t="s">
        <v>192</v>
      </c>
    </row>
    <row r="230" spans="1:23">
      <c r="A230" t="s">
        <v>82</v>
      </c>
      <c r="W230" t="s">
        <v>191</v>
      </c>
    </row>
    <row r="232" spans="1:23">
      <c r="A232" t="s">
        <v>192</v>
      </c>
      <c r="W232" t="s">
        <v>192</v>
      </c>
    </row>
    <row r="233" spans="1:23">
      <c r="A233" s="1458">
        <v>15</v>
      </c>
      <c r="W233" t="s">
        <v>316</v>
      </c>
    </row>
    <row r="234" spans="1:23">
      <c r="A234" s="1458">
        <v>30</v>
      </c>
    </row>
    <row r="235" spans="1:23">
      <c r="W235" t="s">
        <v>192</v>
      </c>
    </row>
    <row r="236" spans="1:23">
      <c r="W236" t="s">
        <v>733</v>
      </c>
    </row>
    <row r="237" spans="1:23">
      <c r="W237" t="s">
        <v>739</v>
      </c>
    </row>
  </sheetData>
  <mergeCells count="12">
    <mergeCell ref="BD1:BH1"/>
    <mergeCell ref="BK1:BN1"/>
    <mergeCell ref="A1:H1"/>
    <mergeCell ref="AT2:AX2"/>
    <mergeCell ref="J1:Q1"/>
    <mergeCell ref="AZ1:BC1"/>
    <mergeCell ref="S1:W1"/>
    <mergeCell ref="Y1:AF1"/>
    <mergeCell ref="AH1:AJ1"/>
    <mergeCell ref="AL1:AN1"/>
    <mergeCell ref="AP1:AR1"/>
    <mergeCell ref="AT1:AX1"/>
  </mergeCells>
  <conditionalFormatting sqref="D56:J64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ColWidth="9.140625" defaultRowHeight="15"/>
  <cols>
    <col min="1" max="1" width="3.5703125" style="973" customWidth="1"/>
    <col min="2" max="2" width="15.85546875" style="972" customWidth="1"/>
    <col min="3" max="3" width="10.28515625" style="972" customWidth="1"/>
    <col min="4" max="4" width="10.42578125" style="972" customWidth="1"/>
    <col min="5" max="5" width="9.7109375" style="972" bestFit="1" customWidth="1"/>
    <col min="6" max="6" width="10.7109375" style="972" bestFit="1" customWidth="1"/>
    <col min="7" max="7" width="16.42578125" style="972" bestFit="1" customWidth="1"/>
    <col min="8" max="8" width="19.42578125" style="972" customWidth="1"/>
    <col min="9" max="9" width="13.7109375" style="972" customWidth="1"/>
    <col min="10" max="10" width="18.140625" style="972" bestFit="1" customWidth="1"/>
    <col min="11" max="11" width="16.42578125" style="972" customWidth="1"/>
    <col min="12" max="13" width="13.7109375" style="972" customWidth="1"/>
    <col min="14" max="14" width="5" style="972" customWidth="1"/>
    <col min="15" max="15" width="9.140625" style="971"/>
    <col min="16" max="16" width="19.85546875" style="971" customWidth="1"/>
    <col min="17" max="17" width="20" style="971" customWidth="1"/>
    <col min="18" max="18" width="17.42578125" style="971" customWidth="1"/>
    <col min="19" max="16384" width="9.140625" style="971"/>
  </cols>
  <sheetData>
    <row r="1" spans="1:18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1354"/>
    </row>
    <row r="2" spans="1:18" s="972" customFormat="1">
      <c r="A2" s="1118"/>
      <c r="B2" s="977"/>
      <c r="C2" s="977"/>
      <c r="D2" s="977"/>
      <c r="E2" s="977"/>
      <c r="F2" s="977"/>
      <c r="G2" s="977"/>
      <c r="H2" s="977"/>
      <c r="I2" s="977"/>
      <c r="K2" s="973" t="s">
        <v>333</v>
      </c>
      <c r="L2" s="1704">
        <f ca="1">NOW()</f>
        <v>46121.348748611112</v>
      </c>
      <c r="M2" s="1704"/>
      <c r="N2" s="1363"/>
    </row>
    <row r="3" spans="1:18" s="972" customFormat="1">
      <c r="A3" s="1118"/>
      <c r="B3" s="977"/>
      <c r="C3" s="977"/>
      <c r="D3" s="977"/>
      <c r="E3" s="977"/>
      <c r="F3" s="977"/>
      <c r="G3" s="977"/>
      <c r="H3" s="977"/>
      <c r="I3" s="977"/>
      <c r="K3" s="977"/>
      <c r="L3" s="1703" t="s">
        <v>609</v>
      </c>
      <c r="M3" s="1703"/>
      <c r="N3" s="1182"/>
    </row>
    <row r="4" spans="1:18" s="972" customFormat="1">
      <c r="A4" s="1118"/>
      <c r="B4" s="977"/>
      <c r="C4" s="977"/>
      <c r="D4" s="977"/>
      <c r="E4" s="977"/>
      <c r="F4" s="977"/>
      <c r="G4" s="977"/>
      <c r="H4" s="977"/>
      <c r="I4" s="977"/>
      <c r="K4" s="977"/>
      <c r="L4" s="1347"/>
      <c r="M4" s="1347"/>
      <c r="N4" s="1355"/>
    </row>
    <row r="5" spans="1:18" s="972" customFormat="1">
      <c r="A5" s="1118"/>
      <c r="B5" s="977"/>
      <c r="C5" s="977"/>
      <c r="D5" s="977"/>
      <c r="E5" s="977"/>
      <c r="F5" s="977"/>
      <c r="G5" s="977"/>
      <c r="H5" s="977"/>
      <c r="I5" s="977"/>
      <c r="K5" s="977"/>
      <c r="L5" s="1371"/>
      <c r="M5" s="1347" t="s">
        <v>171</v>
      </c>
      <c r="N5" s="976"/>
    </row>
    <row r="6" spans="1:18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977"/>
      <c r="N6" s="1355"/>
    </row>
    <row r="7" spans="1:18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1355"/>
    </row>
    <row r="8" spans="1:18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973"/>
      <c r="N8" s="1182"/>
    </row>
    <row r="9" spans="1:18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164"/>
      <c r="N9" s="1356"/>
    </row>
    <row r="10" spans="1:18" s="972" customFormat="1" ht="14.25" customHeight="1">
      <c r="A10" s="1705" t="s">
        <v>435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6"/>
      <c r="N10" s="1707"/>
      <c r="P10" s="1672" t="s">
        <v>498</v>
      </c>
      <c r="Q10" s="1673"/>
      <c r="R10" s="1673"/>
    </row>
    <row r="11" spans="1:18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09"/>
      <c r="N11" s="1710"/>
      <c r="P11" s="418"/>
      <c r="Q11" s="418"/>
      <c r="R11" s="418"/>
    </row>
    <row r="12" spans="1:18" s="972" customFormat="1" ht="15.75" thickBot="1">
      <c r="A12" s="1445"/>
      <c r="B12" s="1164"/>
      <c r="C12" s="2015" t="s">
        <v>443</v>
      </c>
      <c r="D12" s="2016"/>
      <c r="E12" s="2016"/>
      <c r="F12" s="1413"/>
      <c r="G12" s="1164"/>
      <c r="H12" s="1164"/>
      <c r="I12" s="1164"/>
      <c r="J12" s="1164"/>
      <c r="K12" s="1164"/>
      <c r="L12" s="1164"/>
      <c r="M12" s="1164"/>
      <c r="N12" s="1356"/>
      <c r="P12" s="1148" t="s">
        <v>196</v>
      </c>
      <c r="Q12" s="1148" t="s">
        <v>197</v>
      </c>
      <c r="R12" s="1148" t="s">
        <v>198</v>
      </c>
    </row>
    <row r="13" spans="1:18" s="972" customFormat="1" ht="15.75" thickBot="1">
      <c r="A13" s="1165"/>
      <c r="B13" s="1321" t="s">
        <v>213</v>
      </c>
      <c r="C13" s="1346" t="s">
        <v>487</v>
      </c>
      <c r="D13" s="1321" t="s">
        <v>488</v>
      </c>
      <c r="E13" s="1346" t="s">
        <v>489</v>
      </c>
      <c r="F13" s="1321" t="s">
        <v>32</v>
      </c>
      <c r="H13" s="1117" t="s">
        <v>2</v>
      </c>
      <c r="I13" s="1116"/>
      <c r="J13" s="977"/>
      <c r="K13" s="1117" t="s">
        <v>307</v>
      </c>
      <c r="L13"/>
      <c r="M13"/>
      <c r="N13" s="1455"/>
      <c r="P13" s="418"/>
      <c r="Q13" s="418"/>
      <c r="R13" s="418"/>
    </row>
    <row r="14" spans="1:18" s="972" customFormat="1" ht="15.75" thickBot="1">
      <c r="A14" s="1165"/>
      <c r="B14" s="1364">
        <f>margins!AT4</f>
        <v>0</v>
      </c>
      <c r="C14" s="1367">
        <v>91.21</v>
      </c>
      <c r="D14" s="1365">
        <v>91.21</v>
      </c>
      <c r="E14" s="1446">
        <v>91.21</v>
      </c>
      <c r="F14" s="1369">
        <v>91.21</v>
      </c>
      <c r="H14" s="1148" t="s">
        <v>6</v>
      </c>
      <c r="I14" s="1211">
        <v>100</v>
      </c>
      <c r="J14" s="977"/>
      <c r="K14" s="2012" t="s">
        <v>721</v>
      </c>
      <c r="L14" s="2013"/>
      <c r="M14" s="2014"/>
      <c r="N14" s="1182"/>
      <c r="P14" s="605" t="s">
        <v>199</v>
      </c>
      <c r="Q14" s="431" t="s">
        <v>32</v>
      </c>
      <c r="R14" s="876"/>
    </row>
    <row r="15" spans="1:18" s="972" customFormat="1" ht="15.75" thickBot="1">
      <c r="A15" s="1165"/>
      <c r="B15" s="1364">
        <f>margins!AT5</f>
        <v>0.125</v>
      </c>
      <c r="C15" s="1367">
        <v>91.649000000000001</v>
      </c>
      <c r="D15" s="1365">
        <v>91.649000000000001</v>
      </c>
      <c r="E15" s="1446">
        <v>91.649000000000001</v>
      </c>
      <c r="F15" s="1369">
        <v>91.649000000000001</v>
      </c>
      <c r="H15" s="1148" t="s">
        <v>8</v>
      </c>
      <c r="I15" s="1170">
        <v>0</v>
      </c>
      <c r="J15" s="977"/>
      <c r="K15" s="2009" t="s">
        <v>722</v>
      </c>
      <c r="L15" s="2010"/>
      <c r="M15" s="2011"/>
      <c r="N15" s="1182"/>
      <c r="P15" s="607" t="s">
        <v>212</v>
      </c>
      <c r="Q15" s="432">
        <v>2.5</v>
      </c>
      <c r="R15" s="436">
        <f>VLOOKUP(Q15,$B$13:$F$60,MATCH(Q14,B13:F13,0), FALSE)</f>
        <v>99.682999999999993</v>
      </c>
    </row>
    <row r="16" spans="1:18" s="972" customFormat="1" ht="15.75" thickBot="1">
      <c r="A16" s="1165"/>
      <c r="B16" s="1364">
        <f>margins!AT6</f>
        <v>0.25</v>
      </c>
      <c r="C16" s="1367">
        <v>92.083999999999989</v>
      </c>
      <c r="D16" s="1365">
        <v>92.083999999999989</v>
      </c>
      <c r="E16" s="1446">
        <v>92.083999999999989</v>
      </c>
      <c r="F16" s="1369">
        <v>92.083999999999989</v>
      </c>
      <c r="H16" s="1137" t="s">
        <v>10</v>
      </c>
      <c r="I16" s="1377">
        <v>-0.375</v>
      </c>
      <c r="J16" s="977"/>
      <c r="K16" s="2006" t="s">
        <v>723</v>
      </c>
      <c r="L16" s="2007"/>
      <c r="M16" s="2008"/>
      <c r="N16" s="1182"/>
      <c r="P16" s="607" t="s">
        <v>358</v>
      </c>
      <c r="Q16" s="432" t="s">
        <v>22</v>
      </c>
      <c r="R16" s="436"/>
    </row>
    <row r="17" spans="1:18" s="972" customFormat="1">
      <c r="A17" s="1165"/>
      <c r="B17" s="1364">
        <f>margins!AT7</f>
        <v>0.375</v>
      </c>
      <c r="C17" s="1367">
        <v>92.515000000000001</v>
      </c>
      <c r="D17" s="1365">
        <v>92.515000000000001</v>
      </c>
      <c r="E17" s="1446">
        <v>92.515000000000001</v>
      </c>
      <c r="F17" s="1369">
        <v>92.515000000000001</v>
      </c>
      <c r="H17"/>
      <c r="I17"/>
      <c r="J17" s="977"/>
      <c r="K17" s="2006" t="s">
        <v>724</v>
      </c>
      <c r="L17" s="2007"/>
      <c r="M17" s="2008"/>
      <c r="N17" s="1362"/>
      <c r="P17" s="607" t="s">
        <v>201</v>
      </c>
      <c r="Q17" s="432" t="s">
        <v>295</v>
      </c>
      <c r="R17" s="875"/>
    </row>
    <row r="18" spans="1:18" s="972" customFormat="1" ht="15.75" thickBot="1">
      <c r="A18" s="1165"/>
      <c r="B18" s="1364">
        <f>margins!AT8</f>
        <v>0.5</v>
      </c>
      <c r="C18" s="1367">
        <v>92.942999999999998</v>
      </c>
      <c r="D18" s="1365">
        <v>92.942999999999998</v>
      </c>
      <c r="E18" s="1446">
        <v>92.942999999999998</v>
      </c>
      <c r="F18" s="1369">
        <v>92.942999999999998</v>
      </c>
      <c r="H18"/>
      <c r="I18"/>
      <c r="J18" s="977"/>
      <c r="K18" s="1453" t="s">
        <v>725</v>
      </c>
      <c r="L18" s="1454">
        <v>7.25</v>
      </c>
      <c r="M18" s="1457"/>
      <c r="N18" s="1456"/>
      <c r="P18" s="607" t="s">
        <v>491</v>
      </c>
      <c r="Q18" s="432" t="s">
        <v>192</v>
      </c>
      <c r="R18" s="875">
        <f>IF(Q18="Choose a Selection",0,(INDEX($E$65:$M$70,MATCH(Q17,$C$65:$C$70,0),MATCH($Q$16,$E$64:$M$64,0),1)))</f>
        <v>0</v>
      </c>
    </row>
    <row r="19" spans="1:18" s="972" customFormat="1" ht="15" customHeight="1">
      <c r="A19" s="1165"/>
      <c r="B19" s="1364">
        <f>margins!AT9</f>
        <v>0.625</v>
      </c>
      <c r="C19" s="1367">
        <v>93.366</v>
      </c>
      <c r="D19" s="1365">
        <v>93.366</v>
      </c>
      <c r="E19" s="1446">
        <v>93.366</v>
      </c>
      <c r="F19" s="1369">
        <v>93.366</v>
      </c>
      <c r="H19" s="1686" t="s">
        <v>30</v>
      </c>
      <c r="I19" s="1726"/>
      <c r="J19" s="977"/>
      <c r="M19" s="1452"/>
      <c r="N19" s="1456"/>
      <c r="P19" s="607" t="s">
        <v>513</v>
      </c>
      <c r="Q19" s="432" t="s">
        <v>192</v>
      </c>
      <c r="R19" s="875">
        <f>IF(Q19="Choose a Selection",0,(INDEX($E$71:$M$71,1,MATCH($Q$16,$E$64:$M$64,0),1)))</f>
        <v>0</v>
      </c>
    </row>
    <row r="20" spans="1:18" s="972" customFormat="1">
      <c r="A20" s="1165"/>
      <c r="B20" s="1364">
        <f>margins!AT10</f>
        <v>0.75</v>
      </c>
      <c r="C20" s="1367">
        <v>93.786000000000001</v>
      </c>
      <c r="D20" s="1365">
        <v>93.786000000000001</v>
      </c>
      <c r="E20" s="1446">
        <v>93.786000000000001</v>
      </c>
      <c r="F20" s="1369">
        <v>93.786000000000001</v>
      </c>
      <c r="H20" s="1378" t="s">
        <v>83</v>
      </c>
      <c r="I20" s="1167">
        <v>-0.25</v>
      </c>
      <c r="J20" s="977"/>
      <c r="K20"/>
      <c r="L20"/>
      <c r="M20"/>
      <c r="N20" s="1373"/>
      <c r="P20" s="607" t="s">
        <v>514</v>
      </c>
      <c r="Q20" s="432" t="s">
        <v>192</v>
      </c>
      <c r="R20" s="875">
        <f>IF(Q20="Choose a Selection",0,(INDEX($E$72:$M$77,MATCH(Q17,$C$72:$C$77,0),MATCH($Q$16,$E$64:$M$64,0),1)))</f>
        <v>0</v>
      </c>
    </row>
    <row r="21" spans="1:18" s="972" customFormat="1" ht="15" customHeight="1">
      <c r="A21" s="1165"/>
      <c r="B21" s="1364">
        <f>margins!AT11</f>
        <v>0.875</v>
      </c>
      <c r="C21" s="1367">
        <v>94.202999999999989</v>
      </c>
      <c r="D21" s="1365">
        <v>94.202999999999989</v>
      </c>
      <c r="E21" s="1446">
        <v>94.202999999999989</v>
      </c>
      <c r="F21" s="1369">
        <v>94.202999999999989</v>
      </c>
      <c r="H21" s="1378" t="s">
        <v>84</v>
      </c>
      <c r="I21" s="1167">
        <v>-0.32500000000000001</v>
      </c>
      <c r="J21" s="977"/>
      <c r="K21"/>
      <c r="L21"/>
      <c r="M21"/>
      <c r="N21" s="1373"/>
      <c r="P21" s="607" t="s">
        <v>512</v>
      </c>
      <c r="Q21" s="432" t="s">
        <v>192</v>
      </c>
      <c r="R21" s="875">
        <f>IF(Q21="Choose a Selection",0,(INDEX($E$78:$M$78,1,MATCH($Q$16,$E$64:$M$64,0),1)))</f>
        <v>0</v>
      </c>
    </row>
    <row r="22" spans="1:18" s="972" customFormat="1">
      <c r="A22" s="1165"/>
      <c r="B22" s="1364">
        <f>margins!AT12</f>
        <v>1</v>
      </c>
      <c r="C22" s="1367">
        <v>94.614999999999995</v>
      </c>
      <c r="D22" s="1365">
        <v>94.614999999999995</v>
      </c>
      <c r="E22" s="1446">
        <v>94.614999999999995</v>
      </c>
      <c r="F22" s="1369">
        <v>94.614999999999995</v>
      </c>
      <c r="H22" s="1378" t="s">
        <v>85</v>
      </c>
      <c r="I22" s="1384">
        <v>-0.55000000000000004</v>
      </c>
      <c r="J22" s="1117"/>
      <c r="K22"/>
      <c r="L22"/>
      <c r="M22"/>
      <c r="N22" s="1373"/>
      <c r="P22" s="607" t="s">
        <v>497</v>
      </c>
      <c r="Q22" s="432" t="s">
        <v>192</v>
      </c>
      <c r="R22" s="875">
        <f t="shared" ref="R22:R27" si="0">IF(Q22="Choose a Selection",0,(INDEX($E$65:$M$93,MATCH(Q22,$C$65:$C$93,0),MATCH($Q$16,$E$64:$M$64,0),1)))</f>
        <v>0</v>
      </c>
    </row>
    <row r="23" spans="1:18" s="972" customFormat="1" ht="15.75" customHeight="1" thickBot="1">
      <c r="A23" s="1118"/>
      <c r="B23" s="1364">
        <f>margins!AT13</f>
        <v>1.125</v>
      </c>
      <c r="C23" s="1367">
        <v>95.024000000000001</v>
      </c>
      <c r="D23" s="1365">
        <v>95.024000000000001</v>
      </c>
      <c r="E23" s="1446">
        <v>95.024000000000001</v>
      </c>
      <c r="F23" s="1369">
        <v>95.024000000000001</v>
      </c>
      <c r="H23" s="1379" t="s">
        <v>86</v>
      </c>
      <c r="I23" s="1173">
        <v>-0.65</v>
      </c>
      <c r="J23"/>
      <c r="K23"/>
      <c r="L23"/>
      <c r="M23"/>
      <c r="N23" s="1373"/>
      <c r="P23" s="607" t="s">
        <v>45</v>
      </c>
      <c r="Q23" s="432" t="s">
        <v>192</v>
      </c>
      <c r="R23" s="875">
        <f t="shared" si="0"/>
        <v>0</v>
      </c>
    </row>
    <row r="24" spans="1:18" s="972" customFormat="1">
      <c r="A24" s="1118"/>
      <c r="B24" s="1364">
        <f>margins!AT14</f>
        <v>1.25</v>
      </c>
      <c r="C24" s="1367">
        <v>95.430999999999997</v>
      </c>
      <c r="D24" s="1365">
        <v>95.430999999999997</v>
      </c>
      <c r="E24" s="1446">
        <v>95.430999999999997</v>
      </c>
      <c r="F24" s="1369">
        <v>95.430999999999997</v>
      </c>
      <c r="H24" s="972" t="s">
        <v>303</v>
      </c>
      <c r="I24"/>
      <c r="J24"/>
      <c r="K24"/>
      <c r="L24"/>
      <c r="M24"/>
      <c r="N24" s="1373"/>
      <c r="P24" s="607" t="s">
        <v>283</v>
      </c>
      <c r="Q24" s="432" t="s">
        <v>192</v>
      </c>
      <c r="R24" s="875">
        <f t="shared" si="0"/>
        <v>0</v>
      </c>
    </row>
    <row r="25" spans="1:18" s="972" customFormat="1" ht="15" customHeight="1">
      <c r="A25" s="1118"/>
      <c r="B25" s="1364">
        <f>margins!AT15</f>
        <v>1.375</v>
      </c>
      <c r="C25" s="1367">
        <v>95.837999999999994</v>
      </c>
      <c r="D25" s="1365">
        <v>95.837999999999994</v>
      </c>
      <c r="E25" s="1446">
        <v>95.837999999999994</v>
      </c>
      <c r="F25" s="1369">
        <v>95.837999999999994</v>
      </c>
      <c r="H25"/>
      <c r="I25"/>
      <c r="J25"/>
      <c r="K25"/>
      <c r="L25"/>
      <c r="M25"/>
      <c r="N25" s="1373"/>
      <c r="P25" s="607" t="s">
        <v>60</v>
      </c>
      <c r="Q25" s="432" t="s">
        <v>192</v>
      </c>
      <c r="R25" s="875">
        <f t="shared" si="0"/>
        <v>0</v>
      </c>
    </row>
    <row r="26" spans="1:18" s="972" customFormat="1" ht="14.25" customHeight="1" thickBot="1">
      <c r="A26" s="1118"/>
      <c r="B26" s="1364">
        <f>margins!AT16</f>
        <v>1.5</v>
      </c>
      <c r="C26" s="1367">
        <v>96.242999999999995</v>
      </c>
      <c r="D26" s="1365">
        <v>96.242999999999995</v>
      </c>
      <c r="E26" s="1446">
        <v>96.242999999999995</v>
      </c>
      <c r="F26" s="1369">
        <v>96.242999999999995</v>
      </c>
      <c r="L26"/>
      <c r="M26"/>
      <c r="N26" s="1373"/>
      <c r="P26" s="607" t="s">
        <v>62</v>
      </c>
      <c r="Q26" s="432" t="s">
        <v>192</v>
      </c>
      <c r="R26" s="875">
        <f t="shared" si="0"/>
        <v>0</v>
      </c>
    </row>
    <row r="27" spans="1:18" s="972" customFormat="1">
      <c r="A27" s="1118"/>
      <c r="B27" s="1364">
        <f>margins!AT17</f>
        <v>1.625</v>
      </c>
      <c r="C27" s="1367">
        <v>96.695999999999998</v>
      </c>
      <c r="D27" s="1365">
        <v>96.695999999999998</v>
      </c>
      <c r="E27" s="1446">
        <v>96.695999999999998</v>
      </c>
      <c r="F27" s="1369">
        <v>96.695999999999998</v>
      </c>
      <c r="H27" s="1148" t="s">
        <v>199</v>
      </c>
      <c r="I27" s="1148" t="s">
        <v>494</v>
      </c>
      <c r="J27" s="1148" t="s">
        <v>495</v>
      </c>
      <c r="K27" s="1148" t="s">
        <v>496</v>
      </c>
      <c r="L27"/>
      <c r="M27"/>
      <c r="N27" s="1373"/>
      <c r="P27" s="607" t="s">
        <v>133</v>
      </c>
      <c r="Q27" s="432" t="s">
        <v>192</v>
      </c>
      <c r="R27" s="875">
        <f t="shared" si="0"/>
        <v>0</v>
      </c>
    </row>
    <row r="28" spans="1:18" s="972" customFormat="1" ht="14.25" customHeight="1">
      <c r="A28" s="1118"/>
      <c r="B28" s="1364">
        <f>margins!AT18</f>
        <v>1.75</v>
      </c>
      <c r="C28" s="1367">
        <v>97.149000000000001</v>
      </c>
      <c r="D28" s="1365">
        <v>97.149000000000001</v>
      </c>
      <c r="E28" s="1446">
        <v>97.149000000000001</v>
      </c>
      <c r="F28" s="1369">
        <v>97.149000000000001</v>
      </c>
      <c r="H28" s="1448" t="s">
        <v>760</v>
      </c>
      <c r="I28" s="1450">
        <v>2</v>
      </c>
      <c r="J28" s="1450">
        <v>13</v>
      </c>
      <c r="K28" s="1450">
        <v>15</v>
      </c>
      <c r="L28"/>
      <c r="M28"/>
      <c r="N28" s="1373"/>
      <c r="P28" s="607" t="s">
        <v>206</v>
      </c>
      <c r="Q28" s="432" t="s">
        <v>192</v>
      </c>
      <c r="R28" s="875">
        <f>IF(Q28=15,0,IF(Q28=30,I16, 0))</f>
        <v>0</v>
      </c>
    </row>
    <row r="29" spans="1:18" s="972" customFormat="1">
      <c r="A29" s="1118"/>
      <c r="B29" s="1364">
        <f>margins!AT19</f>
        <v>1.875</v>
      </c>
      <c r="C29" s="1367">
        <v>97.6</v>
      </c>
      <c r="D29" s="1365">
        <v>97.6</v>
      </c>
      <c r="E29" s="1446">
        <v>97.6</v>
      </c>
      <c r="F29" s="1369">
        <v>97.6</v>
      </c>
      <c r="H29" s="1448" t="s">
        <v>761</v>
      </c>
      <c r="I29" s="1450">
        <v>2</v>
      </c>
      <c r="J29" s="1450">
        <v>18</v>
      </c>
      <c r="K29" s="1450">
        <v>20</v>
      </c>
      <c r="L29"/>
      <c r="M29"/>
      <c r="N29" s="1362"/>
      <c r="P29" s="882" t="s">
        <v>207</v>
      </c>
      <c r="Q29" s="883"/>
      <c r="R29" s="890">
        <f>SUM(R18:R28)</f>
        <v>0</v>
      </c>
    </row>
    <row r="30" spans="1:18" s="972" customFormat="1" ht="15.75" thickBot="1">
      <c r="A30" s="1118"/>
      <c r="B30" s="1364">
        <f>margins!AT20</f>
        <v>2</v>
      </c>
      <c r="C30" s="1367">
        <v>98.05</v>
      </c>
      <c r="D30" s="1365">
        <v>98.05</v>
      </c>
      <c r="E30" s="1446">
        <v>98.05</v>
      </c>
      <c r="F30" s="1369">
        <v>98.05</v>
      </c>
      <c r="G30" s="1117"/>
      <c r="H30" s="1448" t="s">
        <v>762</v>
      </c>
      <c r="I30" s="1450">
        <v>2</v>
      </c>
      <c r="J30" s="1450">
        <v>23</v>
      </c>
      <c r="K30" s="1450">
        <v>25</v>
      </c>
      <c r="L30"/>
      <c r="M30"/>
      <c r="N30" s="1358"/>
      <c r="P30" s="884" t="s">
        <v>509</v>
      </c>
      <c r="Q30" s="885">
        <f>Q15+$L$18</f>
        <v>9.75</v>
      </c>
      <c r="R30" s="886"/>
    </row>
    <row r="31" spans="1:18" s="972" customFormat="1" ht="15.75" thickBot="1">
      <c r="A31" s="1118"/>
      <c r="B31" s="1364">
        <f>margins!AT21</f>
        <v>2.125</v>
      </c>
      <c r="C31" s="1367">
        <v>98.49799999999999</v>
      </c>
      <c r="D31" s="1365">
        <v>98.49799999999999</v>
      </c>
      <c r="E31" s="1446">
        <v>98.49799999999999</v>
      </c>
      <c r="F31" s="1369">
        <v>98.49799999999999</v>
      </c>
      <c r="G31" s="1117"/>
      <c r="H31" s="1448" t="s">
        <v>763</v>
      </c>
      <c r="I31" s="1450">
        <v>2</v>
      </c>
      <c r="J31" s="1450">
        <v>28</v>
      </c>
      <c r="K31" s="1450">
        <v>30</v>
      </c>
      <c r="L31"/>
      <c r="M31"/>
      <c r="N31" s="1358"/>
      <c r="P31" s="420"/>
      <c r="Q31" s="421"/>
      <c r="R31" s="430"/>
    </row>
    <row r="32" spans="1:18" s="972" customFormat="1" ht="15.75" thickBot="1">
      <c r="A32" s="1118"/>
      <c r="B32" s="1364">
        <f>margins!AT22</f>
        <v>2.25</v>
      </c>
      <c r="C32" s="1367">
        <v>98.893999999999991</v>
      </c>
      <c r="D32" s="1365">
        <v>98.893999999999991</v>
      </c>
      <c r="E32" s="1446">
        <v>98.893999999999991</v>
      </c>
      <c r="F32" s="1369">
        <v>98.893999999999991</v>
      </c>
      <c r="H32" s="1448" t="s">
        <v>760</v>
      </c>
      <c r="I32" s="1450">
        <v>3</v>
      </c>
      <c r="J32" s="1450">
        <v>12</v>
      </c>
      <c r="K32" s="1450">
        <v>15</v>
      </c>
      <c r="L32"/>
      <c r="M32"/>
      <c r="N32" s="976"/>
      <c r="P32" s="422" t="s">
        <v>208</v>
      </c>
      <c r="Q32" s="423"/>
      <c r="R32" s="610">
        <f>IF(ISNUMBER(MATCH("NA", R18:R28, 0)), "NA",MIN(I14,(R15+R29)))</f>
        <v>99.682999999999993</v>
      </c>
    </row>
    <row r="33" spans="1:18" s="972" customFormat="1" ht="15.75" thickBot="1">
      <c r="A33" s="1118"/>
      <c r="B33" s="1364">
        <f>margins!AT23</f>
        <v>2.375</v>
      </c>
      <c r="C33" s="1367">
        <v>99.288999999999987</v>
      </c>
      <c r="D33" s="1365">
        <v>99.288999999999987</v>
      </c>
      <c r="E33" s="1446">
        <v>99.288999999999987</v>
      </c>
      <c r="F33" s="1369">
        <v>99.288999999999987</v>
      </c>
      <c r="H33" s="1448" t="s">
        <v>761</v>
      </c>
      <c r="I33" s="1450">
        <v>3</v>
      </c>
      <c r="J33" s="1450">
        <v>17</v>
      </c>
      <c r="K33" s="1450">
        <v>20</v>
      </c>
      <c r="L33"/>
      <c r="M33"/>
      <c r="N33" s="976"/>
      <c r="P33" s="417"/>
      <c r="Q33" s="417"/>
      <c r="R33" s="417"/>
    </row>
    <row r="34" spans="1:18" s="972" customFormat="1" ht="15.75" thickBot="1">
      <c r="A34" s="1118"/>
      <c r="B34" s="1364">
        <f>margins!AT24</f>
        <v>2.5</v>
      </c>
      <c r="C34" s="1367">
        <v>99.682999999999993</v>
      </c>
      <c r="D34" s="1365">
        <v>99.682999999999993</v>
      </c>
      <c r="E34" s="1446">
        <v>99.682999999999993</v>
      </c>
      <c r="F34" s="1369">
        <v>99.682999999999993</v>
      </c>
      <c r="H34" s="1448" t="s">
        <v>762</v>
      </c>
      <c r="I34" s="1450">
        <v>3</v>
      </c>
      <c r="J34" s="1450">
        <v>22</v>
      </c>
      <c r="K34" s="1450">
        <v>25</v>
      </c>
      <c r="L34"/>
      <c r="M34"/>
      <c r="N34" s="976"/>
      <c r="P34" s="772" t="s">
        <v>506</v>
      </c>
      <c r="Q34" s="773"/>
      <c r="R34" s="774"/>
    </row>
    <row r="35" spans="1:18" s="972" customFormat="1">
      <c r="A35" s="1118"/>
      <c r="B35" s="1364">
        <f>margins!AT25</f>
        <v>2.625</v>
      </c>
      <c r="C35" s="1367">
        <v>100.07</v>
      </c>
      <c r="D35" s="1365">
        <v>100.07</v>
      </c>
      <c r="E35" s="1446">
        <v>100.07</v>
      </c>
      <c r="F35" s="1369">
        <v>100.07</v>
      </c>
      <c r="H35" s="1448" t="s">
        <v>763</v>
      </c>
      <c r="I35" s="1450">
        <v>3</v>
      </c>
      <c r="J35" s="1450">
        <v>27</v>
      </c>
      <c r="K35" s="1450">
        <v>30</v>
      </c>
      <c r="N35" s="976"/>
    </row>
    <row r="36" spans="1:18" s="972" customFormat="1">
      <c r="A36" s="1118"/>
      <c r="B36" s="1364">
        <f>margins!AT26</f>
        <v>2.75</v>
      </c>
      <c r="C36" s="1367">
        <v>100.45099999999999</v>
      </c>
      <c r="D36" s="1365">
        <v>100.45099999999999</v>
      </c>
      <c r="E36" s="1446">
        <v>100.45099999999999</v>
      </c>
      <c r="F36" s="1369">
        <v>100.45099999999999</v>
      </c>
      <c r="H36" s="1448" t="s">
        <v>760</v>
      </c>
      <c r="I36" s="1450">
        <v>5</v>
      </c>
      <c r="J36" s="1450">
        <v>10</v>
      </c>
      <c r="K36" s="1450">
        <v>15</v>
      </c>
      <c r="N36" s="976"/>
    </row>
    <row r="37" spans="1:18" s="972" customFormat="1">
      <c r="A37" s="1118"/>
      <c r="B37" s="1364">
        <f>margins!AT27</f>
        <v>2.875</v>
      </c>
      <c r="C37" s="1367">
        <v>100.82599999999999</v>
      </c>
      <c r="D37" s="1365">
        <v>100.82599999999999</v>
      </c>
      <c r="E37" s="1446">
        <v>100.82599999999999</v>
      </c>
      <c r="F37" s="1369">
        <v>100.82599999999999</v>
      </c>
      <c r="H37" s="1448" t="s">
        <v>761</v>
      </c>
      <c r="I37" s="1450">
        <v>5</v>
      </c>
      <c r="J37" s="1450">
        <v>15</v>
      </c>
      <c r="K37" s="1450">
        <v>20</v>
      </c>
      <c r="N37" s="976"/>
    </row>
    <row r="38" spans="1:18" s="972" customFormat="1">
      <c r="A38" s="1118"/>
      <c r="B38" s="1364">
        <f>margins!AT28</f>
        <v>3</v>
      </c>
      <c r="C38" s="1367">
        <v>101.19499999999999</v>
      </c>
      <c r="D38" s="1365">
        <v>101.19499999999999</v>
      </c>
      <c r="E38" s="1446">
        <v>101.19499999999999</v>
      </c>
      <c r="F38" s="1369">
        <v>101.19499999999999</v>
      </c>
      <c r="H38" s="1448" t="s">
        <v>762</v>
      </c>
      <c r="I38" s="1450">
        <v>5</v>
      </c>
      <c r="J38" s="1450">
        <v>20</v>
      </c>
      <c r="K38" s="1450">
        <v>25</v>
      </c>
      <c r="N38" s="976"/>
    </row>
    <row r="39" spans="1:18" s="972" customFormat="1" ht="15.75" thickBot="1">
      <c r="A39" s="1118"/>
      <c r="B39" s="1364">
        <f>margins!AT29</f>
        <v>3.125</v>
      </c>
      <c r="C39" s="1367">
        <v>101.53899999999999</v>
      </c>
      <c r="D39" s="1365">
        <v>101.53899999999999</v>
      </c>
      <c r="E39" s="1446">
        <v>101.53899999999999</v>
      </c>
      <c r="F39" s="1369">
        <v>101.53899999999999</v>
      </c>
      <c r="H39" s="1449" t="s">
        <v>763</v>
      </c>
      <c r="I39" s="1451">
        <v>5</v>
      </c>
      <c r="J39" s="1451">
        <v>25</v>
      </c>
      <c r="K39" s="1451">
        <v>30</v>
      </c>
      <c r="N39" s="976"/>
    </row>
    <row r="40" spans="1:18" s="972" customFormat="1">
      <c r="A40" s="1118"/>
      <c r="B40" s="1364">
        <f>margins!AT30</f>
        <v>3.25</v>
      </c>
      <c r="C40" s="1367">
        <v>101.86699999999999</v>
      </c>
      <c r="D40" s="1365">
        <v>101.86699999999999</v>
      </c>
      <c r="E40" s="1446">
        <v>101.86699999999999</v>
      </c>
      <c r="F40" s="1369">
        <v>101.86699999999999</v>
      </c>
      <c r="N40" s="976"/>
    </row>
    <row r="41" spans="1:18" s="972" customFormat="1">
      <c r="A41" s="1118"/>
      <c r="B41" s="1364">
        <f>margins!AT31</f>
        <v>3.375</v>
      </c>
      <c r="C41" s="1367">
        <v>102.16699999999999</v>
      </c>
      <c r="D41" s="1365">
        <v>102.16699999999999</v>
      </c>
      <c r="E41" s="1446">
        <v>102.16699999999999</v>
      </c>
      <c r="F41" s="1369">
        <v>102.16699999999999</v>
      </c>
      <c r="N41" s="976"/>
    </row>
    <row r="42" spans="1:18" s="972" customFormat="1">
      <c r="A42" s="1118"/>
      <c r="B42" s="1364">
        <f>margins!AT32</f>
        <v>3.5</v>
      </c>
      <c r="C42" s="1367">
        <v>102.43599999999999</v>
      </c>
      <c r="D42" s="1365">
        <v>102.43599999999999</v>
      </c>
      <c r="E42" s="1446">
        <v>102.43599999999999</v>
      </c>
      <c r="F42" s="1369">
        <v>102.43599999999999</v>
      </c>
      <c r="N42" s="976"/>
    </row>
    <row r="43" spans="1:18" s="972" customFormat="1">
      <c r="A43" s="1118"/>
      <c r="B43" s="1364">
        <f>margins!AT33</f>
        <v>3.625</v>
      </c>
      <c r="C43" s="1367">
        <v>102.67299999999999</v>
      </c>
      <c r="D43" s="1365">
        <v>102.67299999999999</v>
      </c>
      <c r="E43" s="1446">
        <v>102.67299999999999</v>
      </c>
      <c r="F43" s="1369">
        <v>102.67299999999999</v>
      </c>
      <c r="N43" s="976"/>
    </row>
    <row r="44" spans="1:18" s="972" customFormat="1">
      <c r="A44" s="1118"/>
      <c r="B44" s="1364">
        <f>margins!AT34</f>
        <v>3.75</v>
      </c>
      <c r="C44" s="1367">
        <v>102.87899999999999</v>
      </c>
      <c r="D44" s="1365">
        <v>102.87899999999999</v>
      </c>
      <c r="E44" s="1446">
        <v>102.87899999999999</v>
      </c>
      <c r="F44" s="1369">
        <v>102.87899999999999</v>
      </c>
      <c r="N44" s="976"/>
    </row>
    <row r="45" spans="1:18" s="972" customFormat="1">
      <c r="A45" s="1118"/>
      <c r="B45" s="1364">
        <f>margins!AT35</f>
        <v>3.875</v>
      </c>
      <c r="C45" s="1367">
        <v>103.05399999999999</v>
      </c>
      <c r="D45" s="1365">
        <v>103.05399999999999</v>
      </c>
      <c r="E45" s="1446">
        <v>103.05399999999999</v>
      </c>
      <c r="F45" s="1369">
        <v>103.05399999999999</v>
      </c>
      <c r="N45" s="976"/>
    </row>
    <row r="46" spans="1:18" s="972" customFormat="1">
      <c r="A46" s="1118"/>
      <c r="B46" s="1364">
        <f>margins!AT36</f>
        <v>4</v>
      </c>
      <c r="C46" s="1367">
        <v>103.19799999999999</v>
      </c>
      <c r="D46" s="1365">
        <v>103.19799999999999</v>
      </c>
      <c r="E46" s="1446">
        <v>103.19799999999999</v>
      </c>
      <c r="F46" s="1369">
        <v>103.19799999999999</v>
      </c>
      <c r="N46" s="976"/>
    </row>
    <row r="47" spans="1:18" s="972" customFormat="1">
      <c r="A47" s="1118"/>
      <c r="B47" s="1364">
        <f>margins!AT37</f>
        <v>4.125</v>
      </c>
      <c r="C47" s="1367">
        <v>103.31099999999999</v>
      </c>
      <c r="D47" s="1365">
        <v>103.31099999999999</v>
      </c>
      <c r="E47" s="1446">
        <v>103.31099999999999</v>
      </c>
      <c r="F47" s="1369">
        <v>103.31099999999999</v>
      </c>
      <c r="N47" s="976"/>
    </row>
    <row r="48" spans="1:18" s="972" customFormat="1">
      <c r="A48" s="1118"/>
      <c r="B48" s="1364">
        <f>margins!AT38</f>
        <v>4.25</v>
      </c>
      <c r="C48" s="1367">
        <v>103.392</v>
      </c>
      <c r="D48" s="1365">
        <v>103.392</v>
      </c>
      <c r="E48" s="1446">
        <v>103.392</v>
      </c>
      <c r="F48" s="1369">
        <v>103.392</v>
      </c>
      <c r="N48" s="976"/>
    </row>
    <row r="49" spans="1:14" s="972" customFormat="1">
      <c r="A49" s="1118"/>
      <c r="B49" s="1364">
        <f>margins!AT39</f>
        <v>4.375</v>
      </c>
      <c r="C49" s="1367">
        <v>103.44199999999999</v>
      </c>
      <c r="D49" s="1365">
        <v>103.44199999999999</v>
      </c>
      <c r="E49" s="1446">
        <v>103.44199999999999</v>
      </c>
      <c r="F49" s="1369">
        <v>103.44199999999999</v>
      </c>
      <c r="N49" s="976"/>
    </row>
    <row r="50" spans="1:14" s="972" customFormat="1">
      <c r="A50" s="1118"/>
      <c r="B50" s="1364">
        <f>margins!AT40</f>
        <v>4.5</v>
      </c>
      <c r="C50" s="1367">
        <v>103.461</v>
      </c>
      <c r="D50" s="1365">
        <v>103.461</v>
      </c>
      <c r="E50" s="1446">
        <v>103.461</v>
      </c>
      <c r="F50" s="1369">
        <v>103.461</v>
      </c>
      <c r="N50" s="976"/>
    </row>
    <row r="51" spans="1:14" s="972" customFormat="1">
      <c r="A51" s="1118"/>
      <c r="B51" s="1364">
        <f>margins!AT41</f>
        <v>4.625</v>
      </c>
      <c r="C51" s="1367">
        <v>103.479</v>
      </c>
      <c r="D51" s="1365">
        <v>103.479</v>
      </c>
      <c r="E51" s="1446">
        <v>103.479</v>
      </c>
      <c r="F51" s="1369">
        <v>103.479</v>
      </c>
      <c r="N51" s="976"/>
    </row>
    <row r="52" spans="1:14" s="972" customFormat="1">
      <c r="A52" s="1118"/>
      <c r="B52" s="1364">
        <f>margins!AT42</f>
        <v>4.75</v>
      </c>
      <c r="C52" s="1367">
        <v>103.49799999999999</v>
      </c>
      <c r="D52" s="1365">
        <v>103.49799999999999</v>
      </c>
      <c r="E52" s="1446">
        <v>103.49799999999999</v>
      </c>
      <c r="F52" s="1369">
        <v>103.49799999999999</v>
      </c>
      <c r="N52" s="976"/>
    </row>
    <row r="53" spans="1:14" s="972" customFormat="1">
      <c r="A53" s="1118"/>
      <c r="B53" s="1364">
        <f>margins!AT43</f>
        <v>4.875</v>
      </c>
      <c r="C53" s="1367">
        <v>103.517</v>
      </c>
      <c r="D53" s="1365">
        <v>103.517</v>
      </c>
      <c r="E53" s="1446">
        <v>103.517</v>
      </c>
      <c r="F53" s="1369">
        <v>103.517</v>
      </c>
      <c r="N53" s="976"/>
    </row>
    <row r="54" spans="1:14" s="972" customFormat="1">
      <c r="A54" s="1118"/>
      <c r="B54" s="1364">
        <f>margins!AT44</f>
        <v>5</v>
      </c>
      <c r="C54" s="1367">
        <v>103.536</v>
      </c>
      <c r="D54" s="1365">
        <v>103.536</v>
      </c>
      <c r="E54" s="1446">
        <v>103.536</v>
      </c>
      <c r="F54" s="1369">
        <v>103.536</v>
      </c>
      <c r="N54" s="976"/>
    </row>
    <row r="55" spans="1:14" s="972" customFormat="1">
      <c r="A55" s="1118"/>
      <c r="B55" s="1364">
        <f>margins!AT45</f>
        <v>5.125</v>
      </c>
      <c r="C55" s="1367">
        <v>103.55399999999999</v>
      </c>
      <c r="D55" s="1365">
        <v>103.55399999999999</v>
      </c>
      <c r="E55" s="1446">
        <v>103.55399999999999</v>
      </c>
      <c r="F55" s="1369">
        <v>103.55399999999999</v>
      </c>
      <c r="N55" s="976"/>
    </row>
    <row r="56" spans="1:14" s="972" customFormat="1">
      <c r="A56" s="1118"/>
      <c r="B56" s="1364">
        <f>margins!AT46</f>
        <v>5.25</v>
      </c>
      <c r="C56" s="1367">
        <v>103.57299999999999</v>
      </c>
      <c r="D56" s="1365">
        <v>103.57299999999999</v>
      </c>
      <c r="E56" s="1446">
        <v>103.57299999999999</v>
      </c>
      <c r="F56" s="1369">
        <v>103.57299999999999</v>
      </c>
      <c r="N56" s="976"/>
    </row>
    <row r="57" spans="1:14" s="972" customFormat="1">
      <c r="A57" s="1118"/>
      <c r="B57" s="1364">
        <f>margins!AT47</f>
        <v>5.375</v>
      </c>
      <c r="C57" s="1367">
        <v>103.592</v>
      </c>
      <c r="D57" s="1365">
        <v>103.592</v>
      </c>
      <c r="E57" s="1446">
        <v>103.592</v>
      </c>
      <c r="F57" s="1369">
        <v>103.592</v>
      </c>
      <c r="N57" s="976"/>
    </row>
    <row r="58" spans="1:14" s="972" customFormat="1">
      <c r="A58" s="1118"/>
      <c r="B58" s="1364">
        <f>margins!AT48</f>
        <v>5.5</v>
      </c>
      <c r="C58" s="1367">
        <v>103.61099999999999</v>
      </c>
      <c r="D58" s="1365">
        <v>103.61099999999999</v>
      </c>
      <c r="E58" s="1446">
        <v>103.61099999999999</v>
      </c>
      <c r="F58" s="1369">
        <v>103.61099999999999</v>
      </c>
      <c r="N58" s="976"/>
    </row>
    <row r="59" spans="1:14" s="972" customFormat="1">
      <c r="A59" s="1118"/>
      <c r="B59" s="1364">
        <f>margins!AT49</f>
        <v>5.625</v>
      </c>
      <c r="C59" s="1367">
        <v>103.62899999999999</v>
      </c>
      <c r="D59" s="1365">
        <v>103.62899999999999</v>
      </c>
      <c r="E59" s="1446">
        <v>103.62899999999999</v>
      </c>
      <c r="F59" s="1369">
        <v>103.62899999999999</v>
      </c>
      <c r="N59" s="976"/>
    </row>
    <row r="60" spans="1:14" s="972" customFormat="1" ht="15.75" thickBot="1">
      <c r="A60" s="1118"/>
      <c r="B60" s="1374">
        <f>margins!AT50</f>
        <v>5.75</v>
      </c>
      <c r="C60" s="1375">
        <v>103.62899999999999</v>
      </c>
      <c r="D60" s="1407">
        <v>103.62899999999999</v>
      </c>
      <c r="E60" s="1447">
        <v>103.62899999999999</v>
      </c>
      <c r="F60" s="1376">
        <v>103.62899999999999</v>
      </c>
      <c r="N60" s="976"/>
    </row>
    <row r="61" spans="1:14" s="972" customFormat="1">
      <c r="A61" s="1118"/>
      <c r="B61" s="1150"/>
      <c r="C61" s="1149"/>
      <c r="D61" s="1250"/>
      <c r="N61" s="976"/>
    </row>
    <row r="62" spans="1:14" s="972" customFormat="1" ht="15.75" thickBot="1">
      <c r="A62" s="1118"/>
      <c r="G62" s="1117"/>
      <c r="H62" s="1116"/>
      <c r="N62" s="976"/>
    </row>
    <row r="63" spans="1:14" s="972" customFormat="1" ht="15.75" thickBot="1">
      <c r="A63" s="1118"/>
      <c r="B63" s="1117" t="s">
        <v>218</v>
      </c>
      <c r="D63" s="1119"/>
      <c r="E63" s="1693" t="s">
        <v>302</v>
      </c>
      <c r="F63" s="1694"/>
      <c r="G63" s="1694"/>
      <c r="H63" s="1694"/>
      <c r="I63" s="1694"/>
      <c r="J63" s="1694"/>
      <c r="K63" s="1694"/>
      <c r="L63" s="1694"/>
      <c r="M63" s="1695"/>
      <c r="N63" s="976"/>
    </row>
    <row r="64" spans="1:14" s="972" customFormat="1" ht="15.75" thickBot="1">
      <c r="A64" s="1118"/>
      <c r="B64" s="1332"/>
      <c r="C64" s="1408"/>
      <c r="D64" s="1372" t="s">
        <v>192</v>
      </c>
      <c r="E64" s="1233" t="s">
        <v>15</v>
      </c>
      <c r="F64" s="1231" t="s">
        <v>16</v>
      </c>
      <c r="G64" s="1231" t="s">
        <v>17</v>
      </c>
      <c r="H64" s="1231" t="s">
        <v>18</v>
      </c>
      <c r="I64" s="1231" t="s">
        <v>19</v>
      </c>
      <c r="J64" s="1231" t="s">
        <v>20</v>
      </c>
      <c r="K64" s="1231" t="s">
        <v>21</v>
      </c>
      <c r="L64" s="1231" t="s">
        <v>22</v>
      </c>
      <c r="M64" s="1232" t="s">
        <v>23</v>
      </c>
      <c r="N64" s="976"/>
    </row>
    <row r="65" spans="1:14" s="972" customFormat="1">
      <c r="A65" s="1118"/>
      <c r="B65" s="1714" t="s">
        <v>491</v>
      </c>
      <c r="C65" s="1672" t="s">
        <v>37</v>
      </c>
      <c r="D65" s="1673"/>
      <c r="E65" s="1128">
        <v>2.5</v>
      </c>
      <c r="F65" s="1127">
        <v>2.5</v>
      </c>
      <c r="G65" s="1127">
        <v>2</v>
      </c>
      <c r="H65" s="1127">
        <v>2</v>
      </c>
      <c r="I65" s="1127">
        <v>1.5</v>
      </c>
      <c r="J65" s="1127">
        <v>0.5</v>
      </c>
      <c r="K65" s="1127">
        <v>0</v>
      </c>
      <c r="L65" s="1127">
        <v>-3.5</v>
      </c>
      <c r="M65" s="1126">
        <v>-4.5</v>
      </c>
      <c r="N65" s="976"/>
    </row>
    <row r="66" spans="1:14" s="972" customFormat="1">
      <c r="A66" s="1118"/>
      <c r="B66" s="1715"/>
      <c r="C66" s="1663" t="s">
        <v>36</v>
      </c>
      <c r="D66" s="1664"/>
      <c r="E66" s="1190">
        <v>1.5</v>
      </c>
      <c r="F66" s="1189">
        <v>1.5</v>
      </c>
      <c r="G66" s="1189">
        <v>1.5</v>
      </c>
      <c r="H66" s="1189">
        <v>1.5</v>
      </c>
      <c r="I66" s="1189">
        <v>1</v>
      </c>
      <c r="J66" s="1189">
        <v>0</v>
      </c>
      <c r="K66" s="1189">
        <v>-1</v>
      </c>
      <c r="L66" s="1189">
        <v>-5</v>
      </c>
      <c r="M66" s="1188">
        <v>-6</v>
      </c>
      <c r="N66" s="976"/>
    </row>
    <row r="67" spans="1:14" s="972" customFormat="1">
      <c r="A67" s="1118"/>
      <c r="B67" s="1715"/>
      <c r="C67" s="1663" t="s">
        <v>24</v>
      </c>
      <c r="D67" s="1664"/>
      <c r="E67" s="1190">
        <v>1</v>
      </c>
      <c r="F67" s="1189">
        <v>1</v>
      </c>
      <c r="G67" s="1189">
        <v>1</v>
      </c>
      <c r="H67" s="1189">
        <v>1</v>
      </c>
      <c r="I67" s="1189">
        <v>0</v>
      </c>
      <c r="J67" s="1189">
        <v>0</v>
      </c>
      <c r="K67" s="1189">
        <v>-2</v>
      </c>
      <c r="L67" s="1189">
        <v>-6</v>
      </c>
      <c r="M67" s="1188">
        <v>-8</v>
      </c>
      <c r="N67" s="976"/>
    </row>
    <row r="68" spans="1:14" s="972" customFormat="1">
      <c r="A68" s="1118"/>
      <c r="B68" s="1715"/>
      <c r="C68" s="1663" t="s">
        <v>25</v>
      </c>
      <c r="D68" s="1664"/>
      <c r="E68" s="1190">
        <v>0</v>
      </c>
      <c r="F68" s="1189">
        <v>0</v>
      </c>
      <c r="G68" s="1189">
        <v>0</v>
      </c>
      <c r="H68" s="1189">
        <v>0</v>
      </c>
      <c r="I68" s="1189">
        <v>0</v>
      </c>
      <c r="J68" s="1189">
        <v>-1</v>
      </c>
      <c r="K68" s="1189">
        <v>-3</v>
      </c>
      <c r="L68" s="1189">
        <v>-7.5</v>
      </c>
      <c r="M68" s="1188" t="s">
        <v>14</v>
      </c>
      <c r="N68" s="976"/>
    </row>
    <row r="69" spans="1:14" s="972" customFormat="1">
      <c r="A69" s="1118"/>
      <c r="B69" s="1715"/>
      <c r="C69" s="1663" t="s">
        <v>26</v>
      </c>
      <c r="D69" s="1664"/>
      <c r="E69" s="1190">
        <v>-0.5</v>
      </c>
      <c r="F69" s="1189">
        <v>-0.5</v>
      </c>
      <c r="G69" s="1189">
        <v>-0.5</v>
      </c>
      <c r="H69" s="1189">
        <v>-1</v>
      </c>
      <c r="I69" s="1189">
        <v>-1.5</v>
      </c>
      <c r="J69" s="1189">
        <v>-2</v>
      </c>
      <c r="K69" s="1189">
        <v>-5.5</v>
      </c>
      <c r="L69" s="1189">
        <v>-8.5</v>
      </c>
      <c r="M69" s="1188" t="s">
        <v>14</v>
      </c>
      <c r="N69" s="976"/>
    </row>
    <row r="70" spans="1:14" s="972" customFormat="1" ht="15.75" thickBot="1">
      <c r="A70" s="1118"/>
      <c r="B70" s="1716"/>
      <c r="C70" s="1669" t="s">
        <v>27</v>
      </c>
      <c r="D70" s="1670"/>
      <c r="E70" s="1124">
        <v>-0.75</v>
      </c>
      <c r="F70" s="1123">
        <v>-0.75</v>
      </c>
      <c r="G70" s="1123">
        <v>-1</v>
      </c>
      <c r="H70" s="1123">
        <v>-1.5</v>
      </c>
      <c r="I70" s="1123">
        <v>-2</v>
      </c>
      <c r="J70" s="1123">
        <v>-3</v>
      </c>
      <c r="K70" s="1123" t="s">
        <v>14</v>
      </c>
      <c r="L70" s="1123" t="s">
        <v>14</v>
      </c>
      <c r="M70" s="1122" t="s">
        <v>14</v>
      </c>
      <c r="N70" s="976"/>
    </row>
    <row r="71" spans="1:14" s="972" customFormat="1" ht="15.75" thickBot="1">
      <c r="A71" s="1118"/>
      <c r="B71" s="1718" t="s">
        <v>726</v>
      </c>
      <c r="C71" s="1990"/>
      <c r="D71" s="1781"/>
      <c r="E71" s="1348">
        <v>0</v>
      </c>
      <c r="F71" s="1194">
        <v>0</v>
      </c>
      <c r="G71" s="1194">
        <v>0</v>
      </c>
      <c r="H71" s="1194">
        <v>0</v>
      </c>
      <c r="I71" s="1194">
        <v>0</v>
      </c>
      <c r="J71" s="1194">
        <v>0</v>
      </c>
      <c r="K71" s="1194">
        <v>0</v>
      </c>
      <c r="L71" s="1194">
        <v>0</v>
      </c>
      <c r="M71" s="1325">
        <v>0</v>
      </c>
      <c r="N71" s="976"/>
    </row>
    <row r="72" spans="1:14" s="972" customFormat="1">
      <c r="A72" s="1118"/>
      <c r="B72" s="1729" t="s">
        <v>514</v>
      </c>
      <c r="C72" s="1672" t="s">
        <v>37</v>
      </c>
      <c r="D72" s="1674"/>
      <c r="E72" s="1128">
        <v>2</v>
      </c>
      <c r="F72" s="1127">
        <v>2</v>
      </c>
      <c r="G72" s="1127">
        <v>1.5</v>
      </c>
      <c r="H72" s="1127">
        <v>1.5</v>
      </c>
      <c r="I72" s="1127">
        <v>1</v>
      </c>
      <c r="J72" s="1127">
        <v>0</v>
      </c>
      <c r="K72" s="1127">
        <v>-0.5</v>
      </c>
      <c r="L72" s="1127" t="s">
        <v>14</v>
      </c>
      <c r="M72" s="1126" t="s">
        <v>14</v>
      </c>
      <c r="N72" s="976"/>
    </row>
    <row r="73" spans="1:14" s="972" customFormat="1">
      <c r="A73" s="1118"/>
      <c r="B73" s="1717"/>
      <c r="C73" s="1663" t="s">
        <v>36</v>
      </c>
      <c r="D73" s="1665"/>
      <c r="E73" s="1190">
        <v>1</v>
      </c>
      <c r="F73" s="1189">
        <v>1</v>
      </c>
      <c r="G73" s="1189">
        <v>1</v>
      </c>
      <c r="H73" s="1189">
        <v>1</v>
      </c>
      <c r="I73" s="1189">
        <v>0.5</v>
      </c>
      <c r="J73" s="1189">
        <v>-0.5</v>
      </c>
      <c r="K73" s="1189">
        <v>-1.5</v>
      </c>
      <c r="L73" s="1189" t="s">
        <v>14</v>
      </c>
      <c r="M73" s="1188" t="s">
        <v>14</v>
      </c>
      <c r="N73" s="976"/>
    </row>
    <row r="74" spans="1:14" s="972" customFormat="1">
      <c r="A74" s="1118"/>
      <c r="B74" s="1717"/>
      <c r="C74" s="1663" t="s">
        <v>24</v>
      </c>
      <c r="D74" s="1665"/>
      <c r="E74" s="1190">
        <v>0.5</v>
      </c>
      <c r="F74" s="1189">
        <v>0.5</v>
      </c>
      <c r="G74" s="1189">
        <v>0.5</v>
      </c>
      <c r="H74" s="1189">
        <v>0.5</v>
      </c>
      <c r="I74" s="1189">
        <v>-0.5</v>
      </c>
      <c r="J74" s="1189">
        <v>-0.5</v>
      </c>
      <c r="K74" s="1189">
        <v>-2.5</v>
      </c>
      <c r="L74" s="1189" t="s">
        <v>14</v>
      </c>
      <c r="M74" s="1188" t="s">
        <v>14</v>
      </c>
      <c r="N74" s="976"/>
    </row>
    <row r="75" spans="1:14" s="972" customFormat="1">
      <c r="A75" s="1118"/>
      <c r="B75" s="1717"/>
      <c r="C75" s="1663" t="s">
        <v>25</v>
      </c>
      <c r="D75" s="1665"/>
      <c r="E75" s="1190">
        <v>-0.5</v>
      </c>
      <c r="F75" s="1189">
        <v>-0.5</v>
      </c>
      <c r="G75" s="1189">
        <v>-0.5</v>
      </c>
      <c r="H75" s="1189">
        <v>-0.5</v>
      </c>
      <c r="I75" s="1189">
        <v>-0.5</v>
      </c>
      <c r="J75" s="1189">
        <v>-1.5</v>
      </c>
      <c r="K75" s="1189" t="s">
        <v>14</v>
      </c>
      <c r="L75" s="1189" t="s">
        <v>14</v>
      </c>
      <c r="M75" s="1188" t="s">
        <v>14</v>
      </c>
      <c r="N75" s="976"/>
    </row>
    <row r="76" spans="1:14" s="972" customFormat="1">
      <c r="A76" s="1118"/>
      <c r="B76" s="1717"/>
      <c r="C76" s="1663" t="s">
        <v>26</v>
      </c>
      <c r="D76" s="1665"/>
      <c r="E76" s="1190">
        <v>-1</v>
      </c>
      <c r="F76" s="1189">
        <v>-1</v>
      </c>
      <c r="G76" s="1189">
        <v>-1</v>
      </c>
      <c r="H76" s="1189">
        <v>-1.5</v>
      </c>
      <c r="I76" s="1189">
        <v>-2</v>
      </c>
      <c r="J76" s="1189">
        <v>-2.5</v>
      </c>
      <c r="K76" s="1189" t="s">
        <v>14</v>
      </c>
      <c r="L76" s="1189" t="s">
        <v>14</v>
      </c>
      <c r="M76" s="1188" t="s">
        <v>14</v>
      </c>
      <c r="N76" s="976"/>
    </row>
    <row r="77" spans="1:14" s="972" customFormat="1" ht="15.75" thickBot="1">
      <c r="A77" s="1118"/>
      <c r="B77" s="1730"/>
      <c r="C77" s="1669" t="s">
        <v>27</v>
      </c>
      <c r="D77" s="1671"/>
      <c r="E77" s="1124" t="s">
        <v>14</v>
      </c>
      <c r="F77" s="1123" t="s">
        <v>14</v>
      </c>
      <c r="G77" s="1123" t="s">
        <v>14</v>
      </c>
      <c r="H77" s="1123" t="s">
        <v>14</v>
      </c>
      <c r="I77" s="1123" t="s">
        <v>14</v>
      </c>
      <c r="J77" s="1123" t="s">
        <v>14</v>
      </c>
      <c r="K77" s="1123" t="s">
        <v>14</v>
      </c>
      <c r="L77" s="1123" t="s">
        <v>14</v>
      </c>
      <c r="M77" s="1122" t="s">
        <v>14</v>
      </c>
      <c r="N77" s="976"/>
    </row>
    <row r="78" spans="1:14" s="972" customFormat="1" ht="15.75" thickBot="1">
      <c r="A78" s="1118"/>
      <c r="B78" s="1718" t="s">
        <v>727</v>
      </c>
      <c r="C78" s="1990"/>
      <c r="D78" s="1781"/>
      <c r="E78" s="1348">
        <v>-1</v>
      </c>
      <c r="F78" s="1194">
        <v>-1</v>
      </c>
      <c r="G78" s="1194">
        <v>-1</v>
      </c>
      <c r="H78" s="1194">
        <v>-1</v>
      </c>
      <c r="I78" s="1194">
        <v>-1</v>
      </c>
      <c r="J78" s="1194">
        <v>-1</v>
      </c>
      <c r="K78" s="1194">
        <v>-1</v>
      </c>
      <c r="L78" s="1194" t="s">
        <v>14</v>
      </c>
      <c r="M78" s="1325" t="s">
        <v>14</v>
      </c>
      <c r="N78" s="976"/>
    </row>
    <row r="79" spans="1:14" s="972" customFormat="1">
      <c r="A79" s="1118"/>
      <c r="B79" s="1714" t="s">
        <v>497</v>
      </c>
      <c r="C79" s="1731">
        <v>24</v>
      </c>
      <c r="D79" s="1733"/>
      <c r="E79" s="1128">
        <v>2</v>
      </c>
      <c r="F79" s="1127">
        <v>2</v>
      </c>
      <c r="G79" s="1127">
        <v>2</v>
      </c>
      <c r="H79" s="1127">
        <v>2</v>
      </c>
      <c r="I79" s="1127">
        <v>2</v>
      </c>
      <c r="J79" s="1127">
        <v>2</v>
      </c>
      <c r="K79" s="1127">
        <v>2</v>
      </c>
      <c r="L79" s="1127">
        <v>0</v>
      </c>
      <c r="M79" s="1126">
        <v>0</v>
      </c>
      <c r="N79" s="976"/>
    </row>
    <row r="80" spans="1:14" s="972" customFormat="1">
      <c r="A80" s="1118"/>
      <c r="B80" s="1715"/>
      <c r="C80" s="1735">
        <v>36</v>
      </c>
      <c r="D80" s="1781"/>
      <c r="E80" s="1190">
        <v>1.5</v>
      </c>
      <c r="F80" s="1189">
        <v>1.5</v>
      </c>
      <c r="G80" s="1189">
        <v>1.5</v>
      </c>
      <c r="H80" s="1189">
        <v>1.5</v>
      </c>
      <c r="I80" s="1189">
        <v>1.5</v>
      </c>
      <c r="J80" s="1189">
        <v>1.5</v>
      </c>
      <c r="K80" s="1189">
        <v>1.5</v>
      </c>
      <c r="L80" s="1189">
        <v>0</v>
      </c>
      <c r="M80" s="1188">
        <v>0</v>
      </c>
      <c r="N80" s="976"/>
    </row>
    <row r="81" spans="1:14" s="972" customFormat="1" ht="15.75" thickBot="1">
      <c r="A81" s="1118"/>
      <c r="B81" s="1716"/>
      <c r="C81" s="1666">
        <v>60</v>
      </c>
      <c r="D81" s="1668"/>
      <c r="E81" s="1124">
        <v>0</v>
      </c>
      <c r="F81" s="1123">
        <v>0</v>
      </c>
      <c r="G81" s="1123">
        <v>0</v>
      </c>
      <c r="H81" s="1123">
        <v>0</v>
      </c>
      <c r="I81" s="1123">
        <v>0</v>
      </c>
      <c r="J81" s="1123">
        <v>0</v>
      </c>
      <c r="K81" s="1123">
        <v>0</v>
      </c>
      <c r="L81" s="1123">
        <v>0</v>
      </c>
      <c r="M81" s="1122">
        <v>0</v>
      </c>
      <c r="N81" s="976"/>
    </row>
    <row r="82" spans="1:14" s="972" customFormat="1">
      <c r="A82" s="1118"/>
      <c r="B82" s="1714" t="s">
        <v>45</v>
      </c>
      <c r="C82" s="1990" t="s">
        <v>379</v>
      </c>
      <c r="D82" s="1990"/>
      <c r="E82" s="1190">
        <v>0</v>
      </c>
      <c r="F82" s="1189">
        <v>0</v>
      </c>
      <c r="G82" s="1189">
        <v>0</v>
      </c>
      <c r="H82" s="1189">
        <v>0</v>
      </c>
      <c r="I82" s="1189">
        <v>0</v>
      </c>
      <c r="J82" s="1189">
        <v>0</v>
      </c>
      <c r="K82" s="1189">
        <v>0</v>
      </c>
      <c r="L82" s="1189">
        <v>0</v>
      </c>
      <c r="M82" s="1188">
        <v>0</v>
      </c>
      <c r="N82" s="976"/>
    </row>
    <row r="83" spans="1:14" s="972" customFormat="1">
      <c r="A83" s="1118"/>
      <c r="B83" s="1715"/>
      <c r="C83" s="1990" t="s">
        <v>380</v>
      </c>
      <c r="D83" s="1990"/>
      <c r="E83" s="1190">
        <v>0</v>
      </c>
      <c r="F83" s="1189">
        <v>0</v>
      </c>
      <c r="G83" s="1189">
        <v>0</v>
      </c>
      <c r="H83" s="1189">
        <v>-0.125</v>
      </c>
      <c r="I83" s="1189">
        <v>-0.125</v>
      </c>
      <c r="J83" s="1189">
        <v>-0.125</v>
      </c>
      <c r="K83" s="1189">
        <v>-0.125</v>
      </c>
      <c r="L83" s="1189">
        <v>-0.125</v>
      </c>
      <c r="M83" s="1188">
        <v>-0.125</v>
      </c>
      <c r="N83" s="976"/>
    </row>
    <row r="84" spans="1:14" s="972" customFormat="1" ht="15" customHeight="1" thickBot="1">
      <c r="A84" s="1118"/>
      <c r="B84" s="1716"/>
      <c r="C84" s="1990" t="s">
        <v>381</v>
      </c>
      <c r="D84" s="1781"/>
      <c r="E84" s="1348">
        <v>0</v>
      </c>
      <c r="F84" s="1194">
        <v>0</v>
      </c>
      <c r="G84" s="1194">
        <v>0</v>
      </c>
      <c r="H84" s="1194">
        <v>-0.125</v>
      </c>
      <c r="I84" s="1194">
        <v>-0.125</v>
      </c>
      <c r="J84" s="1194">
        <v>-0.25</v>
      </c>
      <c r="K84" s="1194">
        <v>-0.25</v>
      </c>
      <c r="L84" s="1194" t="s">
        <v>14</v>
      </c>
      <c r="M84" s="1325" t="s">
        <v>14</v>
      </c>
      <c r="N84" s="1325"/>
    </row>
    <row r="85" spans="1:14" s="972" customFormat="1">
      <c r="A85" s="1118"/>
      <c r="B85" s="1729" t="s">
        <v>47</v>
      </c>
      <c r="C85" s="1672" t="s">
        <v>383</v>
      </c>
      <c r="D85" s="1674"/>
      <c r="E85" s="1128">
        <v>-0.125</v>
      </c>
      <c r="F85" s="1127">
        <v>-0.125</v>
      </c>
      <c r="G85" s="1127">
        <v>-0.125</v>
      </c>
      <c r="H85" s="1127">
        <v>-0.125</v>
      </c>
      <c r="I85" s="1127">
        <v>-0.125</v>
      </c>
      <c r="J85" s="1127">
        <v>-0.125</v>
      </c>
      <c r="K85" s="1127">
        <v>-0.125</v>
      </c>
      <c r="L85" s="1127">
        <v>-0.125</v>
      </c>
      <c r="M85" s="1126">
        <v>-0.125</v>
      </c>
      <c r="N85" s="1325"/>
    </row>
    <row r="86" spans="1:14" s="972" customFormat="1">
      <c r="A86" s="1118"/>
      <c r="B86" s="1717"/>
      <c r="C86" s="1663" t="s">
        <v>492</v>
      </c>
      <c r="D86" s="1665"/>
      <c r="E86" s="1190">
        <v>0</v>
      </c>
      <c r="F86" s="1189">
        <v>0</v>
      </c>
      <c r="G86" s="1189">
        <v>0</v>
      </c>
      <c r="H86" s="1189">
        <v>0</v>
      </c>
      <c r="I86" s="1189">
        <v>0</v>
      </c>
      <c r="J86" s="1189">
        <v>0</v>
      </c>
      <c r="K86" s="1189">
        <v>0</v>
      </c>
      <c r="L86" s="1189">
        <v>0</v>
      </c>
      <c r="M86" s="1188">
        <v>0</v>
      </c>
      <c r="N86" s="1325"/>
    </row>
    <row r="87" spans="1:14" s="972" customFormat="1">
      <c r="A87" s="1118"/>
      <c r="B87" s="1717"/>
      <c r="C87" s="1663" t="s">
        <v>493</v>
      </c>
      <c r="D87" s="1665"/>
      <c r="E87" s="1190">
        <v>0</v>
      </c>
      <c r="F87" s="1189">
        <v>0</v>
      </c>
      <c r="G87" s="1189">
        <v>0</v>
      </c>
      <c r="H87" s="1189">
        <v>0</v>
      </c>
      <c r="I87" s="1189">
        <v>0</v>
      </c>
      <c r="J87" s="1189">
        <v>0</v>
      </c>
      <c r="K87" s="1189">
        <v>0</v>
      </c>
      <c r="L87" s="1189">
        <v>0</v>
      </c>
      <c r="M87" s="1188" t="s">
        <v>14</v>
      </c>
      <c r="N87" s="1325"/>
    </row>
    <row r="88" spans="1:14" s="972" customFormat="1" ht="15" customHeight="1" thickBot="1">
      <c r="A88" s="1118"/>
      <c r="B88" s="1730"/>
      <c r="C88" s="1669" t="s">
        <v>387</v>
      </c>
      <c r="D88" s="1671"/>
      <c r="E88" s="1124">
        <v>0</v>
      </c>
      <c r="F88" s="1123">
        <v>0</v>
      </c>
      <c r="G88" s="1123">
        <v>0</v>
      </c>
      <c r="H88" s="1123">
        <v>0</v>
      </c>
      <c r="I88" s="1123">
        <v>0</v>
      </c>
      <c r="J88" s="1123">
        <v>0</v>
      </c>
      <c r="K88" s="1123" t="s">
        <v>14</v>
      </c>
      <c r="L88" s="1123" t="s">
        <v>14</v>
      </c>
      <c r="M88" s="1122" t="s">
        <v>14</v>
      </c>
      <c r="N88" s="1325"/>
    </row>
    <row r="89" spans="1:14" s="972" customFormat="1">
      <c r="A89" s="1118"/>
      <c r="B89" s="1714" t="s">
        <v>60</v>
      </c>
      <c r="C89" s="1735" t="s">
        <v>29</v>
      </c>
      <c r="D89" s="1781"/>
      <c r="E89" s="1190">
        <v>-1</v>
      </c>
      <c r="F89" s="1189">
        <v>-1</v>
      </c>
      <c r="G89" s="1189">
        <v>-1</v>
      </c>
      <c r="H89" s="1189">
        <v>-1</v>
      </c>
      <c r="I89" s="1189">
        <v>-1</v>
      </c>
      <c r="J89" s="1189">
        <v>-1</v>
      </c>
      <c r="K89" s="1189" t="s">
        <v>14</v>
      </c>
      <c r="L89" s="1189" t="s">
        <v>14</v>
      </c>
      <c r="M89" s="1188" t="s">
        <v>14</v>
      </c>
      <c r="N89" s="1325"/>
    </row>
    <row r="90" spans="1:14" s="972" customFormat="1" ht="15.75" thickBot="1">
      <c r="A90" s="1118"/>
      <c r="B90" s="1716"/>
      <c r="C90" s="1735" t="s">
        <v>61</v>
      </c>
      <c r="D90" s="1781"/>
      <c r="E90" s="1348">
        <v>-2</v>
      </c>
      <c r="F90" s="1194">
        <v>-2</v>
      </c>
      <c r="G90" s="1194">
        <v>-2.5</v>
      </c>
      <c r="H90" s="1194">
        <v>-3</v>
      </c>
      <c r="I90" s="1194">
        <v>-3.5</v>
      </c>
      <c r="J90" s="1194" t="s">
        <v>14</v>
      </c>
      <c r="K90" s="1194" t="s">
        <v>14</v>
      </c>
      <c r="L90" s="1194" t="s">
        <v>14</v>
      </c>
      <c r="M90" s="1325" t="s">
        <v>14</v>
      </c>
      <c r="N90" s="1325"/>
    </row>
    <row r="91" spans="1:14" s="972" customFormat="1">
      <c r="A91" s="1118"/>
      <c r="B91" s="1729" t="s">
        <v>62</v>
      </c>
      <c r="C91" s="1672" t="s">
        <v>264</v>
      </c>
      <c r="D91" s="1674"/>
      <c r="E91" s="1128">
        <v>0</v>
      </c>
      <c r="F91" s="1127">
        <v>0</v>
      </c>
      <c r="G91" s="1127">
        <v>0</v>
      </c>
      <c r="H91" s="1127">
        <v>-0.125</v>
      </c>
      <c r="I91" s="1127">
        <v>-0.125</v>
      </c>
      <c r="J91" s="1127">
        <v>-0.25</v>
      </c>
      <c r="K91" s="1127">
        <v>-0.25</v>
      </c>
      <c r="L91" s="1127" t="s">
        <v>14</v>
      </c>
      <c r="M91" s="1126" t="s">
        <v>14</v>
      </c>
      <c r="N91" s="1325"/>
    </row>
    <row r="92" spans="1:14" s="972" customFormat="1" ht="15.75" thickBot="1">
      <c r="A92" s="1118"/>
      <c r="B92" s="1730"/>
      <c r="C92" s="1669" t="s">
        <v>353</v>
      </c>
      <c r="D92" s="1671"/>
      <c r="E92" s="1124">
        <v>-0.5</v>
      </c>
      <c r="F92" s="1123">
        <v>-0.5</v>
      </c>
      <c r="G92" s="1123">
        <v>-0.5</v>
      </c>
      <c r="H92" s="1123">
        <v>-0.5</v>
      </c>
      <c r="I92" s="1123">
        <v>-0.5</v>
      </c>
      <c r="J92" s="1123">
        <v>-0.5</v>
      </c>
      <c r="K92" s="1123">
        <v>-0.5</v>
      </c>
      <c r="L92" s="1123" t="s">
        <v>14</v>
      </c>
      <c r="M92" s="1122" t="s">
        <v>14</v>
      </c>
      <c r="N92" s="1325"/>
    </row>
    <row r="93" spans="1:14" s="972" customFormat="1" ht="15.75" thickBot="1">
      <c r="A93" s="1118"/>
      <c r="B93" s="1228" t="s">
        <v>133</v>
      </c>
      <c r="C93" s="1666" t="s">
        <v>134</v>
      </c>
      <c r="D93" s="1668"/>
      <c r="E93" s="1124">
        <v>0</v>
      </c>
      <c r="F93" s="1123">
        <v>0</v>
      </c>
      <c r="G93" s="1123">
        <v>0</v>
      </c>
      <c r="H93" s="1123">
        <v>-0.125</v>
      </c>
      <c r="I93" s="1123">
        <v>-0.125</v>
      </c>
      <c r="J93" s="1123">
        <v>-0.125</v>
      </c>
      <c r="K93" s="1123">
        <v>-0.125</v>
      </c>
      <c r="L93" s="1123">
        <v>-0.125</v>
      </c>
      <c r="M93" s="1122">
        <v>-0.125</v>
      </c>
      <c r="N93" s="1325"/>
    </row>
    <row r="94" spans="1:14" s="972" customFormat="1">
      <c r="A94" s="1118"/>
      <c r="B94" s="1121"/>
      <c r="C94" s="1186"/>
      <c r="D94" s="1186"/>
      <c r="E94" s="1186"/>
      <c r="F94" s="1194"/>
      <c r="G94" s="1239"/>
      <c r="H94" s="1194"/>
      <c r="I94" s="1194"/>
      <c r="J94" s="1239"/>
      <c r="K94" s="1239"/>
      <c r="L94" s="1239"/>
      <c r="M94" s="1239"/>
      <c r="N94" s="1325"/>
    </row>
    <row r="95" spans="1:14" s="972" customFormat="1">
      <c r="A95" s="1118"/>
      <c r="B95" s="1121" t="s">
        <v>68</v>
      </c>
      <c r="D95" s="1186"/>
      <c r="E95" s="1186"/>
      <c r="F95" s="1194"/>
      <c r="G95" s="1239"/>
      <c r="H95" s="1194"/>
      <c r="I95" s="1194"/>
      <c r="J95" s="1239"/>
      <c r="K95" s="1239"/>
      <c r="L95" s="1239"/>
      <c r="M95" s="1239"/>
      <c r="N95" s="1325"/>
    </row>
    <row r="96" spans="1:14" s="972" customFormat="1">
      <c r="A96" s="1118"/>
      <c r="B96" s="1121"/>
      <c r="D96" s="1186"/>
      <c r="E96" s="1186"/>
      <c r="F96" s="1194"/>
      <c r="G96" s="1239"/>
      <c r="H96" s="1194"/>
      <c r="I96" s="1194"/>
      <c r="J96" s="1239"/>
      <c r="K96" s="1239"/>
      <c r="L96" s="1239"/>
      <c r="M96" s="1239"/>
      <c r="N96" s="1325"/>
    </row>
    <row r="97" spans="1:14" s="972" customFormat="1">
      <c r="A97" s="1118"/>
      <c r="B97" s="1206" t="s">
        <v>133</v>
      </c>
      <c r="C97" s="1186"/>
      <c r="D97" s="1186"/>
      <c r="E97" s="1186"/>
      <c r="F97" s="1204"/>
      <c r="G97" s="1204"/>
      <c r="H97" s="1204"/>
      <c r="I97" s="1204"/>
      <c r="J97" s="1204"/>
      <c r="K97" s="1204"/>
      <c r="L97" s="1204"/>
      <c r="M97" s="1204"/>
      <c r="N97" s="1360"/>
    </row>
    <row r="98" spans="1:14" s="972" customFormat="1">
      <c r="A98" s="1118"/>
      <c r="B98" s="1187"/>
      <c r="C98" s="1186"/>
      <c r="D98" s="1186"/>
      <c r="E98" s="1186"/>
      <c r="F98" s="1186"/>
      <c r="G98" s="1186"/>
      <c r="H98" s="1186"/>
      <c r="I98" s="1186"/>
      <c r="J98" s="1186"/>
      <c r="K98" s="1186"/>
      <c r="L98" s="1186"/>
      <c r="M98" s="1186"/>
      <c r="N98" s="1361"/>
    </row>
    <row r="99" spans="1:14" s="972" customFormat="1">
      <c r="A99" s="1118"/>
      <c r="N99" s="976"/>
    </row>
    <row r="100" spans="1:14" s="972" customFormat="1">
      <c r="A100" s="1118"/>
      <c r="N100" s="976"/>
    </row>
    <row r="101" spans="1:14" s="972" customFormat="1">
      <c r="A101" s="1118"/>
      <c r="N101" s="976"/>
    </row>
    <row r="102" spans="1:14" s="972" customFormat="1">
      <c r="A102" s="1118"/>
      <c r="N102" s="976"/>
    </row>
    <row r="103" spans="1:14" s="972" customFormat="1">
      <c r="A103" s="1118"/>
      <c r="N103" s="976"/>
    </row>
    <row r="104" spans="1:14" s="972" customFormat="1">
      <c r="A104" s="1118"/>
      <c r="N104" s="976"/>
    </row>
    <row r="105" spans="1:14" s="972" customFormat="1">
      <c r="A105" s="1118"/>
      <c r="N105" s="976"/>
    </row>
    <row r="106" spans="1:14" s="972" customFormat="1">
      <c r="A106" s="1118"/>
      <c r="N106" s="976"/>
    </row>
    <row r="107" spans="1:14" s="972" customFormat="1" ht="15" customHeight="1">
      <c r="A107" s="1118"/>
      <c r="N107" s="976"/>
    </row>
    <row r="108" spans="1:14" s="972" customFormat="1" ht="15" customHeight="1">
      <c r="A108" s="1118"/>
      <c r="N108" s="976"/>
    </row>
    <row r="109" spans="1:14" s="972" customFormat="1" ht="15" customHeight="1">
      <c r="A109" s="1118"/>
      <c r="N109" s="976"/>
    </row>
    <row r="110" spans="1:14" s="972" customFormat="1" ht="15" customHeight="1">
      <c r="A110" s="1118"/>
      <c r="N110" s="976"/>
    </row>
    <row r="111" spans="1:14" s="972" customFormat="1" ht="15" customHeight="1">
      <c r="A111" s="1118"/>
      <c r="N111" s="976"/>
    </row>
    <row r="112" spans="1:14" s="972" customFormat="1" ht="15" customHeight="1">
      <c r="A112" s="1118"/>
      <c r="N112" s="976"/>
    </row>
    <row r="113" spans="1:14" s="972" customFormat="1">
      <c r="A113" s="1118"/>
      <c r="N113" s="976"/>
    </row>
    <row r="114" spans="1:14" s="972" customFormat="1">
      <c r="A114" s="1118"/>
      <c r="N114" s="976"/>
    </row>
    <row r="115" spans="1:14" s="972" customFormat="1">
      <c r="A115" s="1118"/>
      <c r="N115" s="976"/>
    </row>
    <row r="116" spans="1:14" s="972" customFormat="1">
      <c r="A116" s="1118"/>
      <c r="N116" s="976"/>
    </row>
    <row r="117" spans="1:14" s="972" customFormat="1">
      <c r="A117" s="1118"/>
      <c r="G117" s="1117"/>
      <c r="H117" s="1116"/>
      <c r="N117" s="976"/>
    </row>
    <row r="118" spans="1:14" s="972" customFormat="1">
      <c r="A118" s="1118"/>
      <c r="G118" s="1117"/>
      <c r="H118" s="1116"/>
      <c r="N118" s="976"/>
    </row>
    <row r="119" spans="1:14" s="972" customFormat="1">
      <c r="A119" s="1118"/>
      <c r="G119" s="1117"/>
      <c r="H119" s="1116"/>
      <c r="N119" s="976"/>
    </row>
    <row r="120" spans="1:14" s="972" customFormat="1">
      <c r="A120" s="1118"/>
      <c r="G120" s="1117"/>
      <c r="H120" s="1116"/>
      <c r="N120" s="976"/>
    </row>
    <row r="121" spans="1:14" s="972" customFormat="1">
      <c r="A121" s="1118"/>
      <c r="G121" s="1117"/>
      <c r="H121" s="1116"/>
      <c r="N121" s="976"/>
    </row>
    <row r="122" spans="1:14" s="972" customFormat="1">
      <c r="A122" s="1118"/>
      <c r="N122" s="976"/>
    </row>
    <row r="123" spans="1:14" s="972" customFormat="1">
      <c r="A123" s="1118"/>
      <c r="N123" s="976"/>
    </row>
    <row r="124" spans="1:14" s="972" customFormat="1">
      <c r="A124" s="1118"/>
      <c r="N124" s="976"/>
    </row>
    <row r="125" spans="1:14" s="972" customFormat="1">
      <c r="A125" s="1118"/>
      <c r="N125" s="976"/>
    </row>
    <row r="126" spans="1:14" s="972" customFormat="1">
      <c r="A126" s="1118"/>
      <c r="N126" s="976"/>
    </row>
    <row r="127" spans="1:14" s="972" customFormat="1">
      <c r="A127" s="1118"/>
      <c r="N127" s="976"/>
    </row>
    <row r="128" spans="1:14" s="972" customFormat="1">
      <c r="A128" s="1118"/>
      <c r="N128" s="976"/>
    </row>
    <row r="129" spans="1:14" s="972" customFormat="1" ht="15.75" thickBot="1">
      <c r="A129" s="1185"/>
      <c r="N129" s="976"/>
    </row>
    <row r="130" spans="1:14" s="972" customFormat="1" ht="15" customHeight="1">
      <c r="A130" s="981"/>
      <c r="B130" s="1756" t="s">
        <v>181</v>
      </c>
      <c r="C130" s="1756"/>
      <c r="D130" s="1756"/>
      <c r="E130" s="1756"/>
      <c r="F130" s="1756"/>
      <c r="G130" s="1756"/>
      <c r="H130" s="1756"/>
      <c r="I130" s="1756"/>
      <c r="J130" s="1756"/>
      <c r="K130" s="1756"/>
      <c r="L130" s="1756"/>
      <c r="M130" s="1756"/>
      <c r="N130" s="1777"/>
    </row>
    <row r="131" spans="1:14" s="972" customFormat="1">
      <c r="A131" s="978"/>
      <c r="B131" s="1757"/>
      <c r="C131" s="1757"/>
      <c r="D131" s="1757"/>
      <c r="E131" s="1757"/>
      <c r="F131" s="1757"/>
      <c r="G131" s="1757"/>
      <c r="H131" s="1757"/>
      <c r="I131" s="1757"/>
      <c r="J131" s="1757"/>
      <c r="K131" s="1757"/>
      <c r="L131" s="1757"/>
      <c r="M131" s="1757"/>
      <c r="N131" s="1778"/>
    </row>
    <row r="132" spans="1:14" s="972" customFormat="1">
      <c r="A132" s="978"/>
      <c r="B132" s="1757"/>
      <c r="C132" s="1757"/>
      <c r="D132" s="1757"/>
      <c r="E132" s="1757"/>
      <c r="F132" s="1757"/>
      <c r="G132" s="1757"/>
      <c r="H132" s="1757"/>
      <c r="I132" s="1757"/>
      <c r="J132" s="1757"/>
      <c r="K132" s="1757"/>
      <c r="L132" s="1757"/>
      <c r="M132" s="1757"/>
      <c r="N132" s="1778"/>
    </row>
    <row r="133" spans="1:14" s="972" customFormat="1" ht="15.75" thickBot="1">
      <c r="A133" s="975"/>
      <c r="B133" s="1758"/>
      <c r="C133" s="1758"/>
      <c r="D133" s="1758"/>
      <c r="E133" s="1758"/>
      <c r="F133" s="1758"/>
      <c r="G133" s="1758"/>
      <c r="H133" s="1758"/>
      <c r="I133" s="1758"/>
      <c r="J133" s="1758"/>
      <c r="K133" s="1758"/>
      <c r="L133" s="1758"/>
      <c r="M133" s="1758"/>
      <c r="N133" s="1779"/>
    </row>
  </sheetData>
  <mergeCells count="48"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93:D93"/>
    <mergeCell ref="C90:D90"/>
    <mergeCell ref="C89:D89"/>
    <mergeCell ref="C87:D87"/>
    <mergeCell ref="C88:D88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margins!$AY$162:$AY$163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margins!$AY$159:$AY$160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margins!$AY$156:$AY$157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margins!$AY$153:$AY$154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margins!$AY$142:$AY$145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margins!$AY$134:$AY$140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margins!$AY$147:$AY$151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margins!$AY$128:$AY$132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margins!$AL$151:$AL$153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margins!$AL$146:$AL$149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margins!$AL$160:$AL$162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margins!$AL$157:$AL$158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margins!$N$183:$N$185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topLeftCell="A3" zoomScaleNormal="100" workbookViewId="0">
      <selection activeCell="U62" sqref="U62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7" ht="26.25">
      <c r="A2" s="38"/>
      <c r="B2" s="39"/>
      <c r="C2" s="1750" t="s">
        <v>657</v>
      </c>
      <c r="D2" s="1750"/>
      <c r="E2" s="1750"/>
      <c r="F2" s="1750"/>
      <c r="G2" s="1750"/>
      <c r="H2" s="1750"/>
      <c r="I2" s="1750"/>
      <c r="J2" s="1750"/>
      <c r="N2" s="37"/>
    </row>
    <row r="3" spans="1:17" ht="31.5" thickBot="1">
      <c r="A3" s="40"/>
      <c r="B3" s="41"/>
      <c r="C3" s="42"/>
      <c r="D3" s="43"/>
      <c r="E3" s="43"/>
      <c r="F3" s="43"/>
      <c r="G3" s="43"/>
      <c r="H3" s="43"/>
      <c r="I3" s="628">
        <f ca="1">TODAY()</f>
        <v>46121</v>
      </c>
      <c r="J3" s="628">
        <f t="shared" ref="J3" ca="1" si="0">TODAY()</f>
        <v>46121</v>
      </c>
      <c r="N3" s="37"/>
    </row>
    <row r="4" spans="1:17" ht="30.75">
      <c r="A4" s="45"/>
      <c r="B4" s="45"/>
      <c r="C4" s="45"/>
      <c r="D4" s="46"/>
      <c r="E4" s="46"/>
      <c r="F4" s="46"/>
      <c r="G4" s="46"/>
      <c r="H4" s="46"/>
      <c r="I4" s="47"/>
      <c r="J4" s="47"/>
      <c r="N4" s="37"/>
    </row>
    <row r="5" spans="1:17">
      <c r="A5" s="48"/>
      <c r="B5" s="48"/>
      <c r="C5" s="48"/>
      <c r="D5" s="48"/>
      <c r="E5" s="48"/>
      <c r="F5" s="48"/>
      <c r="G5" s="48"/>
      <c r="H5" s="48"/>
      <c r="I5" s="48"/>
      <c r="J5" s="48"/>
      <c r="N5" s="37"/>
    </row>
    <row r="6" spans="1:17" ht="15.75" thickBot="1">
      <c r="I6" s="417"/>
      <c r="K6" s="417"/>
      <c r="L6" s="417"/>
      <c r="M6" s="418"/>
      <c r="N6" s="37"/>
    </row>
    <row r="7" spans="1:17" ht="15.75" thickBot="1">
      <c r="B7" s="1751" t="s">
        <v>476</v>
      </c>
      <c r="C7" s="1752"/>
      <c r="D7" s="1753"/>
      <c r="F7" s="1754" t="s">
        <v>565</v>
      </c>
      <c r="G7" s="1754"/>
      <c r="H7" s="1592"/>
      <c r="I7" s="1592"/>
      <c r="L7" s="424" t="s">
        <v>662</v>
      </c>
      <c r="M7" s="1459"/>
      <c r="N7" s="1460">
        <v>46121.348749999997</v>
      </c>
    </row>
    <row r="8" spans="1:17" ht="15.75" thickBot="1">
      <c r="A8" s="1280" t="s">
        <v>3</v>
      </c>
      <c r="B8" s="49" t="s">
        <v>13</v>
      </c>
      <c r="C8" s="51" t="s">
        <v>98</v>
      </c>
      <c r="D8" s="51" t="s">
        <v>91</v>
      </c>
      <c r="F8" s="53" t="s">
        <v>94</v>
      </c>
      <c r="G8" s="54" t="s">
        <v>6</v>
      </c>
      <c r="L8" s="418"/>
      <c r="M8" s="418"/>
      <c r="N8" s="418"/>
    </row>
    <row r="9" spans="1:17" ht="15.75" thickBot="1">
      <c r="A9" s="1281">
        <f>margins!J5</f>
        <v>6</v>
      </c>
      <c r="B9" s="845">
        <v>93.433000000000007</v>
      </c>
      <c r="C9" s="845">
        <v>93.332999999999998</v>
      </c>
      <c r="D9" s="846">
        <v>93.332999999999998</v>
      </c>
      <c r="E9" s="66" t="s">
        <v>184</v>
      </c>
      <c r="F9" s="56" t="s">
        <v>95</v>
      </c>
      <c r="G9" s="58">
        <v>102</v>
      </c>
      <c r="I9" s="64"/>
      <c r="J9" s="64"/>
      <c r="L9" s="441" t="s">
        <v>196</v>
      </c>
      <c r="M9" s="442" t="s">
        <v>197</v>
      </c>
      <c r="N9" s="442" t="s">
        <v>198</v>
      </c>
      <c r="O9" s="64"/>
      <c r="P9" s="64"/>
      <c r="Q9" s="64"/>
    </row>
    <row r="10" spans="1:17" ht="15.75" thickBot="1">
      <c r="A10" s="1282">
        <f>margins!J6</f>
        <v>6.125</v>
      </c>
      <c r="B10" s="443">
        <v>94.433000000000007</v>
      </c>
      <c r="C10" s="443">
        <v>94.332999999999998</v>
      </c>
      <c r="D10" s="842">
        <v>94.332999999999998</v>
      </c>
      <c r="E10" s="66" t="s">
        <v>185</v>
      </c>
      <c r="F10" s="56" t="s">
        <v>96</v>
      </c>
      <c r="G10" s="58">
        <v>102</v>
      </c>
      <c r="I10" s="64"/>
      <c r="J10" s="64"/>
      <c r="L10" s="418"/>
      <c r="M10" s="418"/>
      <c r="N10" s="418"/>
      <c r="P10" s="64"/>
      <c r="Q10" s="64"/>
    </row>
    <row r="11" spans="1:17">
      <c r="A11" s="1282">
        <f>margins!J7</f>
        <v>6.25</v>
      </c>
      <c r="B11" s="443">
        <v>95.433000000000007</v>
      </c>
      <c r="C11" s="443">
        <v>95.332999999999998</v>
      </c>
      <c r="D11" s="842">
        <v>95.332999999999998</v>
      </c>
      <c r="E11" s="66" t="s">
        <v>186</v>
      </c>
      <c r="F11" s="56" t="s">
        <v>7</v>
      </c>
      <c r="G11" s="58">
        <v>102</v>
      </c>
      <c r="I11" s="64"/>
      <c r="J11" s="64"/>
      <c r="L11" s="427" t="s">
        <v>199</v>
      </c>
      <c r="M11" s="432" t="s">
        <v>91</v>
      </c>
      <c r="N11" s="435"/>
      <c r="P11" s="64"/>
      <c r="Q11" s="64"/>
    </row>
    <row r="12" spans="1:17">
      <c r="A12" s="1282">
        <f>margins!J8</f>
        <v>6.375</v>
      </c>
      <c r="B12" s="443">
        <v>96.183000000000007</v>
      </c>
      <c r="C12" s="443">
        <v>96.082999999999998</v>
      </c>
      <c r="D12" s="842">
        <v>96.082999999999998</v>
      </c>
      <c r="E12" s="66" t="s">
        <v>187</v>
      </c>
      <c r="F12" s="56" t="s">
        <v>9</v>
      </c>
      <c r="G12" s="58">
        <v>101.5</v>
      </c>
      <c r="H12" s="64"/>
      <c r="I12" s="64"/>
      <c r="J12" s="64"/>
      <c r="L12" s="428" t="s">
        <v>200</v>
      </c>
      <c r="M12" s="432">
        <v>7.875</v>
      </c>
      <c r="N12" s="875">
        <f>IF(M11="7/6 Arm",VLOOKUP(M12,$A$8:$D$37,2,FALSE),IF(M11="10/6 Arm",VLOOKUP(M12,$A$8:$D$37,3,FALSE),VLOOKUP(M12,$A$8:$D$37,4,FALSE)))</f>
        <v>103.30200000000001</v>
      </c>
      <c r="P12" s="64"/>
      <c r="Q12" s="64"/>
    </row>
    <row r="13" spans="1:17">
      <c r="A13" s="1282">
        <f>margins!J9</f>
        <v>6.5</v>
      </c>
      <c r="B13" s="443">
        <v>96.87</v>
      </c>
      <c r="C13" s="443">
        <v>96.77</v>
      </c>
      <c r="D13" s="842">
        <v>96.77</v>
      </c>
      <c r="F13" s="56" t="s">
        <v>11</v>
      </c>
      <c r="G13" s="58">
        <v>99.5</v>
      </c>
      <c r="H13" s="64"/>
      <c r="I13" s="64"/>
      <c r="J13" s="64"/>
      <c r="L13" s="428" t="s">
        <v>358</v>
      </c>
      <c r="M13" s="432" t="s">
        <v>16</v>
      </c>
      <c r="N13" s="436"/>
    </row>
    <row r="14" spans="1:17" ht="15.75" thickBot="1">
      <c r="A14" s="1282">
        <f>margins!J10</f>
        <v>6.625</v>
      </c>
      <c r="B14" s="443">
        <v>97.558000000000007</v>
      </c>
      <c r="C14" s="443">
        <v>97.457999999999998</v>
      </c>
      <c r="D14" s="842">
        <v>97.457999999999998</v>
      </c>
      <c r="F14" s="59" t="s">
        <v>97</v>
      </c>
      <c r="G14" s="60">
        <v>98.5</v>
      </c>
      <c r="H14" s="64"/>
      <c r="I14" s="64"/>
      <c r="J14" s="64"/>
      <c r="L14" s="428" t="s">
        <v>201</v>
      </c>
      <c r="M14" s="432" t="s">
        <v>653</v>
      </c>
      <c r="N14" s="436">
        <f>IFERROR(INDEX($C$42:$H$43,MATCH(M14,B42:B43,0),MATCH(M13,C41:H41,0),1),0)</f>
        <v>0.12499999999999989</v>
      </c>
    </row>
    <row r="15" spans="1:17">
      <c r="A15" s="1282">
        <f>margins!J11</f>
        <v>6.75</v>
      </c>
      <c r="B15" s="443">
        <v>98.245000000000005</v>
      </c>
      <c r="C15" s="443">
        <v>98.144999999999996</v>
      </c>
      <c r="D15" s="842">
        <v>98.144999999999996</v>
      </c>
      <c r="G15" s="1"/>
      <c r="H15" s="64"/>
      <c r="I15" s="64"/>
      <c r="J15" s="64"/>
      <c r="L15" s="428" t="s">
        <v>109</v>
      </c>
      <c r="M15" s="432" t="s">
        <v>113</v>
      </c>
      <c r="N15" s="436">
        <f>IFERROR(INDEX($C$44:$H$45,MATCH(M15,B44:B45,0),MATCH(M13,$C$41:$H$41,0),1),0)</f>
        <v>0</v>
      </c>
    </row>
    <row r="16" spans="1:17" ht="15.75" thickBot="1">
      <c r="A16" s="1282">
        <f>margins!J12</f>
        <v>6.875</v>
      </c>
      <c r="B16" s="443">
        <v>98.87</v>
      </c>
      <c r="C16" s="443">
        <v>98.77</v>
      </c>
      <c r="D16" s="842">
        <v>98.77</v>
      </c>
      <c r="F16" s="1117" t="s">
        <v>602</v>
      </c>
      <c r="G16" s="1323"/>
      <c r="H16" s="1323"/>
      <c r="I16" s="64"/>
      <c r="J16" s="64"/>
      <c r="L16" s="428" t="s">
        <v>47</v>
      </c>
      <c r="M16" s="432" t="s">
        <v>221</v>
      </c>
      <c r="N16" s="436">
        <f t="shared" ref="N16:N26" si="1">IFERROR(INDEX($C$50:$H$76,MATCH(M16,$B$50:$B$76,0),MATCH($M$13,$C$41:$H$41,0),1),0)</f>
        <v>0</v>
      </c>
    </row>
    <row r="17" spans="1:14" ht="15" customHeight="1">
      <c r="A17" s="1282">
        <f>margins!J13</f>
        <v>7</v>
      </c>
      <c r="B17" s="443">
        <v>99.495000000000005</v>
      </c>
      <c r="C17" s="443">
        <v>99.394999999999996</v>
      </c>
      <c r="D17" s="842">
        <v>99.394999999999996</v>
      </c>
      <c r="F17" s="1678" t="s">
        <v>647</v>
      </c>
      <c r="G17" s="1679"/>
      <c r="H17" s="1680"/>
      <c r="I17" s="64"/>
      <c r="J17" s="64"/>
      <c r="L17" s="428" t="s">
        <v>56</v>
      </c>
      <c r="M17" s="432" t="s">
        <v>192</v>
      </c>
      <c r="N17" s="436">
        <f t="shared" si="1"/>
        <v>0</v>
      </c>
    </row>
    <row r="18" spans="1:14">
      <c r="A18" s="1282">
        <f>margins!J14</f>
        <v>7.125</v>
      </c>
      <c r="B18" s="443">
        <v>100.12</v>
      </c>
      <c r="C18" s="443">
        <v>100.02</v>
      </c>
      <c r="D18" s="842">
        <v>100.02</v>
      </c>
      <c r="F18" s="1681"/>
      <c r="G18" s="1682"/>
      <c r="H18" s="1683"/>
      <c r="I18" s="64"/>
      <c r="J18" s="64"/>
      <c r="L18" s="428" t="s">
        <v>62</v>
      </c>
      <c r="M18" s="432" t="s">
        <v>192</v>
      </c>
      <c r="N18" s="436">
        <f t="shared" si="1"/>
        <v>0</v>
      </c>
    </row>
    <row r="19" spans="1:14" ht="15" customHeight="1">
      <c r="A19" s="1282">
        <f>margins!J15</f>
        <v>7.25</v>
      </c>
      <c r="B19" s="443">
        <v>100.745</v>
      </c>
      <c r="C19" s="443">
        <v>100.645</v>
      </c>
      <c r="D19" s="842">
        <v>100.645</v>
      </c>
      <c r="F19" s="1681" t="s">
        <v>442</v>
      </c>
      <c r="G19" s="1682"/>
      <c r="H19" s="1683"/>
      <c r="I19" s="64"/>
      <c r="J19" s="64"/>
      <c r="L19" s="428" t="s">
        <v>203</v>
      </c>
      <c r="M19" s="432" t="s">
        <v>192</v>
      </c>
      <c r="N19" s="436">
        <f t="shared" si="1"/>
        <v>0</v>
      </c>
    </row>
    <row r="20" spans="1:14">
      <c r="A20" s="1282">
        <f>margins!J16</f>
        <v>7.375</v>
      </c>
      <c r="B20" s="443">
        <v>101.37</v>
      </c>
      <c r="C20" s="443">
        <v>101.27</v>
      </c>
      <c r="D20" s="842">
        <v>101.27</v>
      </c>
      <c r="F20" s="1681"/>
      <c r="G20" s="1682"/>
      <c r="H20" s="1683"/>
      <c r="I20" s="64"/>
      <c r="J20" s="64"/>
      <c r="L20" s="428" t="s">
        <v>136</v>
      </c>
      <c r="M20" s="432" t="s">
        <v>136</v>
      </c>
      <c r="N20" s="436">
        <f t="shared" si="1"/>
        <v>-0.5</v>
      </c>
    </row>
    <row r="21" spans="1:14" ht="15" customHeight="1">
      <c r="A21" s="1282">
        <f>margins!J17</f>
        <v>7.5</v>
      </c>
      <c r="B21" s="443">
        <v>101.995</v>
      </c>
      <c r="C21" s="443">
        <v>101.895</v>
      </c>
      <c r="D21" s="842">
        <v>101.895</v>
      </c>
      <c r="F21" s="1690" t="s">
        <v>747</v>
      </c>
      <c r="G21" s="1691"/>
      <c r="H21" s="1692"/>
      <c r="I21" s="64"/>
      <c r="J21" s="64"/>
      <c r="L21" s="428" t="s">
        <v>204</v>
      </c>
      <c r="M21" s="432" t="s">
        <v>95</v>
      </c>
      <c r="N21" s="436">
        <f t="shared" si="1"/>
        <v>1</v>
      </c>
    </row>
    <row r="22" spans="1:14">
      <c r="A22" s="1282">
        <f>margins!J18</f>
        <v>7.625</v>
      </c>
      <c r="B22" s="443">
        <v>102.527</v>
      </c>
      <c r="C22" s="443">
        <v>102.42700000000001</v>
      </c>
      <c r="D22" s="842">
        <v>102.42700000000001</v>
      </c>
      <c r="F22" s="1690"/>
      <c r="G22" s="1691"/>
      <c r="H22" s="1692"/>
      <c r="I22" s="64"/>
      <c r="J22" s="64"/>
      <c r="L22" s="428" t="s">
        <v>660</v>
      </c>
      <c r="M22" s="432" t="s">
        <v>192</v>
      </c>
      <c r="N22" s="436">
        <f>IFERROR(INDEX($C$67:$H$76,MATCH(M22,$B$67:$B$76,0),MATCH($M$13,$C$41:$H$41,0),1),0)</f>
        <v>0</v>
      </c>
    </row>
    <row r="23" spans="1:14" ht="15" customHeight="1">
      <c r="A23" s="1282">
        <f>margins!J19</f>
        <v>7.75</v>
      </c>
      <c r="B23" s="443">
        <v>102.964</v>
      </c>
      <c r="C23" s="443">
        <v>102.864</v>
      </c>
      <c r="D23" s="842">
        <v>102.864</v>
      </c>
      <c r="F23" s="1690" t="s">
        <v>646</v>
      </c>
      <c r="G23" s="1691"/>
      <c r="H23" s="1692"/>
      <c r="I23" s="64"/>
      <c r="J23" s="64"/>
      <c r="L23" s="428" t="s">
        <v>69</v>
      </c>
      <c r="M23" s="432" t="s">
        <v>69</v>
      </c>
      <c r="N23" s="436">
        <f t="shared" si="1"/>
        <v>-0.25</v>
      </c>
    </row>
    <row r="24" spans="1:14" ht="15.75" thickBot="1">
      <c r="A24" s="1282">
        <f>margins!J20</f>
        <v>7.875</v>
      </c>
      <c r="B24" s="443">
        <v>103.402</v>
      </c>
      <c r="C24" s="443">
        <v>103.30200000000001</v>
      </c>
      <c r="D24" s="842">
        <v>103.30200000000001</v>
      </c>
      <c r="F24" s="1698"/>
      <c r="G24" s="1699"/>
      <c r="H24" s="1700"/>
      <c r="I24" s="64"/>
      <c r="J24" s="64"/>
      <c r="L24" s="428" t="s">
        <v>475</v>
      </c>
      <c r="M24" s="432" t="s">
        <v>192</v>
      </c>
      <c r="N24" s="436">
        <f t="shared" si="1"/>
        <v>0</v>
      </c>
    </row>
    <row r="25" spans="1:14" ht="15" customHeight="1">
      <c r="A25" s="1282">
        <f>margins!J21</f>
        <v>8</v>
      </c>
      <c r="B25" s="443">
        <v>103.839</v>
      </c>
      <c r="C25" s="443">
        <v>103.739</v>
      </c>
      <c r="D25" s="842">
        <v>103.739</v>
      </c>
      <c r="F25" s="1736"/>
      <c r="G25" s="1736"/>
      <c r="H25" s="1736"/>
      <c r="I25" s="64"/>
      <c r="J25" s="64"/>
      <c r="L25" s="428" t="s">
        <v>661</v>
      </c>
      <c r="M25" s="432" t="s">
        <v>192</v>
      </c>
      <c r="N25" s="436">
        <f t="shared" si="1"/>
        <v>0</v>
      </c>
    </row>
    <row r="26" spans="1:14">
      <c r="A26" s="1282">
        <f>margins!J22</f>
        <v>8.125</v>
      </c>
      <c r="B26" s="443">
        <v>104.214</v>
      </c>
      <c r="C26" s="443">
        <v>104.114</v>
      </c>
      <c r="D26" s="842">
        <v>104.114</v>
      </c>
      <c r="F26" s="1737"/>
      <c r="G26" s="1737"/>
      <c r="H26" s="1737"/>
      <c r="I26" s="64"/>
      <c r="J26" s="64"/>
      <c r="L26" s="428" t="s">
        <v>469</v>
      </c>
      <c r="M26" s="432" t="s">
        <v>192</v>
      </c>
      <c r="N26" s="436">
        <f t="shared" si="1"/>
        <v>0</v>
      </c>
    </row>
    <row r="27" spans="1:14" ht="15" customHeight="1">
      <c r="A27" s="1282">
        <f>margins!J23</f>
        <v>8.25</v>
      </c>
      <c r="B27" s="443">
        <v>104.589</v>
      </c>
      <c r="C27" s="443">
        <v>104.489</v>
      </c>
      <c r="D27" s="842">
        <v>104.489</v>
      </c>
      <c r="F27" s="1737"/>
      <c r="G27" s="1737"/>
      <c r="H27" s="1737"/>
      <c r="I27" s="64"/>
      <c r="J27" s="64"/>
      <c r="L27" s="428" t="s">
        <v>206</v>
      </c>
      <c r="M27" s="432" t="s">
        <v>192</v>
      </c>
      <c r="N27" s="436">
        <f>_xlfn.IFNA(VLOOKUP(M27,$F$37:$G$38, 2,0), 0)</f>
        <v>0</v>
      </c>
    </row>
    <row r="28" spans="1:14" ht="15.75" thickBot="1">
      <c r="A28" s="1282">
        <f>margins!J24</f>
        <v>8.375</v>
      </c>
      <c r="B28" s="443">
        <v>104.964</v>
      </c>
      <c r="C28" s="443">
        <v>104.864</v>
      </c>
      <c r="D28" s="842">
        <v>104.864</v>
      </c>
      <c r="F28" s="1737"/>
      <c r="G28" s="1737"/>
      <c r="H28" s="1737"/>
      <c r="I28" s="64"/>
      <c r="J28" s="64"/>
      <c r="L28" s="429" t="s">
        <v>207</v>
      </c>
      <c r="M28" s="433"/>
      <c r="N28" s="437">
        <f>SUM(N14:N27)</f>
        <v>0.37499999999999989</v>
      </c>
    </row>
    <row r="29" spans="1:14" ht="15.75" thickBot="1">
      <c r="A29" s="1282">
        <f>margins!J25</f>
        <v>8.5</v>
      </c>
      <c r="B29" s="443">
        <v>105.339</v>
      </c>
      <c r="C29" s="443">
        <v>105.239</v>
      </c>
      <c r="D29" s="842">
        <v>105.239</v>
      </c>
      <c r="H29" s="1"/>
      <c r="I29" s="64"/>
      <c r="J29" s="64"/>
      <c r="L29" s="420"/>
      <c r="M29" s="421"/>
      <c r="N29" s="430"/>
    </row>
    <row r="30" spans="1:14" ht="15.75" thickBot="1">
      <c r="A30" s="1282">
        <f>margins!J26</f>
        <v>8.625</v>
      </c>
      <c r="B30" s="443">
        <v>105.714</v>
      </c>
      <c r="C30" s="443">
        <v>105.614</v>
      </c>
      <c r="D30" s="842">
        <v>105.614</v>
      </c>
      <c r="F30" s="395" t="s">
        <v>99</v>
      </c>
      <c r="G30" s="396"/>
      <c r="I30" s="64"/>
      <c r="J30" s="64"/>
      <c r="L30" s="422" t="s">
        <v>208</v>
      </c>
      <c r="M30" s="423"/>
      <c r="N30" s="610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282">
        <f>margins!J27</f>
        <v>8.75</v>
      </c>
      <c r="B31" s="443">
        <v>106.027</v>
      </c>
      <c r="C31" s="443">
        <v>105.92700000000001</v>
      </c>
      <c r="D31" s="842">
        <v>105.92700000000001</v>
      </c>
      <c r="F31" s="397" t="s">
        <v>100</v>
      </c>
      <c r="G31" s="398" t="s">
        <v>101</v>
      </c>
      <c r="I31" s="64"/>
      <c r="J31" s="64"/>
      <c r="L31" s="417"/>
      <c r="M31" s="417"/>
      <c r="N31" s="417"/>
    </row>
    <row r="32" spans="1:14" ht="15.75" thickBot="1">
      <c r="A32" s="1282">
        <f>margins!J28</f>
        <v>8.875</v>
      </c>
      <c r="B32" s="443">
        <v>106.339</v>
      </c>
      <c r="C32" s="443">
        <v>106.239</v>
      </c>
      <c r="D32" s="842">
        <v>106.239</v>
      </c>
      <c r="F32" s="399" t="s">
        <v>102</v>
      </c>
      <c r="G32" s="400">
        <v>4.5</v>
      </c>
      <c r="I32" s="64"/>
      <c r="J32" s="64"/>
      <c r="L32" s="772" t="s">
        <v>663</v>
      </c>
      <c r="M32" s="773"/>
      <c r="N32" s="774"/>
    </row>
    <row r="33" spans="1:24">
      <c r="A33" s="1282">
        <f>margins!J29</f>
        <v>9</v>
      </c>
      <c r="B33" s="443">
        <v>106.652</v>
      </c>
      <c r="C33" s="443">
        <v>106.55200000000001</v>
      </c>
      <c r="D33" s="842">
        <v>106.55200000000001</v>
      </c>
      <c r="F33" s="399" t="s">
        <v>255</v>
      </c>
      <c r="G33" s="401" t="s">
        <v>103</v>
      </c>
      <c r="I33" s="64"/>
      <c r="J33" s="64"/>
    </row>
    <row r="34" spans="1:24" ht="15.75" thickBot="1">
      <c r="A34" s="1282">
        <f>margins!J30</f>
        <v>9.125</v>
      </c>
      <c r="B34" s="443">
        <v>106.902</v>
      </c>
      <c r="C34" s="443">
        <v>106.80200000000001</v>
      </c>
      <c r="D34" s="842">
        <v>106.80200000000001</v>
      </c>
      <c r="F34" s="402" t="s">
        <v>104</v>
      </c>
      <c r="G34" s="403" t="s">
        <v>105</v>
      </c>
      <c r="I34" s="64"/>
      <c r="J34" s="64"/>
      <c r="L34" s="417"/>
      <c r="M34" s="417"/>
    </row>
    <row r="35" spans="1:24" ht="15.75" thickBot="1">
      <c r="A35" s="1282">
        <f>margins!J31</f>
        <v>9.25</v>
      </c>
      <c r="B35" s="443">
        <v>107.152</v>
      </c>
      <c r="C35" s="443">
        <v>107.05200000000001</v>
      </c>
      <c r="D35" s="842">
        <v>107.05200000000001</v>
      </c>
      <c r="J35" s="64"/>
      <c r="L35" s="417"/>
      <c r="M35" s="417"/>
    </row>
    <row r="36" spans="1:24" ht="15" customHeight="1">
      <c r="A36" s="1282">
        <f>margins!J32</f>
        <v>9.375</v>
      </c>
      <c r="B36" s="443">
        <v>107.402</v>
      </c>
      <c r="C36" s="443">
        <v>107.30200000000001</v>
      </c>
      <c r="D36" s="842">
        <v>107.30200000000001</v>
      </c>
      <c r="F36" s="395" t="s">
        <v>106</v>
      </c>
      <c r="G36" s="396"/>
      <c r="H36" s="413" t="s">
        <v>668</v>
      </c>
      <c r="I36" s="414"/>
      <c r="J36" s="64"/>
      <c r="K36" s="417"/>
      <c r="M36" s="417"/>
    </row>
    <row r="37" spans="1:24" ht="15.75" thickBot="1">
      <c r="A37" s="1283">
        <f>margins!J33</f>
        <v>9.5</v>
      </c>
      <c r="B37" s="843">
        <v>107.652</v>
      </c>
      <c r="C37" s="843">
        <v>107.55200000000001</v>
      </c>
      <c r="D37" s="844">
        <v>107.55200000000001</v>
      </c>
      <c r="F37" s="404" t="s">
        <v>107</v>
      </c>
      <c r="G37" s="405">
        <v>0</v>
      </c>
      <c r="H37" s="1302" t="s">
        <v>669</v>
      </c>
      <c r="I37" s="1303"/>
      <c r="J37" s="64"/>
      <c r="K37" s="417"/>
    </row>
    <row r="38" spans="1:24" ht="15.75" thickBot="1">
      <c r="F38" s="764" t="s">
        <v>108</v>
      </c>
      <c r="G38" s="765">
        <v>-0.375</v>
      </c>
      <c r="I38" s="419"/>
    </row>
    <row r="40" spans="1:24">
      <c r="A40" s="3" t="s">
        <v>430</v>
      </c>
      <c r="B40" s="3"/>
      <c r="C40" s="1"/>
      <c r="D40" s="1"/>
      <c r="E40" s="1"/>
      <c r="H40" s="21"/>
      <c r="I40" s="20"/>
      <c r="J40" s="416"/>
      <c r="L40" s="64"/>
      <c r="M40" s="64"/>
      <c r="N40" s="64"/>
    </row>
    <row r="41" spans="1:24">
      <c r="A41" s="1741" t="s">
        <v>109</v>
      </c>
      <c r="B41" s="415" t="s">
        <v>192</v>
      </c>
      <c r="C41" s="406" t="s">
        <v>15</v>
      </c>
      <c r="D41" s="406" t="s">
        <v>16</v>
      </c>
      <c r="E41" s="406" t="s">
        <v>17</v>
      </c>
      <c r="F41" s="406" t="s">
        <v>18</v>
      </c>
      <c r="G41" s="406" t="s">
        <v>19</v>
      </c>
      <c r="H41" s="407" t="s">
        <v>20</v>
      </c>
      <c r="L41" s="64"/>
      <c r="M41" s="64"/>
      <c r="N41" s="64"/>
    </row>
    <row r="42" spans="1:24">
      <c r="A42" s="1742"/>
      <c r="B42" s="408" t="s">
        <v>652</v>
      </c>
      <c r="C42" s="847">
        <v>0.49999999999999989</v>
      </c>
      <c r="D42" s="828">
        <v>0.12499999999999989</v>
      </c>
      <c r="E42" s="828">
        <v>-0.12500000000000011</v>
      </c>
      <c r="F42" s="828">
        <v>-1</v>
      </c>
      <c r="G42" s="828">
        <v>-2.5</v>
      </c>
      <c r="H42" s="829">
        <v>-3.75</v>
      </c>
      <c r="K42" s="64"/>
      <c r="L42" s="64"/>
      <c r="M42" s="64"/>
      <c r="N42" s="64"/>
      <c r="O42" s="64"/>
      <c r="P42" s="64"/>
      <c r="Q42" s="64"/>
      <c r="S42" s="64"/>
      <c r="T42" s="64"/>
      <c r="U42" s="64"/>
      <c r="V42" s="64"/>
      <c r="W42" s="64"/>
      <c r="X42" s="64"/>
    </row>
    <row r="43" spans="1:24">
      <c r="A43" s="1743"/>
      <c r="B43" s="409" t="s">
        <v>653</v>
      </c>
      <c r="C43" s="848">
        <v>0.5</v>
      </c>
      <c r="D43" s="832">
        <v>0.12499999999999989</v>
      </c>
      <c r="E43" s="832">
        <v>-0.12500000000000011</v>
      </c>
      <c r="F43" s="832">
        <v>-1</v>
      </c>
      <c r="G43" s="832">
        <v>-2.5</v>
      </c>
      <c r="H43" s="833">
        <v>-3.75</v>
      </c>
      <c r="K43" s="64"/>
      <c r="L43" s="64"/>
      <c r="M43" s="64"/>
      <c r="N43" s="64"/>
      <c r="O43" s="64"/>
      <c r="P43" s="64"/>
      <c r="Q43" s="64"/>
      <c r="S43" s="64"/>
      <c r="T43" s="64"/>
      <c r="U43" s="64"/>
      <c r="V43" s="64"/>
      <c r="W43" s="64"/>
      <c r="X43" s="64"/>
    </row>
    <row r="44" spans="1:24">
      <c r="A44" s="1741" t="s">
        <v>658</v>
      </c>
      <c r="B44" s="406" t="s">
        <v>112</v>
      </c>
      <c r="C44" s="847">
        <v>0.5</v>
      </c>
      <c r="D44" s="828">
        <v>0.5</v>
      </c>
      <c r="E44" s="828">
        <v>0.5</v>
      </c>
      <c r="F44" s="828">
        <v>0.625</v>
      </c>
      <c r="G44" s="828">
        <v>0.625</v>
      </c>
      <c r="H44" s="829">
        <v>0.625</v>
      </c>
      <c r="K44" s="64"/>
      <c r="L44" s="64"/>
      <c r="M44" s="64"/>
      <c r="N44" s="64"/>
      <c r="O44" s="64"/>
      <c r="P44" s="64"/>
      <c r="Q44" s="64"/>
    </row>
    <row r="45" spans="1:24">
      <c r="A45" s="1743"/>
      <c r="B45" s="409" t="s">
        <v>113</v>
      </c>
      <c r="C45" s="848">
        <v>0</v>
      </c>
      <c r="D45" s="832">
        <v>0</v>
      </c>
      <c r="E45" s="832">
        <v>0</v>
      </c>
      <c r="F45" s="832">
        <v>0</v>
      </c>
      <c r="G45" s="832">
        <v>0</v>
      </c>
      <c r="H45" s="833">
        <v>0</v>
      </c>
      <c r="K45" s="64"/>
      <c r="O45" s="64"/>
      <c r="P45" s="64"/>
      <c r="Q45" s="64"/>
    </row>
    <row r="46" spans="1:24">
      <c r="A46" s="64"/>
      <c r="B46" s="64"/>
      <c r="C46" s="64"/>
      <c r="D46" s="64"/>
      <c r="E46" s="64"/>
      <c r="F46" s="64"/>
      <c r="G46" s="64"/>
      <c r="H46" s="64"/>
      <c r="K46" s="64"/>
      <c r="O46" s="64"/>
      <c r="P46" s="64"/>
      <c r="Q46" s="64"/>
    </row>
    <row r="47" spans="1:24">
      <c r="A47" s="410"/>
      <c r="B47" s="416" t="s">
        <v>192</v>
      </c>
      <c r="C47" s="64"/>
      <c r="D47" s="64"/>
      <c r="E47" s="64"/>
      <c r="F47" s="64"/>
      <c r="G47" s="64"/>
      <c r="H47" s="64"/>
    </row>
    <row r="48" spans="1:24">
      <c r="A48" s="3" t="s">
        <v>116</v>
      </c>
      <c r="L48" s="64"/>
      <c r="M48" s="64"/>
      <c r="N48" s="64"/>
    </row>
    <row r="49" spans="1:18">
      <c r="A49" s="61"/>
      <c r="B49" s="93" t="s">
        <v>302</v>
      </c>
      <c r="C49" s="406" t="s">
        <v>15</v>
      </c>
      <c r="D49" s="406" t="s">
        <v>16</v>
      </c>
      <c r="E49" s="406" t="s">
        <v>17</v>
      </c>
      <c r="F49" s="406" t="s">
        <v>18</v>
      </c>
      <c r="G49" s="406" t="s">
        <v>19</v>
      </c>
      <c r="H49" s="407" t="s">
        <v>20</v>
      </c>
      <c r="L49" s="64"/>
      <c r="M49" s="64"/>
      <c r="N49" s="64"/>
    </row>
    <row r="50" spans="1:18">
      <c r="A50" s="1744" t="s">
        <v>47</v>
      </c>
      <c r="B50" s="851" t="s">
        <v>458</v>
      </c>
      <c r="C50" s="831">
        <v>-0.75</v>
      </c>
      <c r="D50" s="831">
        <v>-0.75</v>
      </c>
      <c r="E50" s="831">
        <v>-0.875</v>
      </c>
      <c r="F50" s="831">
        <v>-0.875</v>
      </c>
      <c r="G50" s="831">
        <v>-0.875</v>
      </c>
      <c r="H50" s="796">
        <v>-1.75</v>
      </c>
      <c r="K50" s="64"/>
      <c r="L50" s="64"/>
      <c r="M50" s="64"/>
      <c r="N50" s="64"/>
      <c r="O50" s="64"/>
      <c r="P50" s="64"/>
      <c r="Q50" s="64"/>
    </row>
    <row r="51" spans="1:18">
      <c r="A51" s="1745"/>
      <c r="B51" s="850" t="s">
        <v>126</v>
      </c>
      <c r="C51" s="831">
        <v>-0.25</v>
      </c>
      <c r="D51" s="831">
        <v>-0.25</v>
      </c>
      <c r="E51" s="831">
        <v>-0.25</v>
      </c>
      <c r="F51" s="831">
        <v>-0.25</v>
      </c>
      <c r="G51" s="831">
        <v>-0.25</v>
      </c>
      <c r="H51" s="796">
        <v>-0.25</v>
      </c>
      <c r="K51" s="64"/>
      <c r="L51" s="64"/>
      <c r="M51" s="64"/>
      <c r="N51" s="64"/>
      <c r="O51" s="64"/>
      <c r="P51" s="64"/>
      <c r="Q51" s="64"/>
    </row>
    <row r="52" spans="1:18">
      <c r="A52" s="1745"/>
      <c r="B52" s="851" t="s">
        <v>221</v>
      </c>
      <c r="C52" s="831">
        <v>0</v>
      </c>
      <c r="D52" s="831">
        <v>0</v>
      </c>
      <c r="E52" s="831">
        <v>0</v>
      </c>
      <c r="F52" s="831">
        <v>0</v>
      </c>
      <c r="G52" s="831">
        <v>0</v>
      </c>
      <c r="H52" s="796">
        <v>0</v>
      </c>
      <c r="K52" s="64"/>
      <c r="L52" s="64"/>
      <c r="M52" s="64"/>
      <c r="N52" s="64"/>
      <c r="O52" s="64"/>
      <c r="P52" s="64"/>
      <c r="Q52" s="64"/>
    </row>
    <row r="53" spans="1:18">
      <c r="A53" s="1745"/>
      <c r="B53" s="851" t="s">
        <v>222</v>
      </c>
      <c r="C53" s="831">
        <v>0</v>
      </c>
      <c r="D53" s="831">
        <v>0</v>
      </c>
      <c r="E53" s="831">
        <v>0</v>
      </c>
      <c r="F53" s="831">
        <v>0</v>
      </c>
      <c r="G53" s="831">
        <v>0</v>
      </c>
      <c r="H53" s="796">
        <v>0</v>
      </c>
      <c r="K53" s="64"/>
      <c r="L53" s="64"/>
      <c r="M53" s="64"/>
      <c r="N53" s="64"/>
      <c r="O53" s="64"/>
      <c r="P53" s="64"/>
      <c r="Q53" s="64"/>
    </row>
    <row r="54" spans="1:18">
      <c r="A54" s="1746"/>
      <c r="B54" s="851" t="s">
        <v>50</v>
      </c>
      <c r="C54" s="831">
        <v>0</v>
      </c>
      <c r="D54" s="831">
        <v>0</v>
      </c>
      <c r="E54" s="831">
        <v>0</v>
      </c>
      <c r="F54" s="831">
        <v>0</v>
      </c>
      <c r="G54" s="831">
        <v>0</v>
      </c>
      <c r="H54" s="796">
        <v>0</v>
      </c>
      <c r="K54" s="64"/>
      <c r="L54" s="64"/>
      <c r="M54" s="64"/>
      <c r="N54" s="64"/>
      <c r="O54" s="64"/>
      <c r="P54" s="64"/>
      <c r="Q54" s="64"/>
    </row>
    <row r="55" spans="1:18">
      <c r="A55" s="1279" t="s">
        <v>56</v>
      </c>
      <c r="B55" s="1274" t="s">
        <v>59</v>
      </c>
      <c r="C55" s="1275">
        <v>-0.375</v>
      </c>
      <c r="D55" s="1275">
        <v>-0.375</v>
      </c>
      <c r="E55" s="1275">
        <v>-0.375</v>
      </c>
      <c r="F55" s="1275">
        <v>-0.5</v>
      </c>
      <c r="G55" s="1275" t="s">
        <v>14</v>
      </c>
      <c r="H55" s="930" t="s">
        <v>14</v>
      </c>
      <c r="K55" s="64"/>
      <c r="L55" s="64"/>
      <c r="M55" s="64"/>
      <c r="N55" s="64"/>
      <c r="O55" s="64"/>
      <c r="P55" s="64"/>
      <c r="Q55" s="64"/>
    </row>
    <row r="56" spans="1:18">
      <c r="A56" s="1745" t="s">
        <v>62</v>
      </c>
      <c r="B56" s="851" t="s">
        <v>63</v>
      </c>
      <c r="C56" s="831">
        <v>-0.125</v>
      </c>
      <c r="D56" s="831">
        <v>-0.125</v>
      </c>
      <c r="E56" s="831">
        <v>-0.125</v>
      </c>
      <c r="F56" s="831">
        <v>-0.25</v>
      </c>
      <c r="G56" s="831">
        <v>-0.5</v>
      </c>
      <c r="H56" s="796" t="s">
        <v>14</v>
      </c>
      <c r="K56" s="64"/>
      <c r="L56" s="64"/>
      <c r="M56" s="64"/>
      <c r="N56" s="64"/>
      <c r="O56" s="64"/>
      <c r="P56" s="64"/>
      <c r="Q56" s="64"/>
    </row>
    <row r="57" spans="1:18">
      <c r="A57" s="1745"/>
      <c r="B57" s="850" t="s">
        <v>183</v>
      </c>
      <c r="C57" s="831">
        <v>-1.375</v>
      </c>
      <c r="D57" s="831">
        <v>-1.375</v>
      </c>
      <c r="E57" s="831">
        <v>-1.375</v>
      </c>
      <c r="F57" s="831">
        <v>-1.375</v>
      </c>
      <c r="G57" s="831">
        <v>-1.375</v>
      </c>
      <c r="H57" s="796" t="s">
        <v>14</v>
      </c>
      <c r="K57" s="64"/>
      <c r="L57" s="64"/>
      <c r="M57" s="64"/>
      <c r="N57" s="64"/>
      <c r="O57" s="64"/>
      <c r="P57" s="64"/>
      <c r="Q57" s="64"/>
    </row>
    <row r="58" spans="1:18">
      <c r="A58" s="1746"/>
      <c r="B58" s="852" t="s">
        <v>64</v>
      </c>
      <c r="C58" s="832">
        <v>-0.5</v>
      </c>
      <c r="D58" s="832">
        <v>-0.5</v>
      </c>
      <c r="E58" s="832">
        <v>-0.5</v>
      </c>
      <c r="F58" s="832">
        <v>-0.5</v>
      </c>
      <c r="G58" s="832">
        <v>-0.625</v>
      </c>
      <c r="H58" s="833" t="s">
        <v>14</v>
      </c>
      <c r="K58" s="64"/>
      <c r="L58" s="64"/>
      <c r="M58" s="64"/>
      <c r="N58" s="64"/>
      <c r="O58" s="64"/>
      <c r="P58" s="64"/>
      <c r="Q58" s="64"/>
    </row>
    <row r="59" spans="1:18">
      <c r="A59" s="1744" t="s">
        <v>65</v>
      </c>
      <c r="B59" s="850" t="s">
        <v>135</v>
      </c>
      <c r="C59" s="831">
        <v>-0.25</v>
      </c>
      <c r="D59" s="831">
        <v>-0.25</v>
      </c>
      <c r="E59" s="831">
        <v>-0.25</v>
      </c>
      <c r="F59" s="831">
        <v>-0.25</v>
      </c>
      <c r="G59" s="831">
        <v>-0.25</v>
      </c>
      <c r="H59" s="796">
        <v>-0.375</v>
      </c>
      <c r="K59" s="64"/>
      <c r="L59" s="64"/>
      <c r="M59" s="64"/>
      <c r="N59" s="64"/>
      <c r="O59" s="64"/>
      <c r="P59" s="64"/>
      <c r="Q59" s="64"/>
    </row>
    <row r="60" spans="1:18">
      <c r="A60" s="1746"/>
      <c r="B60" s="850" t="s">
        <v>136</v>
      </c>
      <c r="C60" s="831">
        <v>-0.5</v>
      </c>
      <c r="D60" s="831">
        <v>-0.5</v>
      </c>
      <c r="E60" s="831">
        <v>-0.5</v>
      </c>
      <c r="F60" s="831">
        <v>-0.5</v>
      </c>
      <c r="G60" s="831">
        <v>-0.625</v>
      </c>
      <c r="H60" s="796">
        <v>-0.75</v>
      </c>
      <c r="K60" s="64"/>
      <c r="L60" s="64"/>
      <c r="M60" s="64"/>
      <c r="N60" s="64"/>
      <c r="O60" s="64"/>
      <c r="P60" s="64"/>
      <c r="Q60" s="64"/>
    </row>
    <row r="61" spans="1:18">
      <c r="A61" s="1747" t="s">
        <v>659</v>
      </c>
      <c r="B61" s="853" t="s">
        <v>95</v>
      </c>
      <c r="C61" s="828">
        <v>1</v>
      </c>
      <c r="D61" s="828">
        <v>1</v>
      </c>
      <c r="E61" s="828">
        <v>1</v>
      </c>
      <c r="F61" s="828">
        <v>1</v>
      </c>
      <c r="G61" s="828">
        <v>1.125</v>
      </c>
      <c r="H61" s="829">
        <v>1.125</v>
      </c>
      <c r="K61" s="64"/>
      <c r="L61" s="64"/>
      <c r="M61" s="64"/>
      <c r="N61" s="64"/>
      <c r="O61" s="64"/>
      <c r="P61" s="64"/>
      <c r="Q61" s="64"/>
      <c r="R61" s="64"/>
    </row>
    <row r="62" spans="1:18">
      <c r="A62" s="1748"/>
      <c r="B62" s="850" t="s">
        <v>96</v>
      </c>
      <c r="C62" s="831">
        <v>0.75</v>
      </c>
      <c r="D62" s="831">
        <v>0.75</v>
      </c>
      <c r="E62" s="831">
        <v>0.75</v>
      </c>
      <c r="F62" s="831">
        <v>0.75</v>
      </c>
      <c r="G62" s="831">
        <v>0.875</v>
      </c>
      <c r="H62" s="796">
        <v>0.875</v>
      </c>
      <c r="K62" s="64"/>
      <c r="L62" s="64"/>
      <c r="M62" s="64"/>
      <c r="N62" s="64"/>
      <c r="O62" s="64"/>
      <c r="P62" s="64"/>
      <c r="Q62" s="64"/>
      <c r="R62" s="64"/>
    </row>
    <row r="63" spans="1:18">
      <c r="A63" s="1748"/>
      <c r="B63" s="850" t="s">
        <v>7</v>
      </c>
      <c r="C63" s="831">
        <v>0.5</v>
      </c>
      <c r="D63" s="831">
        <v>0.5</v>
      </c>
      <c r="E63" s="831">
        <v>0.5</v>
      </c>
      <c r="F63" s="831">
        <v>0.5</v>
      </c>
      <c r="G63" s="831">
        <v>0.625</v>
      </c>
      <c r="H63" s="796">
        <v>0.625</v>
      </c>
      <c r="K63" s="64"/>
      <c r="L63" s="64"/>
      <c r="M63" s="64"/>
      <c r="N63" s="64"/>
      <c r="O63" s="64"/>
      <c r="P63" s="64"/>
      <c r="Q63" s="64"/>
      <c r="R63" s="64"/>
    </row>
    <row r="64" spans="1:18">
      <c r="A64" s="1748"/>
      <c r="B64" s="850" t="s">
        <v>9</v>
      </c>
      <c r="C64" s="831">
        <v>0</v>
      </c>
      <c r="D64" s="831">
        <v>0</v>
      </c>
      <c r="E64" s="831">
        <v>0</v>
      </c>
      <c r="F64" s="831">
        <v>0</v>
      </c>
      <c r="G64" s="831">
        <v>0.125</v>
      </c>
      <c r="H64" s="796">
        <v>0.125</v>
      </c>
      <c r="K64" s="64"/>
      <c r="L64" s="64"/>
      <c r="M64" s="64"/>
      <c r="N64" s="64"/>
      <c r="O64" s="64"/>
      <c r="P64" s="64"/>
      <c r="Q64" s="64"/>
      <c r="R64" s="64"/>
    </row>
    <row r="65" spans="1:17">
      <c r="A65" s="1748"/>
      <c r="B65" s="850" t="s">
        <v>11</v>
      </c>
      <c r="C65" s="831">
        <v>-0.5</v>
      </c>
      <c r="D65" s="831">
        <v>-0.5</v>
      </c>
      <c r="E65" s="831">
        <v>-0.5</v>
      </c>
      <c r="F65" s="831">
        <v>-0.5</v>
      </c>
      <c r="G65" s="831">
        <v>-0.50000000000000022</v>
      </c>
      <c r="H65" s="796">
        <v>-0.50000000000000022</v>
      </c>
      <c r="K65" s="64"/>
      <c r="L65" s="64"/>
      <c r="M65" s="64"/>
      <c r="N65" s="64"/>
      <c r="O65" s="64"/>
      <c r="P65" s="64"/>
      <c r="Q65" s="64"/>
    </row>
    <row r="66" spans="1:17">
      <c r="A66" s="1749"/>
      <c r="B66" s="849" t="s">
        <v>97</v>
      </c>
      <c r="C66" s="832">
        <v>-1.0000000000000002</v>
      </c>
      <c r="D66" s="832">
        <v>-1.0000000000000002</v>
      </c>
      <c r="E66" s="832">
        <v>-1</v>
      </c>
      <c r="F66" s="832">
        <v>-1</v>
      </c>
      <c r="G66" s="832">
        <v>-1</v>
      </c>
      <c r="H66" s="833">
        <v>-1</v>
      </c>
      <c r="K66" s="64"/>
      <c r="L66" s="64"/>
      <c r="M66" s="64"/>
      <c r="N66" s="64"/>
      <c r="O66" s="64"/>
      <c r="P66" s="64"/>
      <c r="Q66" s="64"/>
    </row>
    <row r="67" spans="1:17">
      <c r="A67" s="1272" t="s">
        <v>654</v>
      </c>
      <c r="B67" s="854" t="s">
        <v>95</v>
      </c>
      <c r="C67" s="831">
        <v>0.625</v>
      </c>
      <c r="D67" s="831">
        <v>0.625</v>
      </c>
      <c r="E67" s="831">
        <v>0.625</v>
      </c>
      <c r="F67" s="831">
        <v>0.625</v>
      </c>
      <c r="G67" s="831">
        <v>0.75</v>
      </c>
      <c r="H67" s="796">
        <v>0.75</v>
      </c>
      <c r="K67" s="64"/>
      <c r="L67" s="64"/>
      <c r="M67" s="64"/>
      <c r="N67" s="64"/>
      <c r="O67" s="64"/>
      <c r="P67" s="64"/>
      <c r="Q67" s="64"/>
    </row>
    <row r="68" spans="1:17">
      <c r="A68" s="1273" t="s">
        <v>227</v>
      </c>
      <c r="B68" s="854" t="s">
        <v>96</v>
      </c>
      <c r="C68" s="831">
        <v>0.375</v>
      </c>
      <c r="D68" s="831">
        <v>0.375</v>
      </c>
      <c r="E68" s="831">
        <v>0.375</v>
      </c>
      <c r="F68" s="831">
        <v>0.375</v>
      </c>
      <c r="G68" s="831">
        <v>0.5</v>
      </c>
      <c r="H68" s="796">
        <v>0.5</v>
      </c>
      <c r="K68" s="64"/>
      <c r="L68" s="64"/>
      <c r="M68" s="64"/>
      <c r="N68" s="64"/>
      <c r="O68" s="64"/>
      <c r="P68" s="64"/>
      <c r="Q68" s="64"/>
    </row>
    <row r="69" spans="1:17">
      <c r="A69" s="1273" t="s">
        <v>655</v>
      </c>
      <c r="B69" s="854" t="s">
        <v>7</v>
      </c>
      <c r="C69" s="831">
        <v>0.125</v>
      </c>
      <c r="D69" s="831">
        <v>0.125</v>
      </c>
      <c r="E69" s="831">
        <v>0.125</v>
      </c>
      <c r="F69" s="831">
        <v>0.125</v>
      </c>
      <c r="G69" s="831">
        <v>0.25</v>
      </c>
      <c r="H69" s="796">
        <v>0.25</v>
      </c>
      <c r="K69" s="64"/>
      <c r="L69" s="64"/>
      <c r="M69" s="64"/>
      <c r="N69" s="64"/>
      <c r="O69" s="64"/>
      <c r="P69" s="64"/>
      <c r="Q69" s="64"/>
    </row>
    <row r="70" spans="1:17">
      <c r="A70" s="1273" t="s">
        <v>205</v>
      </c>
      <c r="B70" s="854" t="s">
        <v>9</v>
      </c>
      <c r="C70" s="831">
        <v>-0.375</v>
      </c>
      <c r="D70" s="831">
        <v>-0.375</v>
      </c>
      <c r="E70" s="831">
        <v>-0.375</v>
      </c>
      <c r="F70" s="831">
        <v>-0.375</v>
      </c>
      <c r="G70" s="831">
        <v>-0.25</v>
      </c>
      <c r="H70" s="796">
        <v>-0.25</v>
      </c>
      <c r="K70" s="64"/>
      <c r="L70" s="64"/>
      <c r="M70" s="64"/>
      <c r="N70" s="64"/>
      <c r="O70" s="64"/>
      <c r="P70" s="64"/>
      <c r="Q70" s="64"/>
    </row>
    <row r="71" spans="1:17">
      <c r="A71" s="1273" t="s">
        <v>656</v>
      </c>
      <c r="B71" s="854" t="s">
        <v>11</v>
      </c>
      <c r="C71" s="831">
        <v>-0.875</v>
      </c>
      <c r="D71" s="831">
        <v>-0.875</v>
      </c>
      <c r="E71" s="831">
        <v>-0.875</v>
      </c>
      <c r="F71" s="831">
        <v>-0.875</v>
      </c>
      <c r="G71" s="831">
        <v>-0.87500000000000022</v>
      </c>
      <c r="H71" s="796">
        <v>-0.87500000000000022</v>
      </c>
      <c r="K71" s="64"/>
      <c r="L71" s="64"/>
      <c r="M71" s="64"/>
      <c r="N71" s="64"/>
      <c r="O71" s="64"/>
      <c r="P71" s="64"/>
      <c r="Q71" s="64"/>
    </row>
    <row r="72" spans="1:17">
      <c r="A72" s="1273"/>
      <c r="B72" s="854" t="s">
        <v>97</v>
      </c>
      <c r="C72" s="831">
        <v>-1.0000000000000002</v>
      </c>
      <c r="D72" s="831">
        <v>-1.0000000000000002</v>
      </c>
      <c r="E72" s="831">
        <v>-1</v>
      </c>
      <c r="F72" s="831">
        <v>-1</v>
      </c>
      <c r="G72" s="831">
        <v>-1</v>
      </c>
      <c r="H72" s="796">
        <v>-1</v>
      </c>
      <c r="K72" s="64"/>
      <c r="L72" s="64"/>
      <c r="M72" s="64"/>
      <c r="N72" s="64"/>
      <c r="O72" s="64"/>
      <c r="P72" s="64"/>
      <c r="Q72" s="64"/>
    </row>
    <row r="73" spans="1:17">
      <c r="A73" s="1738" t="s">
        <v>68</v>
      </c>
      <c r="B73" s="1277" t="s">
        <v>69</v>
      </c>
      <c r="C73" s="828">
        <v>-0.25</v>
      </c>
      <c r="D73" s="828">
        <v>-0.25</v>
      </c>
      <c r="E73" s="828">
        <v>-0.25</v>
      </c>
      <c r="F73" s="828">
        <v>-0.25</v>
      </c>
      <c r="G73" s="828">
        <v>-0.25</v>
      </c>
      <c r="H73" s="829">
        <v>-0.5</v>
      </c>
      <c r="K73" s="64"/>
      <c r="L73" s="64"/>
      <c r="M73" s="64"/>
      <c r="N73" s="64"/>
      <c r="O73" s="64"/>
      <c r="P73" s="64"/>
      <c r="Q73" s="64"/>
    </row>
    <row r="74" spans="1:17">
      <c r="A74" s="1739"/>
      <c r="B74" s="1276" t="s">
        <v>474</v>
      </c>
      <c r="C74" s="831">
        <v>-1.25</v>
      </c>
      <c r="D74" s="831">
        <v>-1.25</v>
      </c>
      <c r="E74" s="831">
        <v>-1.25</v>
      </c>
      <c r="F74" s="831">
        <v>-1.25</v>
      </c>
      <c r="G74" s="831">
        <v>-1.25</v>
      </c>
      <c r="H74" s="796">
        <v>-1.625</v>
      </c>
      <c r="K74" s="64"/>
      <c r="L74" s="64"/>
      <c r="M74" s="64"/>
      <c r="N74" s="64"/>
      <c r="O74" s="64"/>
      <c r="P74" s="64"/>
      <c r="Q74" s="64"/>
    </row>
    <row r="75" spans="1:17">
      <c r="A75" s="1740"/>
      <c r="B75" s="1278" t="s">
        <v>661</v>
      </c>
      <c r="C75" s="832">
        <v>-0.25</v>
      </c>
      <c r="D75" s="832">
        <v>-0.25</v>
      </c>
      <c r="E75" s="832">
        <v>-0.25</v>
      </c>
      <c r="F75" s="832">
        <v>-0.25</v>
      </c>
      <c r="G75" s="832">
        <v>-0.25</v>
      </c>
      <c r="H75" s="833">
        <v>-0.25</v>
      </c>
      <c r="K75" s="64"/>
      <c r="O75" s="64"/>
      <c r="P75" s="64"/>
      <c r="Q75" s="64"/>
    </row>
    <row r="76" spans="1:17">
      <c r="A76" s="444" t="s">
        <v>133</v>
      </c>
      <c r="B76" s="852" t="s">
        <v>134</v>
      </c>
      <c r="C76" s="832">
        <v>0</v>
      </c>
      <c r="D76" s="832">
        <v>0</v>
      </c>
      <c r="E76" s="832">
        <v>0</v>
      </c>
      <c r="F76" s="832">
        <v>0</v>
      </c>
      <c r="G76" s="832">
        <v>0</v>
      </c>
      <c r="H76" s="833">
        <v>-0.25</v>
      </c>
      <c r="K76" s="64"/>
      <c r="O76" s="64"/>
      <c r="P76" s="64"/>
      <c r="Q76" s="64"/>
    </row>
  </sheetData>
  <mergeCells count="17">
    <mergeCell ref="C2:J2"/>
    <mergeCell ref="B7:D7"/>
    <mergeCell ref="F7:G7"/>
    <mergeCell ref="H7:I7"/>
    <mergeCell ref="F17:H18"/>
    <mergeCell ref="A73:A75"/>
    <mergeCell ref="A41:A43"/>
    <mergeCell ref="A50:A54"/>
    <mergeCell ref="A56:A58"/>
    <mergeCell ref="A44:A45"/>
    <mergeCell ref="A59:A60"/>
    <mergeCell ref="A61:A66"/>
    <mergeCell ref="F19:H20"/>
    <mergeCell ref="F21:H22"/>
    <mergeCell ref="F23:H24"/>
    <mergeCell ref="F25:H26"/>
    <mergeCell ref="F27:H28"/>
  </mergeCells>
  <dataValidations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D8795392-23D2-4470-894A-37B46D9186A1}">
          <x14:formula1>
            <xm:f>margins!$D$177:$D$179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margins!$D$168:$D$169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margins!$D$165:$D$166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margins!$D$132:$D$134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margins!$D$136:$D$141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margins!$D$143:$D$144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margins!$D$146:$D$149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margins!$D$151:$D$152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margins!$D$154:$D$155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margins!$D$157:$D$163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margins!$D$171:$D$172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margins!$D$174:$D$175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ColWidth="9.140625" defaultRowHeight="15"/>
  <cols>
    <col min="1" max="1" width="3.5703125" style="973" customWidth="1"/>
    <col min="2" max="2" width="17.7109375" style="972" customWidth="1"/>
    <col min="3" max="4" width="13.7109375" style="972" customWidth="1"/>
    <col min="5" max="5" width="1.5703125" style="972" customWidth="1"/>
    <col min="6" max="6" width="13.85546875" style="972" customWidth="1"/>
    <col min="7" max="8" width="13.7109375" style="972" customWidth="1"/>
    <col min="9" max="9" width="1.5703125" style="972" customWidth="1"/>
    <col min="10" max="11" width="13.7109375" style="972" customWidth="1"/>
    <col min="12" max="12" width="16.5703125" style="972" customWidth="1"/>
    <col min="13" max="13" width="1.42578125" style="972" customWidth="1"/>
    <col min="14" max="16" width="13.7109375" style="972" customWidth="1"/>
    <col min="17" max="17" width="2" style="972" customWidth="1"/>
    <col min="18" max="16384" width="9.140625" style="971"/>
  </cols>
  <sheetData>
    <row r="1" spans="1:17">
      <c r="A1" s="1114" t="s">
        <v>590</v>
      </c>
      <c r="B1" s="1113"/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2"/>
    </row>
    <row r="2" spans="1:17">
      <c r="A2" s="1096"/>
      <c r="B2" s="1097"/>
      <c r="C2" s="1094"/>
      <c r="D2" s="1110"/>
      <c r="E2" s="1110"/>
      <c r="F2" s="1094"/>
      <c r="G2" s="1094"/>
      <c r="H2" s="1094"/>
      <c r="I2" s="1094"/>
      <c r="J2" s="1094"/>
      <c r="K2" s="1094"/>
      <c r="L2" s="2052" t="s">
        <v>333</v>
      </c>
      <c r="M2" s="2052"/>
      <c r="N2" s="2052"/>
      <c r="O2" s="2053">
        <f ca="1">NOW()</f>
        <v>46121.348748611112</v>
      </c>
      <c r="P2" s="2053"/>
      <c r="Q2" s="1111"/>
    </row>
    <row r="3" spans="1:17">
      <c r="A3" s="1096"/>
      <c r="B3" s="1097"/>
      <c r="C3" s="1110"/>
      <c r="D3" s="1109"/>
      <c r="E3" s="1099"/>
      <c r="F3" s="1094"/>
      <c r="G3" s="1094"/>
      <c r="H3" s="1094"/>
      <c r="I3" s="1094"/>
      <c r="J3" s="1094"/>
      <c r="K3" s="1094"/>
      <c r="L3" s="1095"/>
      <c r="M3" s="1097"/>
      <c r="N3" s="2053"/>
      <c r="O3" s="2053"/>
      <c r="P3" s="1108" t="s">
        <v>589</v>
      </c>
      <c r="Q3" s="1104"/>
    </row>
    <row r="4" spans="1:17">
      <c r="A4" s="1096"/>
      <c r="B4" s="1097"/>
      <c r="C4" s="1097"/>
      <c r="D4" s="1102"/>
      <c r="E4" s="1099"/>
      <c r="F4" s="1094"/>
      <c r="G4" s="1094"/>
      <c r="H4" s="1094"/>
      <c r="I4" s="1094"/>
      <c r="J4" s="1094"/>
      <c r="K4" s="1094"/>
      <c r="L4" s="1094"/>
      <c r="M4" s="1097"/>
      <c r="N4" s="1097"/>
      <c r="O4" s="2052"/>
      <c r="P4" s="2052"/>
      <c r="Q4" s="1104"/>
    </row>
    <row r="5" spans="1:17" ht="15.75">
      <c r="A5" s="1096"/>
      <c r="B5" s="1107"/>
      <c r="C5" s="1106"/>
      <c r="D5" s="1105"/>
      <c r="E5" s="1099"/>
      <c r="F5" s="1094"/>
      <c r="G5" s="1094"/>
      <c r="H5" s="1094"/>
      <c r="I5" s="1094"/>
      <c r="J5" s="1094"/>
      <c r="K5" s="1094"/>
      <c r="L5" s="1094"/>
      <c r="M5" s="1095"/>
      <c r="N5" s="1095"/>
      <c r="O5" s="2054"/>
      <c r="P5" s="2054"/>
      <c r="Q5" s="1104"/>
    </row>
    <row r="6" spans="1:17">
      <c r="A6" s="1103"/>
      <c r="B6" s="1102"/>
      <c r="C6" s="1102"/>
      <c r="D6" s="1094"/>
      <c r="E6" s="1099"/>
      <c r="F6" s="1094"/>
      <c r="G6" s="1094"/>
      <c r="H6" s="1094"/>
      <c r="I6" s="1094"/>
      <c r="J6" s="1094"/>
      <c r="K6" s="1094"/>
      <c r="L6" s="1094"/>
      <c r="M6" s="1095"/>
      <c r="N6" s="2076"/>
      <c r="O6" s="2077"/>
      <c r="P6" s="2077"/>
      <c r="Q6" s="1101"/>
    </row>
    <row r="7" spans="1:17">
      <c r="A7" s="1096"/>
      <c r="B7" s="1100"/>
      <c r="C7" s="1095"/>
      <c r="D7" s="1100"/>
      <c r="E7" s="1099"/>
      <c r="F7" s="1094"/>
      <c r="G7" s="1094"/>
      <c r="H7" s="1094"/>
      <c r="I7" s="1094"/>
      <c r="J7" s="1094"/>
      <c r="K7" s="1094"/>
      <c r="L7" s="1094"/>
      <c r="M7" s="1094"/>
      <c r="N7" s="2078"/>
      <c r="O7" s="2078"/>
      <c r="P7" s="2078"/>
      <c r="Q7" s="1092"/>
    </row>
    <row r="8" spans="1:17">
      <c r="A8" s="1096"/>
      <c r="B8" s="1100"/>
      <c r="C8" s="1095"/>
      <c r="D8" s="1100"/>
      <c r="E8" s="1099"/>
      <c r="F8" s="1094"/>
      <c r="G8" s="1094"/>
      <c r="H8" s="1094"/>
      <c r="I8" s="1094"/>
      <c r="J8" s="1094"/>
      <c r="K8" s="1094"/>
      <c r="L8" s="1095"/>
      <c r="M8" s="1095"/>
      <c r="N8" s="2078"/>
      <c r="O8" s="2078"/>
      <c r="P8" s="2078"/>
      <c r="Q8" s="1092"/>
    </row>
    <row r="9" spans="1:17">
      <c r="A9" s="1096"/>
      <c r="B9" s="1100"/>
      <c r="C9" s="1095"/>
      <c r="D9" s="1100"/>
      <c r="E9" s="1099"/>
      <c r="F9" s="1094"/>
      <c r="G9" s="1094"/>
      <c r="H9" s="1094"/>
      <c r="I9" s="1094"/>
      <c r="J9" s="1094"/>
      <c r="K9" s="1094"/>
      <c r="L9" s="1095"/>
      <c r="M9" s="1095"/>
      <c r="N9" s="1098"/>
      <c r="O9" s="1097"/>
      <c r="P9" s="1093"/>
      <c r="Q9" s="1092"/>
    </row>
    <row r="10" spans="1:17">
      <c r="A10" s="1096"/>
      <c r="B10" s="1095"/>
      <c r="C10" s="1095"/>
      <c r="D10" s="1095"/>
      <c r="E10" s="1095"/>
      <c r="F10" s="1095"/>
      <c r="G10" s="1095"/>
      <c r="H10" s="1095"/>
      <c r="I10" s="1095"/>
      <c r="J10" s="1095"/>
      <c r="K10" s="1095"/>
      <c r="L10" s="1095"/>
      <c r="M10" s="1089"/>
      <c r="N10" s="1094"/>
      <c r="O10" s="1094"/>
      <c r="P10" s="1093"/>
      <c r="Q10" s="1092"/>
    </row>
    <row r="11" spans="1:17">
      <c r="A11" s="1091"/>
      <c r="B11" s="1090"/>
      <c r="C11" s="1090"/>
      <c r="D11" s="1090"/>
      <c r="E11" s="1090"/>
      <c r="F11" s="1090"/>
      <c r="G11" s="1090"/>
      <c r="H11" s="1090"/>
      <c r="I11" s="1090"/>
      <c r="J11" s="1090"/>
      <c r="K11" s="1090"/>
      <c r="L11" s="1090"/>
      <c r="M11" s="1090"/>
      <c r="N11" s="1090"/>
      <c r="O11" s="1090"/>
      <c r="P11" s="1089"/>
      <c r="Q11" s="1088"/>
    </row>
    <row r="12" spans="1:17" ht="15" customHeight="1">
      <c r="A12" s="2056" t="s">
        <v>341</v>
      </c>
      <c r="B12" s="2057"/>
      <c r="C12" s="2057"/>
      <c r="D12" s="2057"/>
      <c r="E12" s="2057"/>
      <c r="F12" s="2057"/>
      <c r="G12" s="2057"/>
      <c r="H12" s="2057"/>
      <c r="I12" s="2057"/>
      <c r="J12" s="2057"/>
      <c r="K12" s="2057"/>
      <c r="L12" s="2057"/>
      <c r="M12" s="2057"/>
      <c r="N12" s="2057"/>
      <c r="O12" s="2057"/>
      <c r="P12" s="2057"/>
      <c r="Q12" s="2058"/>
    </row>
    <row r="13" spans="1:17" ht="15.75" customHeight="1" thickBot="1">
      <c r="A13" s="2079"/>
      <c r="B13" s="2080"/>
      <c r="C13" s="2080"/>
      <c r="D13" s="2080"/>
      <c r="E13" s="2080"/>
      <c r="F13" s="2080"/>
      <c r="G13" s="2080"/>
      <c r="H13" s="2080"/>
      <c r="I13" s="2080"/>
      <c r="J13" s="2080"/>
      <c r="K13" s="2080"/>
      <c r="L13" s="2080"/>
      <c r="M13" s="2080"/>
      <c r="N13" s="2080"/>
      <c r="O13" s="2080"/>
      <c r="P13" s="2080"/>
      <c r="Q13" s="2081"/>
    </row>
    <row r="14" spans="1:17">
      <c r="A14" s="992"/>
      <c r="B14" s="1087"/>
      <c r="C14" s="1087"/>
      <c r="D14" s="1087"/>
      <c r="E14" s="1087"/>
      <c r="F14" s="1087"/>
      <c r="G14" s="1087"/>
      <c r="H14" s="1087"/>
      <c r="I14" s="1087"/>
      <c r="J14" s="1087"/>
      <c r="K14" s="1087"/>
      <c r="L14" s="1087"/>
      <c r="M14" s="1087"/>
      <c r="N14" s="1087"/>
      <c r="O14" s="1087"/>
      <c r="P14" s="1087"/>
      <c r="Q14" s="988"/>
    </row>
    <row r="15" spans="1:17" ht="15" customHeight="1">
      <c r="A15" s="992"/>
      <c r="B15" s="1234" t="s">
        <v>588</v>
      </c>
      <c r="C15" s="1069"/>
      <c r="D15" s="1069"/>
      <c r="E15" s="1069"/>
      <c r="F15" s="1069"/>
      <c r="G15" s="1069"/>
      <c r="H15" s="1069"/>
      <c r="I15" s="1069"/>
      <c r="J15" s="1069"/>
      <c r="K15" s="1069"/>
      <c r="L15" s="1069"/>
      <c r="M15" s="1069"/>
      <c r="N15" s="1069"/>
      <c r="O15" s="1069"/>
      <c r="P15" s="1069"/>
      <c r="Q15" s="988"/>
    </row>
    <row r="16" spans="1:17" ht="15" customHeight="1">
      <c r="A16" s="992"/>
      <c r="B16" s="1069"/>
      <c r="C16" s="1069"/>
      <c r="D16" s="1069"/>
      <c r="E16" s="1069"/>
      <c r="F16" s="1069"/>
      <c r="G16" s="1069"/>
      <c r="H16" s="1069"/>
      <c r="I16" s="1069"/>
      <c r="J16" s="2055"/>
      <c r="K16" s="2055"/>
      <c r="L16" s="1069"/>
      <c r="M16" s="1069"/>
      <c r="N16" s="1069"/>
      <c r="O16" s="1069"/>
      <c r="P16" s="1069"/>
      <c r="Q16" s="988"/>
    </row>
    <row r="17" spans="1:17" ht="15" customHeight="1">
      <c r="A17" s="992"/>
      <c r="B17" s="1069"/>
      <c r="C17" s="1069"/>
      <c r="D17" s="1069"/>
      <c r="E17" s="1069"/>
      <c r="F17" s="1069"/>
      <c r="G17" s="1069"/>
      <c r="H17" s="1069"/>
      <c r="I17" s="1069"/>
      <c r="J17" s="1024"/>
      <c r="K17" s="1079"/>
      <c r="L17" s="1078"/>
      <c r="M17" s="1069"/>
      <c r="N17" s="1077"/>
      <c r="O17" s="1076"/>
      <c r="P17" s="1235"/>
      <c r="Q17" s="988"/>
    </row>
    <row r="18" spans="1:17" ht="15" customHeight="1">
      <c r="A18" s="992"/>
      <c r="B18" s="1069"/>
      <c r="C18" s="1069"/>
      <c r="D18" s="1069"/>
      <c r="E18" s="1069"/>
      <c r="F18" s="1069"/>
      <c r="G18" s="1069"/>
      <c r="H18" s="1069"/>
      <c r="I18" s="1069"/>
      <c r="J18" s="2055"/>
      <c r="K18" s="2055"/>
      <c r="L18" s="1083"/>
      <c r="M18" s="1081"/>
      <c r="N18" s="1076"/>
      <c r="O18" s="1081"/>
      <c r="P18" s="1236"/>
      <c r="Q18" s="988"/>
    </row>
    <row r="19" spans="1:17" ht="15" customHeight="1">
      <c r="A19" s="992"/>
      <c r="B19" s="1069"/>
      <c r="C19" s="1069"/>
      <c r="D19" s="1069"/>
      <c r="E19" s="1069"/>
      <c r="F19" s="1069"/>
      <c r="G19" s="1069"/>
      <c r="H19" s="1069"/>
      <c r="I19" s="1069"/>
      <c r="J19" s="1024"/>
      <c r="K19" s="1079"/>
      <c r="L19" s="1078"/>
      <c r="M19" s="1069"/>
      <c r="N19" s="1077"/>
      <c r="O19" s="1076"/>
      <c r="P19" s="1235"/>
      <c r="Q19" s="988"/>
    </row>
    <row r="20" spans="1:17" ht="15" customHeight="1">
      <c r="A20" s="992"/>
      <c r="B20" s="1069"/>
      <c r="C20" s="1069"/>
      <c r="D20" s="1069"/>
      <c r="E20" s="1069"/>
      <c r="F20" s="1069"/>
      <c r="G20" s="1069"/>
      <c r="H20" s="1069"/>
      <c r="I20" s="1069"/>
      <c r="J20" s="2055"/>
      <c r="K20" s="2055"/>
      <c r="L20" s="1078"/>
      <c r="M20" s="1081"/>
      <c r="N20" s="1078"/>
      <c r="O20" s="1081"/>
      <c r="P20" s="1236"/>
      <c r="Q20" s="988"/>
    </row>
    <row r="21" spans="1:17" ht="15" customHeight="1">
      <c r="A21" s="992"/>
      <c r="B21" s="1069"/>
      <c r="C21" s="1069"/>
      <c r="D21" s="1069"/>
      <c r="E21" s="1069"/>
      <c r="F21" s="1069"/>
      <c r="G21" s="1069"/>
      <c r="H21" s="1069"/>
      <c r="I21" s="1069"/>
      <c r="J21" s="1024"/>
      <c r="K21" s="1079"/>
      <c r="L21" s="1078"/>
      <c r="M21" s="1069"/>
      <c r="N21" s="1077"/>
      <c r="O21" s="1076"/>
      <c r="P21" s="1235"/>
      <c r="Q21" s="988"/>
    </row>
    <row r="22" spans="1:17" ht="14.25" customHeight="1">
      <c r="A22" s="992"/>
      <c r="B22" s="1069"/>
      <c r="C22" s="1069"/>
      <c r="D22" s="1069"/>
      <c r="E22" s="1069"/>
      <c r="F22" s="1069"/>
      <c r="G22" s="1069"/>
      <c r="H22" s="1069"/>
      <c r="I22" s="1069"/>
      <c r="J22" s="2055"/>
      <c r="K22" s="2055"/>
      <c r="L22" s="1081"/>
      <c r="M22" s="1081"/>
      <c r="N22" s="1082"/>
      <c r="O22" s="1081"/>
      <c r="P22" s="1236"/>
      <c r="Q22" s="988"/>
    </row>
    <row r="23" spans="1:17" ht="15" customHeight="1">
      <c r="A23" s="992"/>
      <c r="B23" s="1069"/>
      <c r="C23" s="1069"/>
      <c r="D23" s="1069"/>
      <c r="E23" s="1069"/>
      <c r="F23" s="1069"/>
      <c r="G23" s="1069"/>
      <c r="H23" s="1069"/>
      <c r="I23" s="1069"/>
      <c r="J23" s="1024"/>
      <c r="K23" s="1079"/>
      <c r="L23" s="1078"/>
      <c r="M23" s="1069"/>
      <c r="N23" s="1077"/>
      <c r="O23" s="1076"/>
      <c r="P23" s="1235"/>
      <c r="Q23" s="988"/>
    </row>
    <row r="24" spans="1:17" ht="15" customHeight="1">
      <c r="A24" s="992"/>
      <c r="B24" s="1069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 t="s">
        <v>587</v>
      </c>
      <c r="M24" s="1069"/>
      <c r="N24" s="1069"/>
      <c r="O24" s="1069"/>
      <c r="P24" s="1069"/>
      <c r="Q24" s="988"/>
    </row>
    <row r="25" spans="1:17" ht="15" customHeight="1">
      <c r="A25" s="992"/>
      <c r="B25" s="1069"/>
      <c r="C25" s="1069"/>
      <c r="D25" s="1069"/>
      <c r="E25" s="1069"/>
      <c r="F25" s="1069"/>
      <c r="G25" s="1069"/>
      <c r="H25" s="1069"/>
      <c r="I25" s="1069"/>
      <c r="J25" s="1069"/>
      <c r="K25" s="1069"/>
      <c r="L25" s="1069"/>
      <c r="M25" s="1069"/>
      <c r="N25" s="1069"/>
      <c r="O25" s="1069"/>
      <c r="P25" s="1069"/>
      <c r="Q25" s="988"/>
    </row>
    <row r="26" spans="1:17" ht="15" customHeight="1">
      <c r="A26" s="992"/>
      <c r="B26" s="1069"/>
      <c r="C26" s="1069"/>
      <c r="D26" s="1069"/>
      <c r="E26" s="1069"/>
      <c r="F26" s="1069"/>
      <c r="G26" s="1069"/>
      <c r="H26" s="1069"/>
      <c r="I26" s="1069"/>
      <c r="J26" s="1069"/>
      <c r="K26" s="1069"/>
      <c r="L26" s="1069"/>
      <c r="M26" s="1069"/>
      <c r="N26" s="1069"/>
      <c r="O26" s="1069"/>
      <c r="P26" s="1069"/>
      <c r="Q26" s="988"/>
    </row>
    <row r="27" spans="1:17" ht="15" customHeight="1">
      <c r="A27" s="992"/>
      <c r="B27" s="1069"/>
      <c r="C27" s="1069"/>
      <c r="D27" s="1069"/>
      <c r="E27" s="1069"/>
      <c r="F27" s="1069"/>
      <c r="G27" s="1069"/>
      <c r="H27" s="1069"/>
      <c r="I27" s="1069"/>
      <c r="J27" s="1069"/>
      <c r="K27" s="1069"/>
      <c r="L27" s="1069"/>
      <c r="M27" s="1069"/>
      <c r="N27" s="1069"/>
      <c r="O27" s="1069"/>
      <c r="P27" s="1069"/>
      <c r="Q27" s="988"/>
    </row>
    <row r="28" spans="1:17" ht="11.25" customHeight="1" thickBot="1">
      <c r="A28" s="992"/>
      <c r="B28" s="1069"/>
      <c r="C28" s="1069"/>
      <c r="D28" s="1069"/>
      <c r="E28" s="1069"/>
      <c r="F28" s="1069"/>
      <c r="G28" s="1069"/>
      <c r="H28" s="1069"/>
      <c r="I28" s="1069"/>
      <c r="J28" s="1069"/>
      <c r="K28" s="1069"/>
      <c r="L28" s="1069"/>
      <c r="M28" s="1069"/>
      <c r="N28" s="1069"/>
      <c r="O28" s="1069"/>
      <c r="P28" s="1069"/>
      <c r="Q28" s="988"/>
    </row>
    <row r="29" spans="1:17" ht="31.5" customHeight="1" thickBot="1">
      <c r="A29" s="992"/>
      <c r="B29" s="2073" t="s">
        <v>586</v>
      </c>
      <c r="C29" s="2074"/>
      <c r="D29" s="2074"/>
      <c r="E29" s="2074"/>
      <c r="F29" s="2074"/>
      <c r="G29" s="2074"/>
      <c r="H29" s="2075"/>
      <c r="I29" s="995"/>
      <c r="J29" s="1705" t="s">
        <v>585</v>
      </c>
      <c r="K29" s="1706"/>
      <c r="L29" s="1706"/>
      <c r="M29" s="1706"/>
      <c r="N29" s="1706"/>
      <c r="O29" s="1706"/>
      <c r="P29" s="1707"/>
      <c r="Q29" s="988"/>
    </row>
    <row r="30" spans="1:17" ht="29.25" customHeight="1">
      <c r="A30" s="992"/>
      <c r="B30" s="1002"/>
      <c r="C30" s="995"/>
      <c r="D30" s="995"/>
      <c r="E30" s="995"/>
      <c r="F30" s="995"/>
      <c r="G30" s="995"/>
      <c r="H30" s="1034"/>
      <c r="I30" s="995"/>
      <c r="J30" s="2064" t="s">
        <v>257</v>
      </c>
      <c r="K30" s="2065"/>
      <c r="L30" s="2065"/>
      <c r="M30" s="2065"/>
      <c r="N30" s="2065"/>
      <c r="O30" s="2065"/>
      <c r="P30" s="2066"/>
      <c r="Q30" s="988"/>
    </row>
    <row r="31" spans="1:17" ht="20.25" customHeight="1">
      <c r="A31" s="992"/>
      <c r="B31" s="1067" t="s">
        <v>388</v>
      </c>
      <c r="C31" s="1001"/>
      <c r="D31" s="1001"/>
      <c r="E31" s="1048"/>
      <c r="F31" s="1048"/>
      <c r="G31" s="2027" t="s">
        <v>171</v>
      </c>
      <c r="H31" s="2035"/>
      <c r="I31" s="995"/>
      <c r="J31" s="2067"/>
      <c r="K31" s="2068"/>
      <c r="L31" s="2068"/>
      <c r="M31" s="2068"/>
      <c r="N31" s="2068"/>
      <c r="O31" s="2068"/>
      <c r="P31" s="2069"/>
      <c r="Q31" s="988"/>
    </row>
    <row r="32" spans="1:17" ht="19.5" customHeight="1">
      <c r="A32" s="992"/>
      <c r="B32" s="1067" t="s">
        <v>584</v>
      </c>
      <c r="C32" s="1068"/>
      <c r="D32" s="1001"/>
      <c r="E32" s="1001"/>
      <c r="F32" s="1001"/>
      <c r="G32" s="2027" t="s">
        <v>172</v>
      </c>
      <c r="H32" s="2035"/>
      <c r="I32" s="995"/>
      <c r="J32" s="2067"/>
      <c r="K32" s="2068"/>
      <c r="L32" s="2068"/>
      <c r="M32" s="2068"/>
      <c r="N32" s="2068"/>
      <c r="O32" s="2068"/>
      <c r="P32" s="2069"/>
      <c r="Q32" s="988"/>
    </row>
    <row r="33" spans="1:17" ht="20.25" customHeight="1">
      <c r="A33" s="992"/>
      <c r="B33" s="1067" t="s">
        <v>335</v>
      </c>
      <c r="G33" s="2027" t="s">
        <v>328</v>
      </c>
      <c r="H33" s="2035"/>
      <c r="I33" s="995"/>
      <c r="J33" s="2067"/>
      <c r="K33" s="2068"/>
      <c r="L33" s="2068"/>
      <c r="M33" s="2068"/>
      <c r="N33" s="2068"/>
      <c r="O33" s="2068"/>
      <c r="P33" s="2069"/>
      <c r="Q33" s="988"/>
    </row>
    <row r="34" spans="1:17" ht="20.25" customHeight="1">
      <c r="A34" s="992"/>
      <c r="B34" s="1067"/>
      <c r="C34" s="1020"/>
      <c r="D34" s="1001"/>
      <c r="E34" s="1001"/>
      <c r="F34" s="1001"/>
      <c r="G34" s="2027"/>
      <c r="H34" s="2035"/>
      <c r="I34" s="995"/>
      <c r="J34" s="2067"/>
      <c r="K34" s="2068"/>
      <c r="L34" s="2068"/>
      <c r="M34" s="2068"/>
      <c r="N34" s="2068"/>
      <c r="O34" s="2068"/>
      <c r="P34" s="2069"/>
      <c r="Q34" s="988"/>
    </row>
    <row r="35" spans="1:17" ht="20.25" customHeight="1">
      <c r="A35" s="992"/>
      <c r="B35" s="1015"/>
      <c r="H35" s="976"/>
      <c r="I35" s="995"/>
      <c r="J35" s="2067"/>
      <c r="K35" s="2068"/>
      <c r="L35" s="2068"/>
      <c r="M35" s="2068"/>
      <c r="N35" s="2068"/>
      <c r="O35" s="2068"/>
      <c r="P35" s="2069"/>
      <c r="Q35" s="988"/>
    </row>
    <row r="36" spans="1:17" ht="20.25" customHeight="1">
      <c r="A36" s="992"/>
      <c r="B36" s="1066"/>
      <c r="C36" s="1065"/>
      <c r="D36" s="1065"/>
      <c r="E36" s="1065"/>
      <c r="F36" s="1065"/>
      <c r="G36" s="1065"/>
      <c r="H36" s="1064"/>
      <c r="I36" s="995"/>
      <c r="J36" s="2067"/>
      <c r="K36" s="2068"/>
      <c r="L36" s="2068"/>
      <c r="M36" s="2068"/>
      <c r="N36" s="2068"/>
      <c r="O36" s="2068"/>
      <c r="P36" s="2069"/>
      <c r="Q36" s="988"/>
    </row>
    <row r="37" spans="1:17" ht="20.25" customHeight="1">
      <c r="A37" s="992"/>
      <c r="B37" s="1063"/>
      <c r="C37" s="1062"/>
      <c r="D37" s="1062"/>
      <c r="E37" s="1062"/>
      <c r="F37" s="1062"/>
      <c r="G37" s="1062"/>
      <c r="H37" s="1061"/>
      <c r="I37" s="995"/>
      <c r="J37" s="2067"/>
      <c r="K37" s="2068"/>
      <c r="L37" s="2068"/>
      <c r="M37" s="2068"/>
      <c r="N37" s="2068"/>
      <c r="O37" s="2068"/>
      <c r="P37" s="2069"/>
      <c r="Q37" s="988"/>
    </row>
    <row r="38" spans="1:17" ht="21" customHeight="1" thickBot="1">
      <c r="A38" s="992"/>
      <c r="B38" s="1060"/>
      <c r="C38" s="1059"/>
      <c r="D38" s="1059"/>
      <c r="E38" s="1059"/>
      <c r="F38" s="1059"/>
      <c r="G38" s="1059"/>
      <c r="H38" s="1058"/>
      <c r="I38" s="995"/>
      <c r="J38" s="2070"/>
      <c r="K38" s="2071"/>
      <c r="L38" s="2071"/>
      <c r="M38" s="2071"/>
      <c r="N38" s="2071"/>
      <c r="O38" s="2071"/>
      <c r="P38" s="2072"/>
      <c r="Q38" s="988"/>
    </row>
    <row r="39" spans="1:17" ht="17.25" customHeight="1" thickBot="1">
      <c r="A39" s="992"/>
      <c r="B39" s="1057"/>
      <c r="C39" s="1056"/>
      <c r="D39" s="1056"/>
      <c r="E39" s="1056"/>
      <c r="F39" s="1056"/>
      <c r="G39" s="1056"/>
      <c r="H39" s="1055"/>
      <c r="I39" s="995"/>
      <c r="J39" s="1054"/>
      <c r="K39" s="1053"/>
      <c r="L39" s="1053"/>
      <c r="M39" s="1053"/>
      <c r="N39" s="1053"/>
      <c r="O39" s="1053"/>
      <c r="P39" s="974"/>
      <c r="Q39" s="988"/>
    </row>
    <row r="40" spans="1:17" ht="31.5" customHeight="1" thickBot="1">
      <c r="A40" s="992"/>
      <c r="B40" s="2032" t="s">
        <v>583</v>
      </c>
      <c r="C40" s="2033"/>
      <c r="D40" s="2033"/>
      <c r="E40" s="2033"/>
      <c r="F40" s="2033"/>
      <c r="G40" s="2033"/>
      <c r="H40" s="2034"/>
      <c r="I40" s="995"/>
      <c r="J40" s="2056" t="s">
        <v>582</v>
      </c>
      <c r="K40" s="2057"/>
      <c r="L40" s="2057"/>
      <c r="M40" s="2057"/>
      <c r="N40" s="2057"/>
      <c r="O40" s="2057"/>
      <c r="P40" s="2058"/>
      <c r="Q40" s="988"/>
    </row>
    <row r="41" spans="1:17" ht="20.25">
      <c r="A41" s="992"/>
      <c r="B41" s="2017" t="s">
        <v>581</v>
      </c>
      <c r="C41" s="2018"/>
      <c r="D41" s="2018"/>
      <c r="E41" s="1052"/>
      <c r="F41" s="2059">
        <v>1995</v>
      </c>
      <c r="G41" s="2059"/>
      <c r="H41" s="2060"/>
      <c r="I41" s="995"/>
      <c r="J41" s="2061" t="s">
        <v>580</v>
      </c>
      <c r="K41" s="2062"/>
      <c r="L41" s="2062"/>
      <c r="M41" s="2062"/>
      <c r="N41" s="2062"/>
      <c r="O41" s="2062"/>
      <c r="P41" s="2063"/>
      <c r="Q41" s="988"/>
    </row>
    <row r="42" spans="1:17" ht="20.25">
      <c r="A42" s="992"/>
      <c r="B42" s="2048" t="s">
        <v>579</v>
      </c>
      <c r="C42" s="2049"/>
      <c r="D42" s="2049"/>
      <c r="E42" s="1037"/>
      <c r="F42" s="2050">
        <v>599</v>
      </c>
      <c r="G42" s="2050"/>
      <c r="H42" s="2051"/>
      <c r="I42" s="995"/>
      <c r="J42" s="1015"/>
      <c r="P42" s="976"/>
      <c r="Q42" s="988"/>
    </row>
    <row r="43" spans="1:17" ht="20.25">
      <c r="A43" s="992"/>
      <c r="B43" s="1030"/>
      <c r="C43" s="1024"/>
      <c r="D43" s="1051"/>
      <c r="E43" s="1051"/>
      <c r="F43" s="1050"/>
      <c r="G43" s="1050"/>
      <c r="H43" s="1034"/>
      <c r="I43" s="995"/>
      <c r="J43" s="2036" t="s">
        <v>578</v>
      </c>
      <c r="K43" s="2037"/>
      <c r="L43" s="2037"/>
      <c r="M43" s="2037"/>
      <c r="N43" s="2037"/>
      <c r="O43" s="2037"/>
      <c r="P43" s="2038"/>
      <c r="Q43" s="988"/>
    </row>
    <row r="44" spans="1:17" ht="20.25">
      <c r="A44" s="992"/>
      <c r="B44" s="2026" t="s">
        <v>577</v>
      </c>
      <c r="C44" s="2027"/>
      <c r="D44" s="2027"/>
      <c r="E44" s="2027"/>
      <c r="F44" s="2027"/>
      <c r="G44" s="2027"/>
      <c r="H44" s="2035"/>
      <c r="I44" s="995"/>
      <c r="J44" s="2039" t="s">
        <v>576</v>
      </c>
      <c r="K44" s="2040"/>
      <c r="L44" s="2040"/>
      <c r="M44" s="2040"/>
      <c r="N44" s="2040"/>
      <c r="O44" s="2040"/>
      <c r="P44" s="2041"/>
      <c r="Q44" s="988"/>
    </row>
    <row r="45" spans="1:17" ht="20.25">
      <c r="A45" s="992"/>
      <c r="B45" s="2042" t="s">
        <v>575</v>
      </c>
      <c r="C45" s="2043"/>
      <c r="D45" s="2043"/>
      <c r="E45" s="2043"/>
      <c r="F45" s="2043"/>
      <c r="G45" s="2043"/>
      <c r="H45" s="2044"/>
      <c r="I45" s="995"/>
      <c r="J45" s="1015"/>
      <c r="P45" s="976"/>
      <c r="Q45" s="988"/>
    </row>
    <row r="46" spans="1:17" ht="20.25">
      <c r="A46" s="992"/>
      <c r="B46" s="1030"/>
      <c r="C46" s="1024"/>
      <c r="D46" s="995"/>
      <c r="E46" s="995"/>
      <c r="F46" s="1050"/>
      <c r="G46" s="1050"/>
      <c r="H46" s="1034"/>
      <c r="I46" s="995"/>
      <c r="J46" s="1046"/>
      <c r="K46" s="1045"/>
      <c r="L46" s="1045"/>
      <c r="M46" s="1045"/>
      <c r="N46" s="1045"/>
      <c r="O46" s="1045"/>
      <c r="P46" s="1044"/>
      <c r="Q46" s="988"/>
    </row>
    <row r="47" spans="1:17" ht="21" thickBot="1">
      <c r="A47" s="992"/>
      <c r="B47" s="1049"/>
      <c r="C47" s="1048"/>
      <c r="D47" s="1048"/>
      <c r="E47" s="1048"/>
      <c r="F47" s="1048"/>
      <c r="G47" s="1048"/>
      <c r="H47" s="1047"/>
      <c r="I47" s="995"/>
      <c r="J47" s="1046"/>
      <c r="K47" s="1045"/>
      <c r="L47" s="1045"/>
      <c r="M47" s="1045"/>
      <c r="N47" s="1045"/>
      <c r="O47" s="1045"/>
      <c r="P47" s="1044"/>
      <c r="Q47" s="988"/>
    </row>
    <row r="48" spans="1:17" ht="31.5" customHeight="1" thickBot="1">
      <c r="A48" s="992"/>
      <c r="B48" s="1043"/>
      <c r="C48" s="1042"/>
      <c r="D48" s="1042"/>
      <c r="E48" s="1042"/>
      <c r="F48" s="1042"/>
      <c r="G48" s="1042"/>
      <c r="H48" s="1041"/>
      <c r="I48" s="1035"/>
      <c r="J48" s="1040"/>
      <c r="K48" s="1039"/>
      <c r="L48" s="1039"/>
      <c r="M48" s="1039"/>
      <c r="N48" s="1039"/>
      <c r="O48" s="1039"/>
      <c r="P48" s="1038"/>
      <c r="Q48" s="988"/>
    </row>
    <row r="49" spans="1:17" ht="30.75" customHeight="1" thickBot="1">
      <c r="A49" s="992"/>
      <c r="B49" s="2032" t="s">
        <v>574</v>
      </c>
      <c r="C49" s="2033"/>
      <c r="D49" s="2033"/>
      <c r="E49" s="2033"/>
      <c r="F49" s="2033"/>
      <c r="G49" s="2033"/>
      <c r="H49" s="2034"/>
      <c r="J49" s="1015"/>
      <c r="P49" s="976"/>
      <c r="Q49" s="988"/>
    </row>
    <row r="50" spans="1:17" ht="19.5" customHeight="1">
      <c r="A50" s="992"/>
      <c r="B50" s="2045" t="s">
        <v>573</v>
      </c>
      <c r="C50" s="2046"/>
      <c r="D50" s="2046"/>
      <c r="E50" s="2046"/>
      <c r="F50" s="2046"/>
      <c r="G50" s="2046"/>
      <c r="H50" s="2047"/>
      <c r="J50" s="1015"/>
      <c r="P50" s="976"/>
      <c r="Q50" s="988"/>
    </row>
    <row r="51" spans="1:17" ht="19.5" customHeight="1">
      <c r="A51" s="992"/>
      <c r="B51" s="2045" t="s">
        <v>572</v>
      </c>
      <c r="C51" s="2046"/>
      <c r="D51" s="2046"/>
      <c r="E51" s="2046"/>
      <c r="F51" s="2046"/>
      <c r="G51" s="2046"/>
      <c r="H51" s="2047"/>
      <c r="J51" s="1015"/>
      <c r="P51" s="976"/>
      <c r="Q51" s="988"/>
    </row>
    <row r="52" spans="1:17" ht="20.25">
      <c r="A52" s="992"/>
      <c r="B52" s="2026" t="s">
        <v>571</v>
      </c>
      <c r="C52" s="2027"/>
      <c r="D52" s="1036"/>
      <c r="E52" s="1036"/>
      <c r="F52" s="2028">
        <v>-0.125</v>
      </c>
      <c r="G52" s="2028"/>
      <c r="H52" s="1034"/>
      <c r="J52" s="1015"/>
      <c r="P52" s="976"/>
      <c r="Q52" s="988"/>
    </row>
    <row r="53" spans="1:17" ht="20.25">
      <c r="A53" s="992"/>
      <c r="B53" s="2026" t="s">
        <v>570</v>
      </c>
      <c r="C53" s="2027"/>
      <c r="D53" s="1036"/>
      <c r="E53" s="1036"/>
      <c r="F53" s="2028">
        <v>-0.25</v>
      </c>
      <c r="G53" s="2028"/>
      <c r="H53" s="1034"/>
      <c r="J53" s="1015"/>
      <c r="P53" s="976"/>
      <c r="Q53" s="988"/>
    </row>
    <row r="54" spans="1:17" ht="20.25">
      <c r="A54" s="992"/>
      <c r="B54" s="2026" t="s">
        <v>569</v>
      </c>
      <c r="C54" s="2027"/>
      <c r="D54" s="1036"/>
      <c r="E54" s="1036"/>
      <c r="F54" s="2028">
        <v>-0.375</v>
      </c>
      <c r="G54" s="2028"/>
      <c r="H54" s="1034"/>
      <c r="J54" s="1015"/>
      <c r="P54" s="976"/>
      <c r="Q54" s="988"/>
    </row>
    <row r="55" spans="1:17" ht="20.25">
      <c r="A55" s="992"/>
      <c r="B55" s="2026" t="s">
        <v>568</v>
      </c>
      <c r="C55" s="2027"/>
      <c r="D55" s="995"/>
      <c r="E55" s="995"/>
      <c r="F55" s="2028">
        <v>-0.5</v>
      </c>
      <c r="G55" s="2028"/>
      <c r="H55" s="1034"/>
      <c r="J55" s="1015"/>
      <c r="P55" s="976"/>
      <c r="Q55" s="988"/>
    </row>
    <row r="56" spans="1:17" ht="20.25" customHeight="1" thickBot="1">
      <c r="A56" s="992"/>
      <c r="B56" s="2029" t="s">
        <v>31</v>
      </c>
      <c r="C56" s="2030"/>
      <c r="D56" s="2030"/>
      <c r="E56" s="2030"/>
      <c r="F56" s="2030"/>
      <c r="G56" s="2030"/>
      <c r="H56" s="2031"/>
      <c r="I56" s="995"/>
      <c r="J56" s="1033"/>
      <c r="K56" s="1032"/>
      <c r="L56" s="1032"/>
      <c r="M56" s="1032"/>
      <c r="N56" s="1032"/>
      <c r="O56" s="1032"/>
      <c r="P56" s="1031"/>
      <c r="Q56" s="988"/>
    </row>
    <row r="57" spans="1:17" ht="20.25">
      <c r="A57" s="992"/>
      <c r="B57" s="1015"/>
      <c r="D57" s="1016"/>
      <c r="E57" s="1016"/>
      <c r="F57" s="1016"/>
      <c r="G57" s="1035"/>
      <c r="H57" s="1034"/>
      <c r="I57" s="995"/>
      <c r="J57" s="1015"/>
      <c r="P57" s="976"/>
      <c r="Q57" s="988"/>
    </row>
    <row r="58" spans="1:17" ht="32.25" customHeight="1" thickBot="1">
      <c r="A58" s="992"/>
      <c r="B58" s="1033"/>
      <c r="C58" s="1032"/>
      <c r="D58" s="1032"/>
      <c r="E58" s="1032"/>
      <c r="F58" s="1032"/>
      <c r="G58" s="1032"/>
      <c r="H58" s="1031"/>
      <c r="I58" s="995"/>
      <c r="J58" s="1015"/>
      <c r="P58" s="976"/>
      <c r="Q58" s="988"/>
    </row>
    <row r="59" spans="1:17" ht="31.5" customHeight="1" thickBot="1">
      <c r="A59" s="992"/>
      <c r="B59" s="2032" t="s">
        <v>175</v>
      </c>
      <c r="C59" s="2033"/>
      <c r="D59" s="2033"/>
      <c r="E59" s="2033"/>
      <c r="F59" s="2033"/>
      <c r="G59" s="2033"/>
      <c r="H59" s="2033"/>
      <c r="I59" s="2033"/>
      <c r="J59" s="2033"/>
      <c r="K59" s="2033"/>
      <c r="L59" s="2033"/>
      <c r="M59" s="2033"/>
      <c r="N59" s="2033"/>
      <c r="O59" s="2033"/>
      <c r="P59" s="2034"/>
      <c r="Q59" s="988"/>
    </row>
    <row r="60" spans="1:17" ht="20.25" customHeight="1">
      <c r="A60" s="992"/>
      <c r="B60" s="2017" t="s">
        <v>176</v>
      </c>
      <c r="C60" s="2018"/>
      <c r="D60" s="2018"/>
      <c r="E60" s="2018"/>
      <c r="F60" s="2018"/>
      <c r="G60" s="2018"/>
      <c r="H60" s="2018"/>
      <c r="I60" s="2018"/>
      <c r="J60" s="2018"/>
      <c r="K60" s="2018"/>
      <c r="L60" s="2018"/>
      <c r="M60" s="2018"/>
      <c r="N60" s="2018"/>
      <c r="O60" s="2018"/>
      <c r="P60" s="2019"/>
      <c r="Q60" s="988"/>
    </row>
    <row r="61" spans="1:17" ht="20.25" customHeight="1">
      <c r="A61" s="992"/>
      <c r="B61" s="2026" t="s">
        <v>354</v>
      </c>
      <c r="C61" s="2027"/>
      <c r="D61" s="2027"/>
      <c r="E61" s="2027"/>
      <c r="F61" s="2027"/>
      <c r="G61" s="2027"/>
      <c r="H61" s="2027"/>
      <c r="I61" s="2027"/>
      <c r="J61" s="2027"/>
      <c r="K61" s="2027"/>
      <c r="L61" s="2027"/>
      <c r="M61" s="2027"/>
      <c r="N61" s="2027"/>
      <c r="O61" s="2027"/>
      <c r="P61" s="2035"/>
      <c r="Q61" s="988"/>
    </row>
    <row r="62" spans="1:17" ht="20.25" customHeight="1">
      <c r="A62" s="992"/>
      <c r="B62" s="1027"/>
      <c r="C62" s="1026"/>
      <c r="D62" s="1026"/>
      <c r="E62" s="1026"/>
      <c r="F62" s="1026"/>
      <c r="G62" s="1025"/>
      <c r="H62" s="1025"/>
      <c r="I62" s="1024"/>
      <c r="J62" s="1029"/>
      <c r="K62" s="1029"/>
      <c r="L62" s="1029"/>
      <c r="M62" s="1029"/>
      <c r="N62" s="1029"/>
      <c r="O62" s="1029"/>
      <c r="P62" s="1028"/>
      <c r="Q62" s="988"/>
    </row>
    <row r="63" spans="1:17" ht="20.25" customHeight="1">
      <c r="A63" s="992"/>
      <c r="B63" s="1027" t="s">
        <v>177</v>
      </c>
      <c r="C63" s="1026"/>
      <c r="D63" s="1026"/>
      <c r="E63" s="1026"/>
      <c r="F63" s="1026"/>
      <c r="G63" s="1025"/>
      <c r="H63" s="1025"/>
      <c r="I63" s="1024"/>
      <c r="J63" s="1023"/>
      <c r="K63" s="1023"/>
      <c r="L63" s="1023"/>
      <c r="M63" s="1023"/>
      <c r="N63" s="1023"/>
      <c r="O63" s="1023"/>
      <c r="P63" s="1022"/>
      <c r="Q63" s="988"/>
    </row>
    <row r="64" spans="1:17" ht="20.25" customHeight="1">
      <c r="A64" s="992"/>
      <c r="B64" s="1015"/>
      <c r="G64" s="1021"/>
      <c r="H64" s="1021"/>
      <c r="I64" s="995"/>
      <c r="J64" s="1019"/>
      <c r="K64" s="1019"/>
      <c r="L64" s="1019"/>
      <c r="M64" s="1019"/>
      <c r="N64" s="1019"/>
      <c r="O64" s="1019"/>
      <c r="P64" s="1018"/>
      <c r="Q64" s="988"/>
    </row>
    <row r="65" spans="1:17" ht="23.25" customHeight="1" thickBot="1">
      <c r="A65" s="992"/>
      <c r="B65" s="1015"/>
      <c r="G65" s="1020"/>
      <c r="H65" s="1020"/>
      <c r="I65" s="995"/>
      <c r="J65" s="1019"/>
      <c r="K65" s="1019"/>
      <c r="L65" s="1019"/>
      <c r="M65" s="1019"/>
      <c r="N65" s="1019"/>
      <c r="O65" s="1019"/>
      <c r="P65" s="1018"/>
      <c r="Q65" s="988"/>
    </row>
    <row r="66" spans="1:17">
      <c r="A66" s="992"/>
      <c r="B66" s="1017"/>
      <c r="C66" s="1016"/>
      <c r="D66" s="1016"/>
      <c r="E66" s="1016"/>
      <c r="F66" s="1016"/>
      <c r="G66" s="1016"/>
      <c r="H66" s="1016"/>
      <c r="I66" s="1016"/>
      <c r="J66" s="1016"/>
      <c r="K66" s="1016"/>
      <c r="L66" s="1016"/>
      <c r="M66" s="1016"/>
      <c r="N66" s="1016"/>
      <c r="O66" s="1016"/>
      <c r="P66" s="979"/>
      <c r="Q66" s="988"/>
    </row>
    <row r="67" spans="1:17" ht="19.5" customHeight="1">
      <c r="A67" s="992"/>
      <c r="B67" s="1015"/>
      <c r="P67" s="976"/>
      <c r="Q67" s="988"/>
    </row>
    <row r="68" spans="1:17" ht="22.5" customHeight="1">
      <c r="A68" s="992"/>
      <c r="B68" s="1015"/>
      <c r="P68" s="976"/>
      <c r="Q68" s="988"/>
    </row>
    <row r="69" spans="1:17">
      <c r="A69" s="992"/>
      <c r="B69" s="1015"/>
      <c r="P69" s="976"/>
      <c r="Q69" s="988"/>
    </row>
    <row r="70" spans="1:17">
      <c r="A70" s="992"/>
      <c r="B70" s="1015"/>
      <c r="P70" s="976"/>
      <c r="Q70" s="988"/>
    </row>
    <row r="71" spans="1:17">
      <c r="A71" s="992"/>
      <c r="B71" s="1015"/>
      <c r="P71" s="976"/>
      <c r="Q71" s="988"/>
    </row>
    <row r="72" spans="1:17" ht="40.5" customHeight="1">
      <c r="A72" s="992"/>
      <c r="B72" s="1014"/>
      <c r="C72" s="1006"/>
      <c r="D72" s="1006"/>
      <c r="E72" s="1006"/>
      <c r="F72" s="1006"/>
      <c r="G72" s="1006"/>
      <c r="H72" s="1006"/>
      <c r="I72" s="995"/>
      <c r="J72" s="1010"/>
      <c r="K72" s="1010"/>
      <c r="L72" s="1010"/>
      <c r="M72" s="1010"/>
      <c r="N72" s="1010"/>
      <c r="O72" s="1010"/>
      <c r="P72" s="1009"/>
      <c r="Q72" s="988"/>
    </row>
    <row r="73" spans="1:17" ht="20.25">
      <c r="A73" s="992"/>
      <c r="B73" s="1013"/>
      <c r="C73" s="1012"/>
      <c r="D73" s="995"/>
      <c r="E73" s="995"/>
      <c r="F73" s="1011"/>
      <c r="G73" s="995"/>
      <c r="H73" s="995"/>
      <c r="I73" s="995"/>
      <c r="J73" s="1010"/>
      <c r="K73" s="1010"/>
      <c r="L73" s="1010"/>
      <c r="M73" s="1010"/>
      <c r="N73" s="1010"/>
      <c r="O73" s="1010"/>
      <c r="P73" s="1009"/>
      <c r="Q73" s="988"/>
    </row>
    <row r="74" spans="1:17" ht="20.25">
      <c r="A74" s="992"/>
      <c r="B74" s="1008"/>
      <c r="C74" s="1001"/>
      <c r="D74" s="1007"/>
      <c r="E74" s="1007"/>
      <c r="F74" s="1007"/>
      <c r="G74" s="1007"/>
      <c r="H74" s="1007"/>
      <c r="I74" s="995"/>
      <c r="J74" s="1006"/>
      <c r="K74" s="971"/>
      <c r="L74" s="971"/>
      <c r="M74" s="971"/>
      <c r="N74" s="971"/>
      <c r="O74" s="971"/>
      <c r="P74" s="1005"/>
      <c r="Q74" s="988"/>
    </row>
    <row r="75" spans="1:17" ht="20.25">
      <c r="A75" s="992"/>
      <c r="B75" s="1002"/>
      <c r="C75" s="995"/>
      <c r="D75" s="995"/>
      <c r="E75" s="995"/>
      <c r="F75" s="995"/>
      <c r="G75" s="995"/>
      <c r="H75" s="995"/>
      <c r="I75" s="995"/>
      <c r="J75" s="971"/>
      <c r="K75" s="971"/>
      <c r="L75" s="971"/>
      <c r="M75" s="971"/>
      <c r="N75" s="971"/>
      <c r="O75" s="971"/>
      <c r="P75" s="1005"/>
      <c r="Q75" s="988"/>
    </row>
    <row r="76" spans="1:17" ht="20.25">
      <c r="A76" s="992"/>
      <c r="B76" s="1002"/>
      <c r="D76" s="995"/>
      <c r="E76" s="995"/>
      <c r="F76" s="995"/>
      <c r="G76" s="995"/>
      <c r="H76" s="995"/>
      <c r="I76" s="995"/>
      <c r="P76" s="976"/>
      <c r="Q76" s="988"/>
    </row>
    <row r="77" spans="1:17" ht="20.25" customHeight="1">
      <c r="A77" s="992"/>
      <c r="B77" s="1002"/>
      <c r="C77" s="995"/>
      <c r="D77" s="995"/>
      <c r="E77" s="995"/>
      <c r="F77" s="995"/>
      <c r="G77" s="995"/>
      <c r="H77" s="995"/>
      <c r="I77" s="995"/>
      <c r="J77" s="996"/>
      <c r="N77" s="994"/>
      <c r="O77" s="994"/>
      <c r="P77" s="993"/>
      <c r="Q77" s="988"/>
    </row>
    <row r="78" spans="1:17" ht="20.25">
      <c r="A78" s="992"/>
      <c r="B78" s="1004"/>
      <c r="C78" s="1003"/>
      <c r="D78" s="1003"/>
      <c r="E78" s="1003"/>
      <c r="F78" s="1003"/>
      <c r="G78" s="1003"/>
      <c r="H78" s="1003"/>
      <c r="I78" s="995"/>
      <c r="J78" s="996"/>
      <c r="K78" s="995"/>
      <c r="L78" s="995"/>
      <c r="M78" s="995"/>
      <c r="N78" s="994"/>
      <c r="O78" s="994"/>
      <c r="P78" s="993"/>
      <c r="Q78" s="988"/>
    </row>
    <row r="79" spans="1:17" ht="20.25" customHeight="1">
      <c r="A79" s="992"/>
      <c r="B79" s="1004"/>
      <c r="C79" s="1003"/>
      <c r="D79" s="1003"/>
      <c r="E79" s="1003"/>
      <c r="F79" s="1003"/>
      <c r="G79" s="1003"/>
      <c r="H79" s="1003"/>
      <c r="I79" s="995"/>
      <c r="J79" s="996"/>
      <c r="K79" s="1001"/>
      <c r="L79" s="1001"/>
      <c r="M79" s="995"/>
      <c r="N79" s="994"/>
      <c r="O79" s="994"/>
      <c r="P79" s="993"/>
      <c r="Q79" s="988"/>
    </row>
    <row r="80" spans="1:17" ht="20.25">
      <c r="A80" s="992"/>
      <c r="B80" s="1002"/>
      <c r="C80" s="995"/>
      <c r="D80" s="995"/>
      <c r="E80" s="995"/>
      <c r="F80" s="995"/>
      <c r="G80" s="995"/>
      <c r="H80" s="995"/>
      <c r="I80" s="995"/>
      <c r="J80" s="996"/>
      <c r="K80" s="1001"/>
      <c r="L80" s="1001"/>
      <c r="M80" s="995"/>
      <c r="N80" s="994"/>
      <c r="O80" s="994"/>
      <c r="P80" s="993"/>
      <c r="Q80" s="988"/>
    </row>
    <row r="81" spans="1:17" ht="20.25">
      <c r="A81" s="992"/>
      <c r="B81" s="999"/>
      <c r="C81" s="998"/>
      <c r="D81" s="998"/>
      <c r="E81" s="995"/>
      <c r="F81" s="995"/>
      <c r="G81" s="1000"/>
      <c r="H81" s="995"/>
      <c r="I81" s="995"/>
      <c r="J81" s="996"/>
      <c r="K81" s="1001"/>
      <c r="L81" s="1001"/>
      <c r="M81" s="995"/>
      <c r="N81" s="994"/>
      <c r="O81" s="994"/>
      <c r="P81" s="993"/>
      <c r="Q81" s="988"/>
    </row>
    <row r="82" spans="1:17" ht="20.25">
      <c r="A82" s="992"/>
      <c r="B82" s="999"/>
      <c r="C82" s="998"/>
      <c r="D82" s="998"/>
      <c r="E82" s="995"/>
      <c r="F82" s="995"/>
      <c r="G82" s="1000"/>
      <c r="H82" s="995"/>
      <c r="I82" s="995"/>
      <c r="J82" s="996"/>
      <c r="K82" s="995"/>
      <c r="L82" s="995"/>
      <c r="M82" s="995"/>
      <c r="N82" s="994"/>
      <c r="O82" s="994"/>
      <c r="P82" s="993"/>
      <c r="Q82" s="988"/>
    </row>
    <row r="83" spans="1:17" ht="20.25">
      <c r="A83" s="992"/>
      <c r="B83" s="999"/>
      <c r="C83" s="998"/>
      <c r="D83" s="998"/>
      <c r="E83" s="995"/>
      <c r="F83" s="995"/>
      <c r="G83" s="997"/>
      <c r="H83" s="995"/>
      <c r="I83" s="995"/>
      <c r="J83" s="996"/>
      <c r="K83" s="995"/>
      <c r="L83" s="995"/>
      <c r="M83" s="995"/>
      <c r="N83" s="994"/>
      <c r="O83" s="994"/>
      <c r="P83" s="993"/>
      <c r="Q83" s="988"/>
    </row>
    <row r="84" spans="1:17" ht="20.25" customHeight="1" thickBot="1">
      <c r="A84" s="992"/>
      <c r="B84" s="991"/>
      <c r="C84" s="990"/>
      <c r="D84" s="990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9"/>
      <c r="Q84" s="988"/>
    </row>
    <row r="85" spans="1:17" s="972" customFormat="1" ht="15.75" thickBot="1">
      <c r="A85" s="978"/>
      <c r="B85" s="978"/>
      <c r="C85" s="973"/>
      <c r="D85" s="973"/>
      <c r="E85" s="973"/>
      <c r="F85" s="973"/>
      <c r="G85" s="973"/>
      <c r="H85" s="973"/>
      <c r="I85" s="973"/>
      <c r="J85" s="973"/>
      <c r="K85" s="973"/>
      <c r="L85" s="973"/>
      <c r="M85" s="973"/>
      <c r="N85" s="973"/>
      <c r="O85" s="973"/>
      <c r="P85" s="985"/>
      <c r="Q85" s="985"/>
    </row>
    <row r="86" spans="1:17" s="972" customFormat="1">
      <c r="A86" s="978"/>
      <c r="B86" s="1705" t="s">
        <v>567</v>
      </c>
      <c r="C86" s="1706"/>
      <c r="D86" s="1706"/>
      <c r="E86" s="1706"/>
      <c r="F86" s="1706"/>
      <c r="G86" s="1706"/>
      <c r="H86" s="1706"/>
      <c r="I86" s="1706"/>
      <c r="J86" s="1706"/>
      <c r="K86" s="1706"/>
      <c r="L86" s="1706"/>
      <c r="M86" s="1706"/>
      <c r="N86" s="1706"/>
      <c r="O86" s="1706"/>
      <c r="P86" s="1707"/>
      <c r="Q86" s="985"/>
    </row>
    <row r="87" spans="1:17" s="972" customFormat="1" ht="15.75" thickBot="1">
      <c r="A87" s="978"/>
      <c r="B87" s="1708"/>
      <c r="C87" s="1709"/>
      <c r="D87" s="1709"/>
      <c r="E87" s="1709"/>
      <c r="F87" s="1709"/>
      <c r="G87" s="1709"/>
      <c r="H87" s="1709"/>
      <c r="I87" s="1709"/>
      <c r="J87" s="1709"/>
      <c r="K87" s="1709"/>
      <c r="L87" s="1709"/>
      <c r="M87" s="1709"/>
      <c r="N87" s="1709"/>
      <c r="O87" s="1709"/>
      <c r="P87" s="1710"/>
      <c r="Q87" s="985"/>
    </row>
    <row r="88" spans="1:17" s="972" customFormat="1" ht="21" customHeight="1">
      <c r="A88" s="978"/>
      <c r="B88" s="2017" t="s">
        <v>179</v>
      </c>
      <c r="C88" s="2018"/>
      <c r="D88" s="2018"/>
      <c r="E88" s="2018"/>
      <c r="F88" s="2018"/>
      <c r="G88" s="2018"/>
      <c r="H88" s="2018"/>
      <c r="I88" s="2018"/>
      <c r="J88" s="2018"/>
      <c r="K88" s="2018"/>
      <c r="L88" s="2018"/>
      <c r="M88" s="2018"/>
      <c r="N88" s="2018"/>
      <c r="O88" s="2018"/>
      <c r="P88" s="2019"/>
      <c r="Q88" s="985"/>
    </row>
    <row r="89" spans="1:17" s="972" customFormat="1" ht="21" customHeight="1" thickBot="1">
      <c r="A89" s="978"/>
      <c r="B89" s="2020" t="s">
        <v>180</v>
      </c>
      <c r="C89" s="2021"/>
      <c r="D89" s="2021"/>
      <c r="E89" s="2021"/>
      <c r="F89" s="2021"/>
      <c r="G89" s="2021"/>
      <c r="H89" s="2021"/>
      <c r="I89" s="2021"/>
      <c r="J89" s="2021"/>
      <c r="K89" s="2021"/>
      <c r="L89" s="2021"/>
      <c r="M89" s="2021"/>
      <c r="N89" s="2021"/>
      <c r="O89" s="2021"/>
      <c r="P89" s="2022"/>
      <c r="Q89" s="985"/>
    </row>
    <row r="90" spans="1:17" s="972" customFormat="1">
      <c r="A90" s="978"/>
      <c r="B90" s="978"/>
      <c r="C90" s="973"/>
      <c r="D90" s="973"/>
      <c r="E90" s="973"/>
      <c r="F90" s="973"/>
      <c r="G90" s="973"/>
      <c r="H90" s="973"/>
      <c r="I90" s="973"/>
      <c r="J90" s="973"/>
      <c r="K90" s="973"/>
      <c r="L90" s="973"/>
      <c r="M90" s="973"/>
      <c r="N90" s="973"/>
      <c r="O90" s="973"/>
      <c r="P90" s="985"/>
      <c r="Q90" s="985"/>
    </row>
    <row r="91" spans="1:17" s="972" customFormat="1">
      <c r="A91" s="978"/>
      <c r="B91" s="978"/>
      <c r="C91" s="973"/>
      <c r="D91" s="973"/>
      <c r="E91" s="973"/>
      <c r="F91" s="973"/>
      <c r="G91" s="973"/>
      <c r="H91" s="973"/>
      <c r="I91" s="973"/>
      <c r="J91" s="973"/>
      <c r="K91" s="973"/>
      <c r="L91" s="973"/>
      <c r="M91" s="973"/>
      <c r="N91" s="973"/>
      <c r="O91" s="973"/>
      <c r="P91" s="985"/>
      <c r="Q91" s="985"/>
    </row>
    <row r="92" spans="1:17" s="972" customFormat="1">
      <c r="A92" s="978"/>
      <c r="B92" s="978"/>
      <c r="C92" s="973"/>
      <c r="D92" s="973"/>
      <c r="E92" s="973"/>
      <c r="F92" s="973"/>
      <c r="G92" s="973"/>
      <c r="H92" s="973"/>
      <c r="I92" s="973"/>
      <c r="J92" s="973"/>
      <c r="K92" s="973"/>
      <c r="L92" s="973"/>
      <c r="M92" s="973"/>
      <c r="N92" s="973"/>
      <c r="O92" s="973"/>
      <c r="P92" s="985"/>
      <c r="Q92" s="985"/>
    </row>
    <row r="93" spans="1:17" s="972" customFormat="1">
      <c r="A93" s="978"/>
      <c r="B93" s="978"/>
      <c r="C93" s="973"/>
      <c r="D93" s="973"/>
      <c r="E93" s="973"/>
      <c r="F93" s="973"/>
      <c r="G93" s="973"/>
      <c r="H93" s="973"/>
      <c r="I93" s="973"/>
      <c r="J93" s="973"/>
      <c r="K93" s="973"/>
      <c r="L93" s="973"/>
      <c r="M93" s="973"/>
      <c r="N93" s="973"/>
      <c r="O93" s="973"/>
      <c r="P93" s="985"/>
      <c r="Q93" s="985"/>
    </row>
    <row r="94" spans="1:17" s="972" customFormat="1">
      <c r="A94" s="978"/>
      <c r="B94" s="978"/>
      <c r="C94" s="973"/>
      <c r="D94" s="973"/>
      <c r="E94" s="973"/>
      <c r="F94" s="973"/>
      <c r="G94" s="973"/>
      <c r="H94" s="973"/>
      <c r="I94" s="973"/>
      <c r="J94" s="973"/>
      <c r="K94" s="973"/>
      <c r="L94" s="973"/>
      <c r="M94" s="973"/>
      <c r="N94" s="973"/>
      <c r="O94" s="973"/>
      <c r="P94" s="985"/>
      <c r="Q94" s="985"/>
    </row>
    <row r="95" spans="1:17" s="972" customFormat="1">
      <c r="A95" s="978"/>
      <c r="B95" s="978"/>
      <c r="C95" s="973"/>
      <c r="D95" s="973"/>
      <c r="E95" s="973"/>
      <c r="F95" s="973"/>
      <c r="G95" s="973"/>
      <c r="H95" s="973"/>
      <c r="I95" s="973"/>
      <c r="J95" s="973"/>
      <c r="K95" s="973"/>
      <c r="L95" s="973"/>
      <c r="M95" s="973"/>
      <c r="N95" s="973"/>
      <c r="O95" s="973"/>
      <c r="P95" s="985"/>
      <c r="Q95" s="985"/>
    </row>
    <row r="96" spans="1:17" s="972" customFormat="1">
      <c r="A96" s="978"/>
      <c r="B96" s="978"/>
      <c r="C96" s="973"/>
      <c r="D96" s="973"/>
      <c r="E96" s="973"/>
      <c r="F96" s="973"/>
      <c r="G96" s="973"/>
      <c r="H96" s="973"/>
      <c r="I96" s="973"/>
      <c r="J96" s="973"/>
      <c r="K96" s="973"/>
      <c r="L96" s="973"/>
      <c r="M96" s="973"/>
      <c r="N96" s="973"/>
      <c r="O96" s="973"/>
      <c r="P96" s="985"/>
      <c r="Q96" s="985"/>
    </row>
    <row r="97" spans="1:17" s="972" customFormat="1" ht="15.75" thickBot="1">
      <c r="A97" s="978"/>
      <c r="B97" s="975"/>
      <c r="C97" s="987"/>
      <c r="D97" s="987"/>
      <c r="E97" s="987"/>
      <c r="F97" s="987"/>
      <c r="G97" s="987"/>
      <c r="H97" s="987"/>
      <c r="I97" s="987"/>
      <c r="J97" s="987"/>
      <c r="K97" s="987"/>
      <c r="L97" s="987"/>
      <c r="M97" s="987"/>
      <c r="N97" s="987"/>
      <c r="O97" s="987"/>
      <c r="P97" s="986"/>
      <c r="Q97" s="985"/>
    </row>
    <row r="98" spans="1:17" ht="21" thickBot="1">
      <c r="A98" s="984"/>
      <c r="B98" s="983"/>
      <c r="C98" s="983"/>
      <c r="D98" s="983"/>
      <c r="E98" s="983"/>
      <c r="F98" s="983"/>
      <c r="G98" s="983"/>
      <c r="H98" s="983"/>
      <c r="I98" s="983"/>
      <c r="J98" s="983"/>
      <c r="K98" s="983"/>
      <c r="L98" s="983"/>
      <c r="M98" s="983"/>
      <c r="N98" s="983"/>
      <c r="O98" s="983"/>
      <c r="P98" s="983"/>
      <c r="Q98" s="982"/>
    </row>
    <row r="99" spans="1:17" ht="15" customHeight="1">
      <c r="A99" s="981"/>
      <c r="B99" s="2023" t="s">
        <v>181</v>
      </c>
      <c r="C99" s="2023"/>
      <c r="D99" s="2023"/>
      <c r="E99" s="2023"/>
      <c r="F99" s="2023"/>
      <c r="G99" s="2023"/>
      <c r="H99" s="2023"/>
      <c r="I99" s="2023"/>
      <c r="J99" s="2023"/>
      <c r="K99" s="2023"/>
      <c r="L99" s="2023"/>
      <c r="M99" s="2023"/>
      <c r="N99" s="2023"/>
      <c r="O99" s="2023"/>
      <c r="P99" s="2023"/>
      <c r="Q99" s="979"/>
    </row>
    <row r="100" spans="1:17">
      <c r="A100" s="978"/>
      <c r="B100" s="2024"/>
      <c r="C100" s="2024"/>
      <c r="D100" s="2024"/>
      <c r="E100" s="2024"/>
      <c r="F100" s="2024"/>
      <c r="G100" s="2024"/>
      <c r="H100" s="2024"/>
      <c r="I100" s="2024"/>
      <c r="J100" s="2024"/>
      <c r="K100" s="2024"/>
      <c r="L100" s="2024"/>
      <c r="M100" s="2024"/>
      <c r="N100" s="2024"/>
      <c r="O100" s="2024"/>
      <c r="P100" s="2024"/>
      <c r="Q100" s="976"/>
    </row>
    <row r="101" spans="1:17">
      <c r="A101" s="978"/>
      <c r="B101" s="2024"/>
      <c r="C101" s="2024"/>
      <c r="D101" s="2024"/>
      <c r="E101" s="2024"/>
      <c r="F101" s="2024"/>
      <c r="G101" s="2024"/>
      <c r="H101" s="2024"/>
      <c r="I101" s="2024"/>
      <c r="J101" s="2024"/>
      <c r="K101" s="2024"/>
      <c r="L101" s="2024"/>
      <c r="M101" s="2024"/>
      <c r="N101" s="2024"/>
      <c r="O101" s="2024"/>
      <c r="P101" s="2024"/>
      <c r="Q101" s="976"/>
    </row>
    <row r="102" spans="1:17" ht="15.75" thickBot="1">
      <c r="A102" s="975"/>
      <c r="B102" s="2025"/>
      <c r="C102" s="2025"/>
      <c r="D102" s="2025"/>
      <c r="E102" s="2025"/>
      <c r="F102" s="2025"/>
      <c r="G102" s="2025"/>
      <c r="H102" s="2025"/>
      <c r="I102" s="2025"/>
      <c r="J102" s="2025"/>
      <c r="K102" s="2025"/>
      <c r="L102" s="2025"/>
      <c r="M102" s="2025"/>
      <c r="N102" s="2025"/>
      <c r="O102" s="2025"/>
      <c r="P102" s="2025"/>
      <c r="Q102" s="974"/>
    </row>
  </sheetData>
  <mergeCells count="49">
    <mergeCell ref="N6:P6"/>
    <mergeCell ref="N7:P8"/>
    <mergeCell ref="A12:Q13"/>
    <mergeCell ref="J16:K16"/>
    <mergeCell ref="J18:K18"/>
    <mergeCell ref="G32:H32"/>
    <mergeCell ref="G33:H33"/>
    <mergeCell ref="G34:H34"/>
    <mergeCell ref="B29:H29"/>
    <mergeCell ref="B40:H40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ColWidth="9.140625" defaultRowHeight="15"/>
  <cols>
    <col min="1" max="1" width="3.5703125" style="973" customWidth="1"/>
    <col min="2" max="2" width="17.7109375" style="972" customWidth="1"/>
    <col min="3" max="4" width="13.7109375" style="972" customWidth="1"/>
    <col min="5" max="5" width="1.5703125" style="972" customWidth="1"/>
    <col min="6" max="6" width="13.85546875" style="972" customWidth="1"/>
    <col min="7" max="8" width="13.7109375" style="972" customWidth="1"/>
    <col min="9" max="9" width="1.5703125" style="972" customWidth="1"/>
    <col min="10" max="11" width="13.7109375" style="972" customWidth="1"/>
    <col min="12" max="12" width="16.5703125" style="972" customWidth="1"/>
    <col min="13" max="13" width="1.42578125" style="972" customWidth="1"/>
    <col min="14" max="16" width="13.7109375" style="972" customWidth="1"/>
    <col min="17" max="17" width="2" style="972" customWidth="1"/>
    <col min="18" max="16384" width="9.140625" style="971"/>
  </cols>
  <sheetData>
    <row r="1" spans="1:17">
      <c r="A1" s="1114" t="s">
        <v>590</v>
      </c>
      <c r="B1" s="1113"/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2"/>
    </row>
    <row r="2" spans="1:17">
      <c r="A2" s="1096"/>
      <c r="B2" s="1097"/>
      <c r="C2" s="1094"/>
      <c r="D2" s="1110"/>
      <c r="E2" s="1110"/>
      <c r="F2" s="1094"/>
      <c r="G2" s="1094"/>
      <c r="H2" s="1094"/>
      <c r="I2" s="1094"/>
      <c r="J2" s="1094"/>
      <c r="K2" s="1094"/>
      <c r="L2" s="2052" t="s">
        <v>333</v>
      </c>
      <c r="M2" s="2052"/>
      <c r="N2" s="2052"/>
      <c r="O2" s="2053">
        <f ca="1">NOW()</f>
        <v>46121.348748611112</v>
      </c>
      <c r="P2" s="2053"/>
      <c r="Q2" s="1111"/>
    </row>
    <row r="3" spans="1:17">
      <c r="A3" s="1096"/>
      <c r="B3" s="1097"/>
      <c r="C3" s="1110"/>
      <c r="D3" s="1109"/>
      <c r="E3" s="1099"/>
      <c r="F3" s="1094"/>
      <c r="G3" s="1094"/>
      <c r="H3" s="1094"/>
      <c r="I3" s="1094"/>
      <c r="J3" s="1094"/>
      <c r="K3" s="1094"/>
      <c r="L3" s="1095"/>
      <c r="M3" s="1097"/>
      <c r="N3" s="2053"/>
      <c r="O3" s="2053"/>
      <c r="P3" s="1108" t="s">
        <v>589</v>
      </c>
      <c r="Q3" s="1104"/>
    </row>
    <row r="4" spans="1:17">
      <c r="A4" s="1096"/>
      <c r="B4" s="1097"/>
      <c r="C4" s="1097"/>
      <c r="D4" s="1102"/>
      <c r="E4" s="1099"/>
      <c r="F4" s="1094"/>
      <c r="G4" s="1094"/>
      <c r="H4" s="1094"/>
      <c r="I4" s="1094"/>
      <c r="J4" s="1094"/>
      <c r="K4" s="1094"/>
      <c r="L4" s="1094"/>
      <c r="M4" s="1097"/>
      <c r="N4" s="1097"/>
      <c r="O4" s="2052"/>
      <c r="P4" s="2052"/>
      <c r="Q4" s="1104"/>
    </row>
    <row r="5" spans="1:17" ht="15.75">
      <c r="A5" s="1096"/>
      <c r="B5" s="1107"/>
      <c r="C5" s="1106"/>
      <c r="D5" s="1105"/>
      <c r="E5" s="1099"/>
      <c r="F5" s="1094"/>
      <c r="G5" s="1094"/>
      <c r="H5" s="1094"/>
      <c r="I5" s="1094"/>
      <c r="J5" s="1094"/>
      <c r="K5" s="1094"/>
      <c r="L5" s="1094"/>
      <c r="M5" s="1095"/>
      <c r="N5" s="1095"/>
      <c r="O5" s="2054"/>
      <c r="P5" s="2054"/>
      <c r="Q5" s="1104"/>
    </row>
    <row r="6" spans="1:17">
      <c r="A6" s="1103"/>
      <c r="B6" s="1102"/>
      <c r="C6" s="1102"/>
      <c r="D6" s="1094"/>
      <c r="E6" s="1099"/>
      <c r="F6" s="1094"/>
      <c r="G6" s="1094"/>
      <c r="H6" s="1094"/>
      <c r="I6" s="1094"/>
      <c r="J6" s="1094"/>
      <c r="K6" s="1094"/>
      <c r="L6" s="1094"/>
      <c r="M6" s="1095"/>
      <c r="N6" s="2076"/>
      <c r="O6" s="2077"/>
      <c r="P6" s="2077"/>
      <c r="Q6" s="1101"/>
    </row>
    <row r="7" spans="1:17">
      <c r="A7" s="1096"/>
      <c r="B7" s="1100"/>
      <c r="C7" s="1095"/>
      <c r="D7" s="1100"/>
      <c r="E7" s="1099"/>
      <c r="F7" s="1094"/>
      <c r="G7" s="1094"/>
      <c r="H7" s="1094"/>
      <c r="I7" s="1094"/>
      <c r="J7" s="1094"/>
      <c r="K7" s="1094"/>
      <c r="L7" s="1094"/>
      <c r="M7" s="1094"/>
      <c r="N7" s="2078"/>
      <c r="O7" s="2078"/>
      <c r="P7" s="2078"/>
      <c r="Q7" s="1092"/>
    </row>
    <row r="8" spans="1:17">
      <c r="A8" s="1096"/>
      <c r="B8" s="1100"/>
      <c r="C8" s="1095"/>
      <c r="D8" s="1100"/>
      <c r="E8" s="1099"/>
      <c r="F8" s="1094"/>
      <c r="G8" s="1094"/>
      <c r="H8" s="1094"/>
      <c r="I8" s="1094"/>
      <c r="J8" s="1094"/>
      <c r="K8" s="1094"/>
      <c r="L8" s="1095"/>
      <c r="M8" s="1095"/>
      <c r="N8" s="2078"/>
      <c r="O8" s="2078"/>
      <c r="P8" s="2078"/>
      <c r="Q8" s="1092"/>
    </row>
    <row r="9" spans="1:17">
      <c r="A9" s="1096"/>
      <c r="B9" s="1100"/>
      <c r="C9" s="1095"/>
      <c r="D9" s="1100"/>
      <c r="E9" s="1099"/>
      <c r="F9" s="1094"/>
      <c r="G9" s="1094"/>
      <c r="H9" s="1094"/>
      <c r="I9" s="1094"/>
      <c r="J9" s="1094"/>
      <c r="K9" s="1094"/>
      <c r="L9" s="1095"/>
      <c r="M9" s="1095"/>
      <c r="N9" s="1098"/>
      <c r="O9" s="1097"/>
      <c r="P9" s="1093"/>
      <c r="Q9" s="1092"/>
    </row>
    <row r="10" spans="1:17">
      <c r="A10" s="1096"/>
      <c r="B10" s="1095"/>
      <c r="C10" s="1095"/>
      <c r="D10" s="1095"/>
      <c r="E10" s="1095"/>
      <c r="F10" s="1095"/>
      <c r="G10" s="1095"/>
      <c r="H10" s="1095"/>
      <c r="I10" s="1095"/>
      <c r="J10" s="1095"/>
      <c r="K10" s="1095"/>
      <c r="L10" s="1095"/>
      <c r="M10" s="1089"/>
      <c r="N10" s="1094"/>
      <c r="O10" s="1094"/>
      <c r="P10" s="1093"/>
      <c r="Q10" s="1092"/>
    </row>
    <row r="11" spans="1:17">
      <c r="A11" s="1091"/>
      <c r="B11" s="1090"/>
      <c r="C11" s="1090"/>
      <c r="D11" s="1090"/>
      <c r="E11" s="1090"/>
      <c r="F11" s="1090"/>
      <c r="G11" s="1090"/>
      <c r="H11" s="1090"/>
      <c r="I11" s="1090"/>
      <c r="J11" s="1090"/>
      <c r="K11" s="1090"/>
      <c r="L11" s="1090"/>
      <c r="M11" s="1090"/>
      <c r="N11" s="1090"/>
      <c r="O11" s="1090"/>
      <c r="P11" s="1089"/>
      <c r="Q11" s="1088"/>
    </row>
    <row r="12" spans="1:17" ht="15" customHeight="1">
      <c r="A12" s="2056" t="s">
        <v>627</v>
      </c>
      <c r="B12" s="2057"/>
      <c r="C12" s="2057"/>
      <c r="D12" s="2057"/>
      <c r="E12" s="2057"/>
      <c r="F12" s="2057"/>
      <c r="G12" s="2057"/>
      <c r="H12" s="2057"/>
      <c r="I12" s="2057"/>
      <c r="J12" s="2057"/>
      <c r="K12" s="2057"/>
      <c r="L12" s="2057"/>
      <c r="M12" s="2057"/>
      <c r="N12" s="2057"/>
      <c r="O12" s="2057"/>
      <c r="P12" s="2057"/>
      <c r="Q12" s="2058"/>
    </row>
    <row r="13" spans="1:17" ht="15.75" customHeight="1" thickBot="1">
      <c r="A13" s="2079"/>
      <c r="B13" s="2080"/>
      <c r="C13" s="2080"/>
      <c r="D13" s="2080"/>
      <c r="E13" s="2080"/>
      <c r="F13" s="2080"/>
      <c r="G13" s="2080"/>
      <c r="H13" s="2080"/>
      <c r="I13" s="2080"/>
      <c r="J13" s="2080"/>
      <c r="K13" s="2080"/>
      <c r="L13" s="2080"/>
      <c r="M13" s="2080"/>
      <c r="N13" s="2080"/>
      <c r="O13" s="2080"/>
      <c r="P13" s="2080"/>
      <c r="Q13" s="2081"/>
    </row>
    <row r="14" spans="1:17">
      <c r="A14" s="992"/>
      <c r="B14" s="1087"/>
      <c r="C14" s="1087"/>
      <c r="D14" s="1087"/>
      <c r="E14" s="1087"/>
      <c r="F14" s="1087"/>
      <c r="G14" s="1087"/>
      <c r="H14" s="1087"/>
      <c r="I14" s="1087"/>
      <c r="J14" s="1087"/>
      <c r="K14" s="1087"/>
      <c r="L14" s="1087"/>
      <c r="M14" s="1087"/>
      <c r="N14" s="1087"/>
      <c r="O14" s="1087"/>
      <c r="P14" s="1087"/>
      <c r="Q14" s="988"/>
    </row>
    <row r="15" spans="1:17" ht="15" customHeight="1">
      <c r="A15" s="992"/>
      <c r="B15" s="1086" t="s">
        <v>588</v>
      </c>
      <c r="C15" s="1085"/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1085"/>
      <c r="O15" s="1085"/>
      <c r="P15" s="1084"/>
      <c r="Q15" s="988"/>
    </row>
    <row r="16" spans="1:17" ht="15" customHeight="1">
      <c r="A16" s="992"/>
      <c r="B16" s="1074"/>
      <c r="C16" s="1069"/>
      <c r="D16" s="1069"/>
      <c r="E16" s="1069"/>
      <c r="F16" s="1069"/>
      <c r="G16" s="1069"/>
      <c r="H16" s="1069"/>
      <c r="I16" s="1069"/>
      <c r="J16" s="2055"/>
      <c r="K16" s="2055"/>
      <c r="L16" s="1069"/>
      <c r="M16" s="1069"/>
      <c r="N16" s="1069"/>
      <c r="O16" s="1069"/>
      <c r="P16" s="1073"/>
      <c r="Q16" s="988"/>
    </row>
    <row r="17" spans="1:17" ht="15" customHeight="1">
      <c r="A17" s="992"/>
      <c r="B17" s="1074"/>
      <c r="C17" s="1069"/>
      <c r="D17" s="1069"/>
      <c r="E17" s="1069"/>
      <c r="F17" s="1069"/>
      <c r="G17" s="1069"/>
      <c r="H17" s="1069"/>
      <c r="I17" s="1069"/>
      <c r="J17" s="1024"/>
      <c r="K17" s="1079"/>
      <c r="L17" s="1078"/>
      <c r="M17" s="1069"/>
      <c r="N17" s="1077"/>
      <c r="O17" s="1076"/>
      <c r="P17" s="1075"/>
      <c r="Q17" s="988"/>
    </row>
    <row r="18" spans="1:17" ht="15" customHeight="1">
      <c r="A18" s="992"/>
      <c r="B18" s="1074"/>
      <c r="C18" s="1069"/>
      <c r="D18" s="1069"/>
      <c r="E18" s="1069"/>
      <c r="F18" s="1069"/>
      <c r="G18" s="1069"/>
      <c r="H18" s="1069"/>
      <c r="I18" s="1069"/>
      <c r="J18" s="2055"/>
      <c r="K18" s="2055"/>
      <c r="L18" s="1083"/>
      <c r="M18" s="1081"/>
      <c r="N18" s="1076"/>
      <c r="O18" s="1081"/>
      <c r="P18" s="1080"/>
      <c r="Q18" s="988"/>
    </row>
    <row r="19" spans="1:17" ht="15" customHeight="1">
      <c r="A19" s="992"/>
      <c r="B19" s="1074"/>
      <c r="C19" s="1069"/>
      <c r="D19" s="1069"/>
      <c r="E19" s="1069"/>
      <c r="F19" s="1069"/>
      <c r="G19" s="1069"/>
      <c r="H19" s="1069"/>
      <c r="I19" s="1069"/>
      <c r="J19" s="1024"/>
      <c r="K19" s="1079"/>
      <c r="L19" s="1078"/>
      <c r="M19" s="1069"/>
      <c r="N19" s="1077"/>
      <c r="O19" s="1076"/>
      <c r="P19" s="1075"/>
      <c r="Q19" s="988"/>
    </row>
    <row r="20" spans="1:17" ht="15" customHeight="1">
      <c r="A20" s="992"/>
      <c r="B20" s="1074"/>
      <c r="C20" s="1069"/>
      <c r="D20" s="1069"/>
      <c r="E20" s="1069"/>
      <c r="F20" s="1069"/>
      <c r="G20" s="1069"/>
      <c r="H20" s="1069"/>
      <c r="I20" s="1069"/>
      <c r="J20" s="2055"/>
      <c r="K20" s="2055"/>
      <c r="L20" s="1078"/>
      <c r="M20" s="1081"/>
      <c r="N20" s="1078"/>
      <c r="O20" s="1081"/>
      <c r="P20" s="1080"/>
      <c r="Q20" s="988"/>
    </row>
    <row r="21" spans="1:17" ht="15" customHeight="1">
      <c r="A21" s="992"/>
      <c r="B21" s="1074"/>
      <c r="C21" s="1069"/>
      <c r="D21" s="1069"/>
      <c r="E21" s="1069"/>
      <c r="F21" s="1069"/>
      <c r="G21" s="1069"/>
      <c r="H21" s="1069"/>
      <c r="I21" s="1069"/>
      <c r="J21" s="1024"/>
      <c r="K21" s="1079"/>
      <c r="L21" s="1078"/>
      <c r="M21" s="1069"/>
      <c r="N21" s="1077"/>
      <c r="O21" s="1076"/>
      <c r="P21" s="1075"/>
      <c r="Q21" s="988"/>
    </row>
    <row r="22" spans="1:17" ht="14.25" customHeight="1">
      <c r="A22" s="992"/>
      <c r="B22" s="1074"/>
      <c r="C22" s="1069"/>
      <c r="D22" s="1069"/>
      <c r="E22" s="1069"/>
      <c r="F22" s="1069"/>
      <c r="G22" s="1069"/>
      <c r="H22" s="1069"/>
      <c r="I22" s="1069"/>
      <c r="J22" s="2055"/>
      <c r="K22" s="2055"/>
      <c r="L22" s="1081"/>
      <c r="M22" s="1081"/>
      <c r="N22" s="1082"/>
      <c r="O22" s="1081"/>
      <c r="P22" s="1080"/>
      <c r="Q22" s="988"/>
    </row>
    <row r="23" spans="1:17" ht="15" customHeight="1">
      <c r="A23" s="992"/>
      <c r="B23" s="1074"/>
      <c r="C23" s="1069"/>
      <c r="D23" s="1069"/>
      <c r="E23" s="1069"/>
      <c r="F23" s="1069"/>
      <c r="G23" s="1069"/>
      <c r="H23" s="1069"/>
      <c r="I23" s="1069"/>
      <c r="J23" s="1024"/>
      <c r="K23" s="1079"/>
      <c r="L23" s="1078"/>
      <c r="M23" s="1069"/>
      <c r="N23" s="1077"/>
      <c r="O23" s="1076"/>
      <c r="P23" s="1075"/>
      <c r="Q23" s="988"/>
    </row>
    <row r="24" spans="1:17" ht="15" customHeight="1">
      <c r="A24" s="992"/>
      <c r="B24" s="1074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 t="s">
        <v>587</v>
      </c>
      <c r="M24" s="1069"/>
      <c r="N24" s="1069"/>
      <c r="O24" s="1069"/>
      <c r="P24" s="1073"/>
      <c r="Q24" s="988"/>
    </row>
    <row r="25" spans="1:17" ht="15" customHeight="1">
      <c r="A25" s="992"/>
      <c r="B25" s="1074"/>
      <c r="C25" s="1069"/>
      <c r="D25" s="1069"/>
      <c r="E25" s="1069"/>
      <c r="F25" s="1069"/>
      <c r="G25" s="1069"/>
      <c r="H25" s="1069"/>
      <c r="I25" s="1069"/>
      <c r="J25" s="1069"/>
      <c r="K25" s="1069"/>
      <c r="L25" s="1069"/>
      <c r="M25" s="1069"/>
      <c r="N25" s="1069"/>
      <c r="O25" s="1069"/>
      <c r="P25" s="1073"/>
      <c r="Q25" s="988"/>
    </row>
    <row r="26" spans="1:17" ht="15" customHeight="1">
      <c r="A26" s="992"/>
      <c r="B26" s="1074"/>
      <c r="C26" s="1069"/>
      <c r="D26" s="1069"/>
      <c r="E26" s="1069"/>
      <c r="F26" s="1069"/>
      <c r="G26" s="1069"/>
      <c r="H26" s="1069"/>
      <c r="I26" s="1069"/>
      <c r="J26" s="1069"/>
      <c r="K26" s="1069"/>
      <c r="L26" s="1069"/>
      <c r="M26" s="1069"/>
      <c r="N26" s="1069"/>
      <c r="O26" s="1069"/>
      <c r="P26" s="1073"/>
      <c r="Q26" s="988"/>
    </row>
    <row r="27" spans="1:17" ht="15" customHeight="1">
      <c r="A27" s="992"/>
      <c r="B27" s="1072"/>
      <c r="C27" s="1071"/>
      <c r="D27" s="1071"/>
      <c r="E27" s="1071"/>
      <c r="F27" s="1071"/>
      <c r="G27" s="1071"/>
      <c r="H27" s="1071"/>
      <c r="I27" s="1071"/>
      <c r="J27" s="1071"/>
      <c r="K27" s="1071"/>
      <c r="L27" s="1071"/>
      <c r="M27" s="1071"/>
      <c r="N27" s="1071"/>
      <c r="O27" s="1071"/>
      <c r="P27" s="1070"/>
      <c r="Q27" s="988"/>
    </row>
    <row r="28" spans="1:17" ht="11.25" customHeight="1" thickBot="1">
      <c r="A28" s="992"/>
      <c r="B28" s="1069"/>
      <c r="C28" s="1069"/>
      <c r="D28" s="1069"/>
      <c r="E28" s="1069"/>
      <c r="F28" s="1069"/>
      <c r="G28" s="1069"/>
      <c r="H28" s="1069"/>
      <c r="I28" s="1069"/>
      <c r="J28" s="1069"/>
      <c r="K28" s="1069"/>
      <c r="L28" s="1069"/>
      <c r="M28" s="1069"/>
      <c r="N28" s="1069"/>
      <c r="O28" s="1069"/>
      <c r="P28" s="1069"/>
      <c r="Q28" s="988"/>
    </row>
    <row r="29" spans="1:17" ht="31.5" customHeight="1" thickBot="1">
      <c r="A29" s="992"/>
      <c r="B29" s="2073" t="s">
        <v>586</v>
      </c>
      <c r="C29" s="2074"/>
      <c r="D29" s="2074"/>
      <c r="E29" s="2074"/>
      <c r="F29" s="2074"/>
      <c r="G29" s="2074"/>
      <c r="H29" s="2075"/>
      <c r="I29" s="995"/>
      <c r="J29" s="1705" t="s">
        <v>585</v>
      </c>
      <c r="K29" s="1706"/>
      <c r="L29" s="1706"/>
      <c r="M29" s="1706"/>
      <c r="N29" s="1706"/>
      <c r="O29" s="1706"/>
      <c r="P29" s="1707"/>
      <c r="Q29" s="988"/>
    </row>
    <row r="30" spans="1:17" ht="29.25" customHeight="1">
      <c r="A30" s="992"/>
      <c r="B30" s="1002"/>
      <c r="C30" s="995"/>
      <c r="D30" s="995"/>
      <c r="E30" s="995"/>
      <c r="F30" s="995"/>
      <c r="G30" s="995"/>
      <c r="H30" s="1034"/>
      <c r="I30" s="995"/>
      <c r="J30" s="2064" t="s">
        <v>257</v>
      </c>
      <c r="K30" s="2065"/>
      <c r="L30" s="2065"/>
      <c r="M30" s="2065"/>
      <c r="N30" s="2065"/>
      <c r="O30" s="2065"/>
      <c r="P30" s="2066"/>
      <c r="Q30" s="988"/>
    </row>
    <row r="31" spans="1:17" ht="20.25" customHeight="1">
      <c r="A31" s="992"/>
      <c r="B31" s="1067" t="s">
        <v>324</v>
      </c>
      <c r="C31" s="1001"/>
      <c r="D31" s="1001"/>
      <c r="E31" s="1048"/>
      <c r="F31" s="1048"/>
      <c r="G31" s="2027" t="s">
        <v>171</v>
      </c>
      <c r="H31" s="2035"/>
      <c r="I31" s="995"/>
      <c r="J31" s="2067"/>
      <c r="K31" s="2068"/>
      <c r="L31" s="2068"/>
      <c r="M31" s="2068"/>
      <c r="N31" s="2068"/>
      <c r="O31" s="2068"/>
      <c r="P31" s="2069"/>
      <c r="Q31" s="988"/>
    </row>
    <row r="32" spans="1:17" ht="19.5" customHeight="1">
      <c r="A32" s="992"/>
      <c r="B32" s="1067" t="s">
        <v>337</v>
      </c>
      <c r="C32" s="1068"/>
      <c r="D32" s="1001"/>
      <c r="E32" s="1001"/>
      <c r="F32" s="1001"/>
      <c r="G32" s="2027" t="s">
        <v>172</v>
      </c>
      <c r="H32" s="2035"/>
      <c r="I32" s="995"/>
      <c r="J32" s="2067"/>
      <c r="K32" s="2068"/>
      <c r="L32" s="2068"/>
      <c r="M32" s="2068"/>
      <c r="N32" s="2068"/>
      <c r="O32" s="2068"/>
      <c r="P32" s="2069"/>
      <c r="Q32" s="988"/>
    </row>
    <row r="33" spans="1:17" ht="20.25" customHeight="1">
      <c r="A33" s="992"/>
      <c r="B33" s="1015"/>
      <c r="G33" s="2027"/>
      <c r="H33" s="2035"/>
      <c r="I33" s="995"/>
      <c r="J33" s="2067"/>
      <c r="K33" s="2068"/>
      <c r="L33" s="2068"/>
      <c r="M33" s="2068"/>
      <c r="N33" s="2068"/>
      <c r="O33" s="2068"/>
      <c r="P33" s="2069"/>
      <c r="Q33" s="988"/>
    </row>
    <row r="34" spans="1:17" ht="20.25" customHeight="1">
      <c r="A34" s="992"/>
      <c r="B34" s="1067"/>
      <c r="C34" s="1020"/>
      <c r="D34" s="1001"/>
      <c r="E34" s="1001"/>
      <c r="F34" s="1001"/>
      <c r="G34" s="2027"/>
      <c r="H34" s="2035"/>
      <c r="I34" s="995"/>
      <c r="J34" s="2067"/>
      <c r="K34" s="2068"/>
      <c r="L34" s="2068"/>
      <c r="M34" s="2068"/>
      <c r="N34" s="2068"/>
      <c r="O34" s="2068"/>
      <c r="P34" s="2069"/>
      <c r="Q34" s="988"/>
    </row>
    <row r="35" spans="1:17" ht="20.25" customHeight="1">
      <c r="A35" s="992"/>
      <c r="B35" s="1015"/>
      <c r="H35" s="976"/>
      <c r="I35" s="995"/>
      <c r="J35" s="2067"/>
      <c r="K35" s="2068"/>
      <c r="L35" s="2068"/>
      <c r="M35" s="2068"/>
      <c r="N35" s="2068"/>
      <c r="O35" s="2068"/>
      <c r="P35" s="2069"/>
      <c r="Q35" s="988"/>
    </row>
    <row r="36" spans="1:17" ht="20.25" customHeight="1">
      <c r="A36" s="992"/>
      <c r="B36" s="2088"/>
      <c r="C36" s="2089"/>
      <c r="D36" s="2089"/>
      <c r="E36" s="2089"/>
      <c r="F36" s="2089"/>
      <c r="G36" s="2089"/>
      <c r="H36" s="2090"/>
      <c r="I36" s="995"/>
      <c r="J36" s="2067"/>
      <c r="K36" s="2068"/>
      <c r="L36" s="2068"/>
      <c r="M36" s="2068"/>
      <c r="N36" s="2068"/>
      <c r="O36" s="2068"/>
      <c r="P36" s="2069"/>
      <c r="Q36" s="988"/>
    </row>
    <row r="37" spans="1:17" ht="20.25" customHeight="1">
      <c r="A37" s="992"/>
      <c r="B37" s="1063"/>
      <c r="C37" s="1062"/>
      <c r="D37" s="1062"/>
      <c r="E37" s="1062"/>
      <c r="F37" s="1062"/>
      <c r="G37" s="1062"/>
      <c r="H37" s="1061"/>
      <c r="I37" s="995"/>
      <c r="J37" s="2067"/>
      <c r="K37" s="2068"/>
      <c r="L37" s="2068"/>
      <c r="M37" s="2068"/>
      <c r="N37" s="2068"/>
      <c r="O37" s="2068"/>
      <c r="P37" s="2069"/>
      <c r="Q37" s="988"/>
    </row>
    <row r="38" spans="1:17" ht="21" customHeight="1" thickBot="1">
      <c r="A38" s="992"/>
      <c r="B38" s="1060"/>
      <c r="C38" s="1059"/>
      <c r="D38" s="1059"/>
      <c r="E38" s="1059"/>
      <c r="F38" s="1059"/>
      <c r="G38" s="1059"/>
      <c r="H38" s="1058"/>
      <c r="I38" s="995"/>
      <c r="J38" s="2070"/>
      <c r="K38" s="2071"/>
      <c r="L38" s="2071"/>
      <c r="M38" s="2071"/>
      <c r="N38" s="2071"/>
      <c r="O38" s="2071"/>
      <c r="P38" s="2072"/>
      <c r="Q38" s="988"/>
    </row>
    <row r="39" spans="1:17" ht="17.25" customHeight="1" thickBot="1">
      <c r="A39" s="992"/>
      <c r="B39" s="1057"/>
      <c r="C39" s="1056"/>
      <c r="D39" s="1056"/>
      <c r="E39" s="1056"/>
      <c r="F39" s="1056"/>
      <c r="G39" s="1056"/>
      <c r="H39" s="1055"/>
      <c r="I39" s="995"/>
      <c r="J39" s="1054"/>
      <c r="K39" s="1053"/>
      <c r="L39" s="1053"/>
      <c r="M39" s="1053"/>
      <c r="N39" s="1053"/>
      <c r="O39" s="1053"/>
      <c r="P39" s="974"/>
      <c r="Q39" s="988"/>
    </row>
    <row r="40" spans="1:17" ht="31.5" customHeight="1" thickBot="1">
      <c r="A40" s="992"/>
      <c r="B40" s="2032" t="s">
        <v>583</v>
      </c>
      <c r="C40" s="2033"/>
      <c r="D40" s="2033"/>
      <c r="E40" s="2033"/>
      <c r="F40" s="2033"/>
      <c r="G40" s="2033"/>
      <c r="H40" s="2034"/>
      <c r="I40" s="995"/>
      <c r="J40" s="2056" t="s">
        <v>582</v>
      </c>
      <c r="K40" s="2057"/>
      <c r="L40" s="2057"/>
      <c r="M40" s="2057"/>
      <c r="N40" s="2057"/>
      <c r="O40" s="2057"/>
      <c r="P40" s="2058"/>
      <c r="Q40" s="988"/>
    </row>
    <row r="41" spans="1:17" ht="20.25">
      <c r="A41" s="992"/>
      <c r="B41" s="2017" t="s">
        <v>581</v>
      </c>
      <c r="C41" s="2018"/>
      <c r="D41" s="2018"/>
      <c r="E41" s="1052"/>
      <c r="F41" s="2059">
        <v>1995</v>
      </c>
      <c r="G41" s="2059"/>
      <c r="H41" s="2060"/>
      <c r="I41" s="995"/>
      <c r="J41" s="2061" t="s">
        <v>580</v>
      </c>
      <c r="K41" s="2062"/>
      <c r="L41" s="2062"/>
      <c r="M41" s="2062"/>
      <c r="N41" s="2062"/>
      <c r="O41" s="2062"/>
      <c r="P41" s="2063"/>
      <c r="Q41" s="988"/>
    </row>
    <row r="42" spans="1:17" ht="20.25">
      <c r="A42" s="992"/>
      <c r="B42" s="2048" t="s">
        <v>579</v>
      </c>
      <c r="C42" s="2049"/>
      <c r="D42" s="2049"/>
      <c r="E42" s="1037"/>
      <c r="F42" s="2050">
        <v>599</v>
      </c>
      <c r="G42" s="2050"/>
      <c r="H42" s="2051"/>
      <c r="I42" s="995"/>
      <c r="J42" s="1015"/>
      <c r="P42" s="976"/>
      <c r="Q42" s="988"/>
    </row>
    <row r="43" spans="1:17" ht="20.25">
      <c r="A43" s="992"/>
      <c r="B43" s="2026" t="s">
        <v>625</v>
      </c>
      <c r="C43" s="2027"/>
      <c r="D43" s="2027"/>
      <c r="E43" s="1051"/>
      <c r="F43" s="2050">
        <v>575</v>
      </c>
      <c r="G43" s="2050"/>
      <c r="H43" s="2051"/>
      <c r="I43" s="995"/>
      <c r="J43" s="2082" t="s">
        <v>578</v>
      </c>
      <c r="K43" s="2083"/>
      <c r="L43" s="2083"/>
      <c r="M43" s="2083"/>
      <c r="N43" s="2083"/>
      <c r="O43" s="2083"/>
      <c r="P43" s="2084"/>
      <c r="Q43" s="988"/>
    </row>
    <row r="44" spans="1:17" ht="20.25">
      <c r="A44" s="992"/>
      <c r="B44" s="2026" t="s">
        <v>577</v>
      </c>
      <c r="C44" s="2027"/>
      <c r="D44" s="2027"/>
      <c r="E44" s="2027"/>
      <c r="F44" s="2027"/>
      <c r="G44" s="2027"/>
      <c r="H44" s="2035"/>
      <c r="I44" s="995"/>
      <c r="J44" s="2085" t="s">
        <v>576</v>
      </c>
      <c r="K44" s="2086"/>
      <c r="L44" s="2086"/>
      <c r="M44" s="2086"/>
      <c r="N44" s="2086"/>
      <c r="O44" s="2086"/>
      <c r="P44" s="2087"/>
      <c r="Q44" s="988"/>
    </row>
    <row r="45" spans="1:17" ht="20.25">
      <c r="A45" s="992"/>
      <c r="B45" s="2042" t="s">
        <v>575</v>
      </c>
      <c r="C45" s="2043"/>
      <c r="D45" s="2043"/>
      <c r="E45" s="2043"/>
      <c r="F45" s="2043"/>
      <c r="G45" s="2043"/>
      <c r="H45" s="2044"/>
      <c r="I45" s="995"/>
      <c r="J45" s="1015"/>
      <c r="P45" s="976"/>
      <c r="Q45" s="988"/>
    </row>
    <row r="46" spans="1:17" ht="20.25">
      <c r="A46" s="992"/>
      <c r="B46" s="1030"/>
      <c r="C46" s="1024"/>
      <c r="D46" s="995"/>
      <c r="E46" s="995"/>
      <c r="F46" s="1050"/>
      <c r="G46" s="1050"/>
      <c r="H46" s="1034"/>
      <c r="I46" s="995"/>
      <c r="J46" s="1046"/>
      <c r="K46" s="1045"/>
      <c r="L46" s="1045"/>
      <c r="M46" s="1045"/>
      <c r="N46" s="1045"/>
      <c r="O46" s="1045"/>
      <c r="P46" s="1044"/>
      <c r="Q46" s="988"/>
    </row>
    <row r="47" spans="1:17" ht="21" thickBot="1">
      <c r="A47" s="992"/>
      <c r="B47" s="1049"/>
      <c r="C47" s="1048"/>
      <c r="D47" s="1048"/>
      <c r="E47" s="1048"/>
      <c r="F47" s="1048"/>
      <c r="G47" s="1048"/>
      <c r="H47" s="1047"/>
      <c r="I47" s="995"/>
      <c r="J47" s="1046"/>
      <c r="K47" s="1045"/>
      <c r="L47" s="1045"/>
      <c r="M47" s="1045"/>
      <c r="N47" s="1045"/>
      <c r="O47" s="1045"/>
      <c r="P47" s="1044"/>
      <c r="Q47" s="988"/>
    </row>
    <row r="48" spans="1:17" ht="31.5" customHeight="1" thickBot="1">
      <c r="A48" s="992"/>
      <c r="B48" s="1043"/>
      <c r="C48" s="1042"/>
      <c r="D48" s="1042"/>
      <c r="E48" s="1042"/>
      <c r="F48" s="1042"/>
      <c r="G48" s="1042"/>
      <c r="H48" s="1041"/>
      <c r="I48" s="1035"/>
      <c r="J48" s="1040"/>
      <c r="K48" s="1039"/>
      <c r="L48" s="1039"/>
      <c r="M48" s="1039"/>
      <c r="N48" s="1039"/>
      <c r="O48" s="1039"/>
      <c r="P48" s="1038"/>
      <c r="Q48" s="988"/>
    </row>
    <row r="49" spans="1:17" ht="30.75" customHeight="1" thickBot="1">
      <c r="A49" s="992"/>
      <c r="B49" s="2032" t="s">
        <v>574</v>
      </c>
      <c r="C49" s="2033"/>
      <c r="D49" s="2033"/>
      <c r="E49" s="2033"/>
      <c r="F49" s="2033"/>
      <c r="G49" s="2033"/>
      <c r="H49" s="2034"/>
      <c r="J49" s="1015"/>
      <c r="P49" s="976"/>
      <c r="Q49" s="988"/>
    </row>
    <row r="50" spans="1:17" ht="19.5" customHeight="1">
      <c r="A50" s="992"/>
      <c r="B50" s="2045" t="s">
        <v>573</v>
      </c>
      <c r="C50" s="2046"/>
      <c r="D50" s="2046"/>
      <c r="E50" s="2046"/>
      <c r="F50" s="2046"/>
      <c r="G50" s="2046"/>
      <c r="H50" s="2047"/>
      <c r="J50" s="1015"/>
      <c r="P50" s="976"/>
      <c r="Q50" s="988"/>
    </row>
    <row r="51" spans="1:17" ht="19.5" customHeight="1">
      <c r="A51" s="992"/>
      <c r="B51" s="2045" t="s">
        <v>572</v>
      </c>
      <c r="C51" s="2046"/>
      <c r="D51" s="2046"/>
      <c r="E51" s="2046"/>
      <c r="F51" s="2046"/>
      <c r="G51" s="2046"/>
      <c r="H51" s="2047"/>
      <c r="J51" s="1015"/>
      <c r="P51" s="976"/>
      <c r="Q51" s="988"/>
    </row>
    <row r="52" spans="1:17" ht="20.25">
      <c r="A52" s="992"/>
      <c r="B52" s="2026" t="s">
        <v>571</v>
      </c>
      <c r="C52" s="2027"/>
      <c r="D52" s="1036"/>
      <c r="E52" s="1036"/>
      <c r="F52" s="2028">
        <v>-0.125</v>
      </c>
      <c r="G52" s="2028"/>
      <c r="H52" s="1034"/>
      <c r="J52" s="1015"/>
      <c r="P52" s="976"/>
      <c r="Q52" s="988"/>
    </row>
    <row r="53" spans="1:17" ht="20.25">
      <c r="A53" s="992"/>
      <c r="B53" s="2026" t="s">
        <v>570</v>
      </c>
      <c r="C53" s="2027"/>
      <c r="D53" s="1036"/>
      <c r="E53" s="1036"/>
      <c r="F53" s="2028">
        <v>-0.25</v>
      </c>
      <c r="G53" s="2028"/>
      <c r="H53" s="1034"/>
      <c r="J53" s="1015"/>
      <c r="P53" s="976"/>
      <c r="Q53" s="988"/>
    </row>
    <row r="54" spans="1:17" ht="20.25">
      <c r="A54" s="992"/>
      <c r="B54" s="2026" t="s">
        <v>569</v>
      </c>
      <c r="C54" s="2027"/>
      <c r="D54" s="1036"/>
      <c r="E54" s="1036"/>
      <c r="F54" s="2028">
        <v>-0.375</v>
      </c>
      <c r="G54" s="2028"/>
      <c r="H54" s="1034"/>
      <c r="J54" s="1015"/>
      <c r="P54" s="976"/>
      <c r="Q54" s="988"/>
    </row>
    <row r="55" spans="1:17" ht="20.25">
      <c r="A55" s="992"/>
      <c r="B55" s="2026" t="s">
        <v>568</v>
      </c>
      <c r="C55" s="2027"/>
      <c r="D55" s="995"/>
      <c r="E55" s="995"/>
      <c r="F55" s="2028">
        <v>-0.5</v>
      </c>
      <c r="G55" s="2028"/>
      <c r="H55" s="1034"/>
      <c r="J55" s="1015"/>
      <c r="P55" s="976"/>
      <c r="Q55" s="988"/>
    </row>
    <row r="56" spans="1:17" ht="20.25" customHeight="1" thickBot="1">
      <c r="A56" s="992"/>
      <c r="B56" s="2029" t="s">
        <v>31</v>
      </c>
      <c r="C56" s="2030"/>
      <c r="D56" s="2030"/>
      <c r="E56" s="2030"/>
      <c r="F56" s="2030"/>
      <c r="G56" s="2030"/>
      <c r="H56" s="2031"/>
      <c r="I56" s="995"/>
      <c r="J56" s="1033"/>
      <c r="K56" s="1032"/>
      <c r="L56" s="1032"/>
      <c r="M56" s="1032"/>
      <c r="N56" s="1032"/>
      <c r="O56" s="1032"/>
      <c r="P56" s="1031"/>
      <c r="Q56" s="988"/>
    </row>
    <row r="57" spans="1:17" ht="20.25">
      <c r="A57" s="992"/>
      <c r="B57" s="1015"/>
      <c r="D57" s="1016"/>
      <c r="E57" s="1016"/>
      <c r="F57" s="1016"/>
      <c r="G57" s="1035"/>
      <c r="H57" s="1034"/>
      <c r="I57" s="995"/>
      <c r="J57" s="1015"/>
      <c r="P57" s="976"/>
      <c r="Q57" s="988"/>
    </row>
    <row r="58" spans="1:17" ht="32.25" customHeight="1" thickBot="1">
      <c r="A58" s="992"/>
      <c r="B58" s="1033"/>
      <c r="C58" s="1032"/>
      <c r="D58" s="1032"/>
      <c r="E58" s="1032"/>
      <c r="F58" s="1032"/>
      <c r="G58" s="1032"/>
      <c r="H58" s="1031"/>
      <c r="I58" s="995"/>
      <c r="J58" s="1015"/>
      <c r="P58" s="976"/>
      <c r="Q58" s="988"/>
    </row>
    <row r="59" spans="1:17" ht="31.5" customHeight="1" thickBot="1">
      <c r="A59" s="992"/>
      <c r="B59" s="2032" t="s">
        <v>175</v>
      </c>
      <c r="C59" s="2033"/>
      <c r="D59" s="2033"/>
      <c r="E59" s="2033"/>
      <c r="F59" s="2033"/>
      <c r="G59" s="2033"/>
      <c r="H59" s="2033"/>
      <c r="I59" s="2033"/>
      <c r="J59" s="2033"/>
      <c r="K59" s="2033"/>
      <c r="L59" s="2033"/>
      <c r="M59" s="2033"/>
      <c r="N59" s="2033"/>
      <c r="O59" s="2033"/>
      <c r="P59" s="2034"/>
      <c r="Q59" s="988"/>
    </row>
    <row r="60" spans="1:17" ht="20.25" customHeight="1">
      <c r="A60" s="992"/>
      <c r="B60" s="2017" t="s">
        <v>176</v>
      </c>
      <c r="C60" s="2018"/>
      <c r="D60" s="2018"/>
      <c r="E60" s="2018"/>
      <c r="F60" s="2018"/>
      <c r="G60" s="2018"/>
      <c r="H60" s="2018"/>
      <c r="I60" s="2018"/>
      <c r="J60" s="2018"/>
      <c r="K60" s="2018"/>
      <c r="L60" s="2018"/>
      <c r="M60" s="2018"/>
      <c r="N60" s="2018"/>
      <c r="O60" s="2018"/>
      <c r="P60" s="2019"/>
      <c r="Q60" s="988"/>
    </row>
    <row r="61" spans="1:17" ht="20.25" customHeight="1">
      <c r="A61" s="992"/>
      <c r="B61" s="2026" t="s">
        <v>354</v>
      </c>
      <c r="C61" s="2027"/>
      <c r="D61" s="2027"/>
      <c r="E61" s="2027"/>
      <c r="F61" s="2027"/>
      <c r="G61" s="2027"/>
      <c r="H61" s="2027"/>
      <c r="I61" s="2027"/>
      <c r="J61" s="2027"/>
      <c r="K61" s="2027"/>
      <c r="L61" s="2027"/>
      <c r="M61" s="2027"/>
      <c r="N61" s="2027"/>
      <c r="O61" s="2027"/>
      <c r="P61" s="2035"/>
      <c r="Q61" s="988"/>
    </row>
    <row r="62" spans="1:17" ht="20.25" customHeight="1">
      <c r="A62" s="992"/>
      <c r="B62" s="1027"/>
      <c r="C62" s="1026"/>
      <c r="D62" s="1026"/>
      <c r="E62" s="1026"/>
      <c r="F62" s="1026"/>
      <c r="G62" s="1021"/>
      <c r="H62" s="1021"/>
      <c r="I62" s="1048"/>
      <c r="J62" s="1019"/>
      <c r="K62" s="1019"/>
      <c r="L62" s="1019"/>
      <c r="M62" s="1019"/>
      <c r="N62" s="1019"/>
      <c r="O62" s="1019"/>
      <c r="P62" s="1018"/>
      <c r="Q62" s="988"/>
    </row>
    <row r="63" spans="1:17" ht="20.25" customHeight="1">
      <c r="A63" s="992"/>
      <c r="B63" s="1027" t="s">
        <v>177</v>
      </c>
      <c r="C63" s="1026"/>
      <c r="D63" s="1026"/>
      <c r="E63" s="1026"/>
      <c r="F63" s="1026"/>
      <c r="G63" s="1021"/>
      <c r="H63" s="1021"/>
      <c r="I63" s="1048"/>
      <c r="J63" s="1203"/>
      <c r="K63" s="1203"/>
      <c r="L63" s="1203"/>
      <c r="M63" s="1203"/>
      <c r="N63" s="1203"/>
      <c r="O63" s="1203"/>
      <c r="P63" s="1202"/>
      <c r="Q63" s="988"/>
    </row>
    <row r="64" spans="1:17" ht="20.25" customHeight="1">
      <c r="A64" s="992"/>
      <c r="B64" s="1015"/>
      <c r="G64" s="1021"/>
      <c r="H64" s="1021"/>
      <c r="I64" s="995"/>
      <c r="J64" s="1019"/>
      <c r="K64" s="1019"/>
      <c r="L64" s="1019"/>
      <c r="M64" s="1019"/>
      <c r="N64" s="1019"/>
      <c r="O64" s="1019"/>
      <c r="P64" s="1018"/>
      <c r="Q64" s="988"/>
    </row>
    <row r="65" spans="1:17" ht="23.25" customHeight="1" thickBot="1">
      <c r="A65" s="992"/>
      <c r="B65" s="1015"/>
      <c r="G65" s="1020"/>
      <c r="H65" s="1020"/>
      <c r="I65" s="995"/>
      <c r="J65" s="1019"/>
      <c r="K65" s="1019"/>
      <c r="L65" s="1019"/>
      <c r="M65" s="1019"/>
      <c r="N65" s="1019"/>
      <c r="O65" s="1019"/>
      <c r="P65" s="1018"/>
      <c r="Q65" s="988"/>
    </row>
    <row r="66" spans="1:17">
      <c r="A66" s="992"/>
      <c r="B66" s="1017"/>
      <c r="C66" s="1016"/>
      <c r="D66" s="1016"/>
      <c r="E66" s="1016"/>
      <c r="F66" s="1016"/>
      <c r="G66" s="1016"/>
      <c r="H66" s="1016"/>
      <c r="I66" s="1016"/>
      <c r="J66" s="1016"/>
      <c r="K66" s="1016"/>
      <c r="L66" s="1016"/>
      <c r="M66" s="1016"/>
      <c r="N66" s="1016"/>
      <c r="O66" s="1016"/>
      <c r="P66" s="979"/>
      <c r="Q66" s="988"/>
    </row>
    <row r="67" spans="1:17" ht="19.5" customHeight="1">
      <c r="A67" s="992"/>
      <c r="B67" s="1015"/>
      <c r="P67" s="976"/>
      <c r="Q67" s="988"/>
    </row>
    <row r="68" spans="1:17" ht="22.5" customHeight="1">
      <c r="A68" s="992"/>
      <c r="B68" s="1015"/>
      <c r="P68" s="976"/>
      <c r="Q68" s="988"/>
    </row>
    <row r="69" spans="1:17">
      <c r="A69" s="992"/>
      <c r="B69" s="1015"/>
      <c r="P69" s="976"/>
      <c r="Q69" s="988"/>
    </row>
    <row r="70" spans="1:17">
      <c r="A70" s="992"/>
      <c r="B70" s="1015"/>
      <c r="P70" s="976"/>
      <c r="Q70" s="988"/>
    </row>
    <row r="71" spans="1:17">
      <c r="A71" s="992"/>
      <c r="B71" s="1015"/>
      <c r="P71" s="976"/>
      <c r="Q71" s="988"/>
    </row>
    <row r="72" spans="1:17" ht="40.5" customHeight="1">
      <c r="A72" s="992"/>
      <c r="B72" s="1014"/>
      <c r="C72" s="1006"/>
      <c r="D72" s="1006"/>
      <c r="E72" s="1006"/>
      <c r="F72" s="1006"/>
      <c r="G72" s="1006"/>
      <c r="H72" s="1006"/>
      <c r="I72" s="995"/>
      <c r="J72" s="1010"/>
      <c r="K72" s="1010"/>
      <c r="L72" s="1010"/>
      <c r="M72" s="1010"/>
      <c r="N72" s="1010"/>
      <c r="O72" s="1010"/>
      <c r="P72" s="1009"/>
      <c r="Q72" s="988"/>
    </row>
    <row r="73" spans="1:17" ht="20.25">
      <c r="A73" s="992"/>
      <c r="B73" s="1013"/>
      <c r="C73" s="1012"/>
      <c r="D73" s="995"/>
      <c r="E73" s="995"/>
      <c r="F73" s="1011"/>
      <c r="G73" s="995"/>
      <c r="H73" s="995"/>
      <c r="I73" s="995"/>
      <c r="J73" s="1010"/>
      <c r="K73" s="1010"/>
      <c r="L73" s="1010"/>
      <c r="M73" s="1010"/>
      <c r="N73" s="1010"/>
      <c r="O73" s="1010"/>
      <c r="P73" s="1009"/>
      <c r="Q73" s="988"/>
    </row>
    <row r="74" spans="1:17" ht="20.25">
      <c r="A74" s="992"/>
      <c r="B74" s="1008"/>
      <c r="C74" s="1001"/>
      <c r="D74" s="1007"/>
      <c r="E74" s="1007"/>
      <c r="F74" s="1007"/>
      <c r="G74" s="1007"/>
      <c r="H74" s="1007"/>
      <c r="I74" s="995"/>
      <c r="J74" s="1006"/>
      <c r="K74" s="971"/>
      <c r="L74" s="971"/>
      <c r="M74" s="971"/>
      <c r="N74" s="971"/>
      <c r="O74" s="971"/>
      <c r="P74" s="1005"/>
      <c r="Q74" s="988"/>
    </row>
    <row r="75" spans="1:17" ht="20.25">
      <c r="A75" s="992"/>
      <c r="B75" s="1002"/>
      <c r="C75" s="995"/>
      <c r="D75" s="995"/>
      <c r="E75" s="995"/>
      <c r="F75" s="995"/>
      <c r="G75" s="995"/>
      <c r="H75" s="995"/>
      <c r="I75" s="995"/>
      <c r="J75" s="971"/>
      <c r="K75" s="971"/>
      <c r="L75" s="971"/>
      <c r="M75" s="971"/>
      <c r="N75" s="971"/>
      <c r="O75" s="971"/>
      <c r="P75" s="1005"/>
      <c r="Q75" s="988"/>
    </row>
    <row r="76" spans="1:17" ht="20.25">
      <c r="A76" s="992"/>
      <c r="B76" s="1002"/>
      <c r="D76" s="995"/>
      <c r="E76" s="995"/>
      <c r="F76" s="995"/>
      <c r="G76" s="995"/>
      <c r="H76" s="995"/>
      <c r="I76" s="995"/>
      <c r="P76" s="976"/>
      <c r="Q76" s="988"/>
    </row>
    <row r="77" spans="1:17" ht="20.25" customHeight="1">
      <c r="A77" s="992"/>
      <c r="B77" s="1002"/>
      <c r="C77" s="995"/>
      <c r="D77" s="995"/>
      <c r="E77" s="995"/>
      <c r="F77" s="995"/>
      <c r="G77" s="995"/>
      <c r="H77" s="995"/>
      <c r="I77" s="995"/>
      <c r="J77" s="996"/>
      <c r="N77" s="994"/>
      <c r="O77" s="994"/>
      <c r="P77" s="993"/>
      <c r="Q77" s="988"/>
    </row>
    <row r="78" spans="1:17" ht="20.25">
      <c r="A78" s="992"/>
      <c r="B78" s="1004"/>
      <c r="C78" s="1003"/>
      <c r="D78" s="1003"/>
      <c r="E78" s="1003"/>
      <c r="F78" s="1003"/>
      <c r="G78" s="1003"/>
      <c r="H78" s="1003"/>
      <c r="I78" s="995"/>
      <c r="J78" s="996"/>
      <c r="K78" s="995"/>
      <c r="L78" s="995"/>
      <c r="M78" s="995"/>
      <c r="N78" s="994"/>
      <c r="O78" s="994"/>
      <c r="P78" s="993"/>
      <c r="Q78" s="988"/>
    </row>
    <row r="79" spans="1:17" ht="20.25" customHeight="1">
      <c r="A79" s="992"/>
      <c r="B79" s="1004"/>
      <c r="C79" s="1003"/>
      <c r="D79" s="1003"/>
      <c r="E79" s="1003"/>
      <c r="F79" s="1003"/>
      <c r="G79" s="1003"/>
      <c r="H79" s="1003"/>
      <c r="I79" s="995"/>
      <c r="J79" s="996"/>
      <c r="K79" s="1001"/>
      <c r="L79" s="1001"/>
      <c r="M79" s="995"/>
      <c r="N79" s="994"/>
      <c r="O79" s="994"/>
      <c r="P79" s="993"/>
      <c r="Q79" s="988"/>
    </row>
    <row r="80" spans="1:17" ht="20.25">
      <c r="A80" s="992"/>
      <c r="B80" s="1002"/>
      <c r="C80" s="995"/>
      <c r="D80" s="995"/>
      <c r="E80" s="995"/>
      <c r="F80" s="995"/>
      <c r="G80" s="995"/>
      <c r="H80" s="995"/>
      <c r="I80" s="995"/>
      <c r="J80" s="996"/>
      <c r="K80" s="1001"/>
      <c r="L80" s="1001"/>
      <c r="M80" s="995"/>
      <c r="N80" s="994"/>
      <c r="O80" s="994"/>
      <c r="P80" s="993"/>
      <c r="Q80" s="988"/>
    </row>
    <row r="81" spans="1:17" ht="20.25">
      <c r="A81" s="992"/>
      <c r="B81" s="999"/>
      <c r="C81" s="998"/>
      <c r="D81" s="998"/>
      <c r="E81" s="995"/>
      <c r="F81" s="995"/>
      <c r="G81" s="1000"/>
      <c r="H81" s="995"/>
      <c r="I81" s="995"/>
      <c r="J81" s="996"/>
      <c r="K81" s="1001"/>
      <c r="L81" s="1001"/>
      <c r="M81" s="995"/>
      <c r="N81" s="994"/>
      <c r="O81" s="994"/>
      <c r="P81" s="993"/>
      <c r="Q81" s="988"/>
    </row>
    <row r="82" spans="1:17" ht="20.25">
      <c r="A82" s="992"/>
      <c r="B82" s="999"/>
      <c r="C82" s="998"/>
      <c r="D82" s="998"/>
      <c r="E82" s="995"/>
      <c r="F82" s="995"/>
      <c r="G82" s="1000"/>
      <c r="H82" s="995"/>
      <c r="I82" s="995"/>
      <c r="J82" s="996"/>
      <c r="K82" s="995"/>
      <c r="L82" s="995"/>
      <c r="M82" s="995"/>
      <c r="N82" s="994"/>
      <c r="O82" s="994"/>
      <c r="P82" s="993"/>
      <c r="Q82" s="988"/>
    </row>
    <row r="83" spans="1:17" ht="20.25">
      <c r="A83" s="992"/>
      <c r="B83" s="999"/>
      <c r="C83" s="998"/>
      <c r="D83" s="998"/>
      <c r="E83" s="995"/>
      <c r="F83" s="995"/>
      <c r="G83" s="997"/>
      <c r="H83" s="995"/>
      <c r="I83" s="995"/>
      <c r="J83" s="996"/>
      <c r="K83" s="995"/>
      <c r="L83" s="995"/>
      <c r="M83" s="995"/>
      <c r="N83" s="994"/>
      <c r="O83" s="994"/>
      <c r="P83" s="993"/>
      <c r="Q83" s="988"/>
    </row>
    <row r="84" spans="1:17" ht="20.25" customHeight="1" thickBot="1">
      <c r="A84" s="992"/>
      <c r="B84" s="991"/>
      <c r="C84" s="990"/>
      <c r="D84" s="990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9"/>
      <c r="Q84" s="988"/>
    </row>
    <row r="85" spans="1:17" s="972" customFormat="1" ht="15.75" thickBot="1">
      <c r="A85" s="978"/>
      <c r="B85" s="978"/>
      <c r="C85" s="973"/>
      <c r="D85" s="973"/>
      <c r="E85" s="973"/>
      <c r="F85" s="973"/>
      <c r="G85" s="973"/>
      <c r="H85" s="973"/>
      <c r="I85" s="973"/>
      <c r="J85" s="973"/>
      <c r="K85" s="973"/>
      <c r="L85" s="973"/>
      <c r="M85" s="973"/>
      <c r="N85" s="973"/>
      <c r="O85" s="973"/>
      <c r="P85" s="985"/>
      <c r="Q85" s="985"/>
    </row>
    <row r="86" spans="1:17" s="972" customFormat="1">
      <c r="A86" s="978"/>
      <c r="B86" s="1705" t="s">
        <v>567</v>
      </c>
      <c r="C86" s="1706"/>
      <c r="D86" s="1706"/>
      <c r="E86" s="1706"/>
      <c r="F86" s="1706"/>
      <c r="G86" s="1706"/>
      <c r="H86" s="1706"/>
      <c r="I86" s="1706"/>
      <c r="J86" s="1706"/>
      <c r="K86" s="1706"/>
      <c r="L86" s="1706"/>
      <c r="M86" s="1706"/>
      <c r="N86" s="1706"/>
      <c r="O86" s="1706"/>
      <c r="P86" s="1707"/>
      <c r="Q86" s="985"/>
    </row>
    <row r="87" spans="1:17" s="972" customFormat="1" ht="15.75" thickBot="1">
      <c r="A87" s="978"/>
      <c r="B87" s="1708"/>
      <c r="C87" s="1709"/>
      <c r="D87" s="1709"/>
      <c r="E87" s="1709"/>
      <c r="F87" s="1709"/>
      <c r="G87" s="1709"/>
      <c r="H87" s="1709"/>
      <c r="I87" s="1709"/>
      <c r="J87" s="1709"/>
      <c r="K87" s="1709"/>
      <c r="L87" s="1709"/>
      <c r="M87" s="1709"/>
      <c r="N87" s="1709"/>
      <c r="O87" s="1709"/>
      <c r="P87" s="1710"/>
      <c r="Q87" s="985"/>
    </row>
    <row r="88" spans="1:17" s="972" customFormat="1" ht="21" customHeight="1">
      <c r="A88" s="978"/>
      <c r="B88" s="2017" t="s">
        <v>179</v>
      </c>
      <c r="C88" s="2018"/>
      <c r="D88" s="2018"/>
      <c r="E88" s="2018"/>
      <c r="F88" s="2018"/>
      <c r="G88" s="2018"/>
      <c r="H88" s="2018"/>
      <c r="I88" s="2018"/>
      <c r="J88" s="2018"/>
      <c r="K88" s="2018"/>
      <c r="L88" s="2018"/>
      <c r="M88" s="2018"/>
      <c r="N88" s="2018"/>
      <c r="O88" s="2018"/>
      <c r="P88" s="2019"/>
      <c r="Q88" s="985"/>
    </row>
    <row r="89" spans="1:17" s="972" customFormat="1" ht="21" customHeight="1" thickBot="1">
      <c r="A89" s="978"/>
      <c r="B89" s="2020" t="s">
        <v>180</v>
      </c>
      <c r="C89" s="2021"/>
      <c r="D89" s="2021"/>
      <c r="E89" s="2021"/>
      <c r="F89" s="2021"/>
      <c r="G89" s="2021"/>
      <c r="H89" s="2021"/>
      <c r="I89" s="2021"/>
      <c r="J89" s="2021"/>
      <c r="K89" s="2021"/>
      <c r="L89" s="2021"/>
      <c r="M89" s="2021"/>
      <c r="N89" s="2021"/>
      <c r="O89" s="2021"/>
      <c r="P89" s="2022"/>
      <c r="Q89" s="985"/>
    </row>
    <row r="90" spans="1:17" s="972" customFormat="1">
      <c r="A90" s="978"/>
      <c r="B90" s="978"/>
      <c r="C90" s="973"/>
      <c r="D90" s="973"/>
      <c r="E90" s="973"/>
      <c r="F90" s="973"/>
      <c r="G90" s="973"/>
      <c r="H90" s="973"/>
      <c r="I90" s="973"/>
      <c r="J90" s="973"/>
      <c r="K90" s="973"/>
      <c r="L90" s="973"/>
      <c r="M90" s="973"/>
      <c r="N90" s="973"/>
      <c r="O90" s="973"/>
      <c r="P90" s="985"/>
      <c r="Q90" s="985"/>
    </row>
    <row r="91" spans="1:17" s="972" customFormat="1">
      <c r="A91" s="978"/>
      <c r="B91" s="978"/>
      <c r="C91" s="973"/>
      <c r="D91" s="973"/>
      <c r="E91" s="973"/>
      <c r="F91" s="973"/>
      <c r="G91" s="973"/>
      <c r="H91" s="973"/>
      <c r="I91" s="973"/>
      <c r="J91" s="973"/>
      <c r="K91" s="973"/>
      <c r="L91" s="973"/>
      <c r="M91" s="973"/>
      <c r="N91" s="973"/>
      <c r="O91" s="973"/>
      <c r="P91" s="985"/>
      <c r="Q91" s="985"/>
    </row>
    <row r="92" spans="1:17" s="972" customFormat="1">
      <c r="A92" s="978"/>
      <c r="B92" s="978"/>
      <c r="C92" s="973"/>
      <c r="D92" s="973"/>
      <c r="E92" s="973"/>
      <c r="F92" s="973"/>
      <c r="G92" s="973"/>
      <c r="H92" s="973"/>
      <c r="I92" s="973"/>
      <c r="J92" s="973"/>
      <c r="K92" s="973"/>
      <c r="L92" s="973"/>
      <c r="M92" s="973"/>
      <c r="N92" s="973"/>
      <c r="O92" s="973"/>
      <c r="P92" s="985"/>
      <c r="Q92" s="985"/>
    </row>
    <row r="93" spans="1:17" s="972" customFormat="1">
      <c r="A93" s="978"/>
      <c r="B93" s="978"/>
      <c r="C93" s="973"/>
      <c r="D93" s="973"/>
      <c r="E93" s="973"/>
      <c r="F93" s="973"/>
      <c r="G93" s="973"/>
      <c r="H93" s="973"/>
      <c r="I93" s="973"/>
      <c r="J93" s="973"/>
      <c r="K93" s="973"/>
      <c r="L93" s="973"/>
      <c r="M93" s="973"/>
      <c r="N93" s="973"/>
      <c r="O93" s="973"/>
      <c r="P93" s="985"/>
      <c r="Q93" s="985"/>
    </row>
    <row r="94" spans="1:17" s="972" customFormat="1">
      <c r="A94" s="978"/>
      <c r="B94" s="978"/>
      <c r="C94" s="973"/>
      <c r="D94" s="973"/>
      <c r="E94" s="973"/>
      <c r="F94" s="973"/>
      <c r="G94" s="973"/>
      <c r="H94" s="973"/>
      <c r="I94" s="973"/>
      <c r="J94" s="973"/>
      <c r="K94" s="973"/>
      <c r="L94" s="973"/>
      <c r="M94" s="973"/>
      <c r="N94" s="973"/>
      <c r="O94" s="973"/>
      <c r="P94" s="985"/>
      <c r="Q94" s="985"/>
    </row>
    <row r="95" spans="1:17" s="972" customFormat="1">
      <c r="A95" s="978"/>
      <c r="B95" s="978"/>
      <c r="C95" s="973"/>
      <c r="D95" s="973"/>
      <c r="E95" s="973"/>
      <c r="F95" s="973"/>
      <c r="G95" s="973"/>
      <c r="H95" s="973"/>
      <c r="I95" s="973"/>
      <c r="J95" s="973"/>
      <c r="K95" s="973"/>
      <c r="L95" s="973"/>
      <c r="M95" s="973"/>
      <c r="N95" s="973"/>
      <c r="O95" s="973"/>
      <c r="P95" s="985"/>
      <c r="Q95" s="985"/>
    </row>
    <row r="96" spans="1:17" s="972" customFormat="1">
      <c r="A96" s="978"/>
      <c r="B96" s="978"/>
      <c r="C96" s="973"/>
      <c r="D96" s="973"/>
      <c r="E96" s="973"/>
      <c r="F96" s="973"/>
      <c r="G96" s="973"/>
      <c r="H96" s="973"/>
      <c r="I96" s="973"/>
      <c r="J96" s="973"/>
      <c r="K96" s="973"/>
      <c r="L96" s="973"/>
      <c r="M96" s="973"/>
      <c r="N96" s="973"/>
      <c r="O96" s="973"/>
      <c r="P96" s="985"/>
      <c r="Q96" s="985"/>
    </row>
    <row r="97" spans="1:17" s="972" customFormat="1" ht="15.75" thickBot="1">
      <c r="A97" s="978"/>
      <c r="B97" s="975"/>
      <c r="C97" s="987"/>
      <c r="D97" s="987"/>
      <c r="E97" s="987"/>
      <c r="F97" s="987"/>
      <c r="G97" s="987"/>
      <c r="H97" s="987"/>
      <c r="I97" s="987"/>
      <c r="J97" s="987"/>
      <c r="K97" s="987"/>
      <c r="L97" s="987"/>
      <c r="M97" s="987"/>
      <c r="N97" s="987"/>
      <c r="O97" s="987"/>
      <c r="P97" s="986"/>
      <c r="Q97" s="985"/>
    </row>
    <row r="98" spans="1:17" ht="21" thickBot="1">
      <c r="A98" s="984"/>
      <c r="B98" s="983"/>
      <c r="C98" s="983"/>
      <c r="D98" s="983"/>
      <c r="E98" s="983"/>
      <c r="F98" s="983"/>
      <c r="G98" s="983"/>
      <c r="H98" s="983"/>
      <c r="I98" s="983"/>
      <c r="J98" s="983"/>
      <c r="K98" s="983"/>
      <c r="L98" s="983"/>
      <c r="M98" s="983"/>
      <c r="N98" s="983"/>
      <c r="O98" s="983"/>
      <c r="P98" s="983"/>
      <c r="Q98" s="982"/>
    </row>
    <row r="99" spans="1:17" ht="15" customHeight="1">
      <c r="A99" s="981"/>
      <c r="B99" s="2023" t="s">
        <v>181</v>
      </c>
      <c r="C99" s="2023"/>
      <c r="D99" s="2023"/>
      <c r="E99" s="2023"/>
      <c r="F99" s="2023"/>
      <c r="G99" s="2023"/>
      <c r="H99" s="2023"/>
      <c r="I99" s="2023"/>
      <c r="J99" s="2023"/>
      <c r="K99" s="2023"/>
      <c r="L99" s="2023"/>
      <c r="M99" s="2023"/>
      <c r="N99" s="2023"/>
      <c r="O99" s="2023"/>
      <c r="P99" s="2023"/>
      <c r="Q99" s="979"/>
    </row>
    <row r="100" spans="1:17">
      <c r="A100" s="978"/>
      <c r="B100" s="2024"/>
      <c r="C100" s="2024"/>
      <c r="D100" s="2024"/>
      <c r="E100" s="2024"/>
      <c r="F100" s="2024"/>
      <c r="G100" s="2024"/>
      <c r="H100" s="2024"/>
      <c r="I100" s="2024"/>
      <c r="J100" s="2024"/>
      <c r="K100" s="2024"/>
      <c r="L100" s="2024"/>
      <c r="M100" s="2024"/>
      <c r="N100" s="2024"/>
      <c r="O100" s="2024"/>
      <c r="P100" s="2024"/>
      <c r="Q100" s="976"/>
    </row>
    <row r="101" spans="1:17">
      <c r="A101" s="978"/>
      <c r="B101" s="2024"/>
      <c r="C101" s="2024"/>
      <c r="D101" s="2024"/>
      <c r="E101" s="2024"/>
      <c r="F101" s="2024"/>
      <c r="G101" s="2024"/>
      <c r="H101" s="2024"/>
      <c r="I101" s="2024"/>
      <c r="J101" s="2024"/>
      <c r="K101" s="2024"/>
      <c r="L101" s="2024"/>
      <c r="M101" s="2024"/>
      <c r="N101" s="2024"/>
      <c r="O101" s="2024"/>
      <c r="P101" s="2024"/>
      <c r="Q101" s="976"/>
    </row>
    <row r="102" spans="1:17" ht="15.75" thickBot="1">
      <c r="A102" s="975"/>
      <c r="B102" s="2025"/>
      <c r="C102" s="2025"/>
      <c r="D102" s="2025"/>
      <c r="E102" s="2025"/>
      <c r="F102" s="2025"/>
      <c r="G102" s="2025"/>
      <c r="H102" s="2025"/>
      <c r="I102" s="2025"/>
      <c r="J102" s="2025"/>
      <c r="K102" s="2025"/>
      <c r="L102" s="2025"/>
      <c r="M102" s="2025"/>
      <c r="N102" s="2025"/>
      <c r="O102" s="2025"/>
      <c r="P102" s="2025"/>
      <c r="Q102" s="974"/>
    </row>
  </sheetData>
  <mergeCells count="52">
    <mergeCell ref="L2:N2"/>
    <mergeCell ref="O2:P2"/>
    <mergeCell ref="N3:O3"/>
    <mergeCell ref="O4:P4"/>
    <mergeCell ref="O5:P5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ColWidth="9.140625" defaultRowHeight="15"/>
  <cols>
    <col min="1" max="1" width="3.5703125" style="973" customWidth="1"/>
    <col min="2" max="2" width="17.7109375" style="972" customWidth="1"/>
    <col min="3" max="4" width="13.7109375" style="972" customWidth="1"/>
    <col min="5" max="5" width="1.5703125" style="972" customWidth="1"/>
    <col min="6" max="6" width="13.85546875" style="972" customWidth="1"/>
    <col min="7" max="8" width="13.7109375" style="972" customWidth="1"/>
    <col min="9" max="9" width="1.5703125" style="972" customWidth="1"/>
    <col min="10" max="11" width="13.7109375" style="972" customWidth="1"/>
    <col min="12" max="12" width="16.5703125" style="972" customWidth="1"/>
    <col min="13" max="13" width="1.42578125" style="972" customWidth="1"/>
    <col min="14" max="16" width="13.7109375" style="972" customWidth="1"/>
    <col min="17" max="17" width="2" style="972" customWidth="1"/>
    <col min="18" max="16384" width="9.140625" style="971"/>
  </cols>
  <sheetData>
    <row r="1" spans="1:17">
      <c r="A1" s="1114" t="s">
        <v>590</v>
      </c>
      <c r="B1" s="1113"/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2"/>
    </row>
    <row r="2" spans="1:17">
      <c r="A2" s="1096"/>
      <c r="B2" s="1097"/>
      <c r="C2" s="1094"/>
      <c r="D2" s="1110"/>
      <c r="E2" s="1110"/>
      <c r="F2" s="1094"/>
      <c r="G2" s="1094"/>
      <c r="H2" s="1094"/>
      <c r="I2" s="1094"/>
      <c r="J2" s="1094"/>
      <c r="K2" s="1094"/>
      <c r="L2" s="2052" t="s">
        <v>333</v>
      </c>
      <c r="M2" s="2052"/>
      <c r="N2" s="2052"/>
      <c r="O2" s="2053">
        <f ca="1">NOW()</f>
        <v>46121.348748611112</v>
      </c>
      <c r="P2" s="2053"/>
      <c r="Q2" s="1111"/>
    </row>
    <row r="3" spans="1:17">
      <c r="A3" s="1096"/>
      <c r="B3" s="1097"/>
      <c r="C3" s="1110"/>
      <c r="D3" s="1109"/>
      <c r="E3" s="1099"/>
      <c r="F3" s="1094"/>
      <c r="G3" s="1094"/>
      <c r="H3" s="1094"/>
      <c r="I3" s="1094"/>
      <c r="J3" s="1094"/>
      <c r="K3" s="1094"/>
      <c r="L3" s="1095"/>
      <c r="M3" s="1097"/>
      <c r="N3" s="2053"/>
      <c r="O3" s="2053"/>
      <c r="P3" s="1108" t="s">
        <v>589</v>
      </c>
      <c r="Q3" s="1104"/>
    </row>
    <row r="4" spans="1:17">
      <c r="A4" s="1096"/>
      <c r="B4" s="1097"/>
      <c r="C4" s="1097"/>
      <c r="D4" s="1102"/>
      <c r="E4" s="1099"/>
      <c r="F4" s="1094"/>
      <c r="G4" s="1094"/>
      <c r="H4" s="1094"/>
      <c r="I4" s="1094"/>
      <c r="J4" s="1094"/>
      <c r="K4" s="1094"/>
      <c r="L4" s="1094"/>
      <c r="M4" s="1097"/>
      <c r="N4" s="1097"/>
      <c r="O4" s="2052"/>
      <c r="P4" s="2052"/>
      <c r="Q4" s="1104"/>
    </row>
    <row r="5" spans="1:17" ht="15.75">
      <c r="A5" s="1096"/>
      <c r="B5" s="1107"/>
      <c r="C5" s="1106"/>
      <c r="D5" s="1105"/>
      <c r="E5" s="1099"/>
      <c r="F5" s="1094"/>
      <c r="G5" s="1094"/>
      <c r="H5" s="1094"/>
      <c r="I5" s="1094"/>
      <c r="J5" s="1094"/>
      <c r="K5" s="1094"/>
      <c r="L5" s="1094"/>
      <c r="M5" s="1095"/>
      <c r="N5" s="1095"/>
      <c r="O5" s="2054"/>
      <c r="P5" s="2054"/>
      <c r="Q5" s="1104"/>
    </row>
    <row r="6" spans="1:17">
      <c r="A6" s="1103"/>
      <c r="B6" s="1102"/>
      <c r="C6" s="1102"/>
      <c r="D6" s="1094"/>
      <c r="E6" s="1099"/>
      <c r="F6" s="1094"/>
      <c r="G6" s="1094"/>
      <c r="H6" s="1094"/>
      <c r="I6" s="1094"/>
      <c r="J6" s="1094"/>
      <c r="K6" s="1094"/>
      <c r="L6" s="1094"/>
      <c r="M6" s="1095"/>
      <c r="N6" s="2076"/>
      <c r="O6" s="2077"/>
      <c r="P6" s="2077"/>
      <c r="Q6" s="1101"/>
    </row>
    <row r="7" spans="1:17">
      <c r="A7" s="1096"/>
      <c r="B7" s="1100"/>
      <c r="C7" s="1095"/>
      <c r="D7" s="1100"/>
      <c r="E7" s="1099"/>
      <c r="F7" s="1094"/>
      <c r="G7" s="1094"/>
      <c r="H7" s="1094"/>
      <c r="I7" s="1094"/>
      <c r="J7" s="1094"/>
      <c r="K7" s="1094"/>
      <c r="L7" s="1094"/>
      <c r="M7" s="1094"/>
      <c r="N7" s="2078"/>
      <c r="O7" s="2078"/>
      <c r="P7" s="2078"/>
      <c r="Q7" s="1092"/>
    </row>
    <row r="8" spans="1:17">
      <c r="A8" s="1096"/>
      <c r="B8" s="1100"/>
      <c r="C8" s="1095"/>
      <c r="D8" s="1100"/>
      <c r="E8" s="1099"/>
      <c r="F8" s="1094"/>
      <c r="G8" s="1094"/>
      <c r="H8" s="1094"/>
      <c r="I8" s="1094"/>
      <c r="J8" s="1094"/>
      <c r="K8" s="1094"/>
      <c r="L8" s="1095"/>
      <c r="M8" s="1095"/>
      <c r="N8" s="2078"/>
      <c r="O8" s="2078"/>
      <c r="P8" s="2078"/>
      <c r="Q8" s="1092"/>
    </row>
    <row r="9" spans="1:17">
      <c r="A9" s="1096"/>
      <c r="B9" s="1100"/>
      <c r="C9" s="1095"/>
      <c r="D9" s="1100"/>
      <c r="E9" s="1099"/>
      <c r="F9" s="1094"/>
      <c r="G9" s="1094"/>
      <c r="H9" s="1094"/>
      <c r="I9" s="1094"/>
      <c r="J9" s="1094"/>
      <c r="K9" s="1094"/>
      <c r="L9" s="1095"/>
      <c r="M9" s="1095"/>
      <c r="N9" s="1098"/>
      <c r="O9" s="1097"/>
      <c r="P9" s="1093"/>
      <c r="Q9" s="1092"/>
    </row>
    <row r="10" spans="1:17">
      <c r="A10" s="1096"/>
      <c r="B10" s="1095"/>
      <c r="C10" s="1095"/>
      <c r="D10" s="1095"/>
      <c r="E10" s="1095"/>
      <c r="F10" s="1095"/>
      <c r="G10" s="1095"/>
      <c r="H10" s="1095"/>
      <c r="I10" s="1095"/>
      <c r="J10" s="1095"/>
      <c r="K10" s="1095"/>
      <c r="L10" s="1095"/>
      <c r="M10" s="1089"/>
      <c r="N10" s="1094"/>
      <c r="O10" s="1094"/>
      <c r="P10" s="1093"/>
      <c r="Q10" s="1092"/>
    </row>
    <row r="11" spans="1:17">
      <c r="A11" s="1091"/>
      <c r="B11" s="1090"/>
      <c r="C11" s="1090"/>
      <c r="D11" s="1090"/>
      <c r="E11" s="1090"/>
      <c r="F11" s="1090"/>
      <c r="G11" s="1090"/>
      <c r="H11" s="1090"/>
      <c r="I11" s="1090"/>
      <c r="J11" s="1090"/>
      <c r="K11" s="1090"/>
      <c r="L11" s="1090"/>
      <c r="M11" s="1090"/>
      <c r="N11" s="1090"/>
      <c r="O11" s="1090"/>
      <c r="P11" s="1089"/>
      <c r="Q11" s="1088"/>
    </row>
    <row r="12" spans="1:17" ht="15" customHeight="1">
      <c r="A12" s="2056" t="s">
        <v>343</v>
      </c>
      <c r="B12" s="2057"/>
      <c r="C12" s="2057"/>
      <c r="D12" s="2057"/>
      <c r="E12" s="2057"/>
      <c r="F12" s="2057"/>
      <c r="G12" s="2057"/>
      <c r="H12" s="2057"/>
      <c r="I12" s="2057"/>
      <c r="J12" s="2057"/>
      <c r="K12" s="2057"/>
      <c r="L12" s="2057"/>
      <c r="M12" s="2057"/>
      <c r="N12" s="2057"/>
      <c r="O12" s="2057"/>
      <c r="P12" s="2057"/>
      <c r="Q12" s="2058"/>
    </row>
    <row r="13" spans="1:17" ht="15.75" customHeight="1" thickBot="1">
      <c r="A13" s="2079"/>
      <c r="B13" s="2080"/>
      <c r="C13" s="2080"/>
      <c r="D13" s="2080"/>
      <c r="E13" s="2080"/>
      <c r="F13" s="2080"/>
      <c r="G13" s="2080"/>
      <c r="H13" s="2080"/>
      <c r="I13" s="2080"/>
      <c r="J13" s="2080"/>
      <c r="K13" s="2080"/>
      <c r="L13" s="2080"/>
      <c r="M13" s="2080"/>
      <c r="N13" s="2080"/>
      <c r="O13" s="2080"/>
      <c r="P13" s="2080"/>
      <c r="Q13" s="2081"/>
    </row>
    <row r="14" spans="1:17">
      <c r="A14" s="992"/>
      <c r="B14" s="1087"/>
      <c r="C14" s="1087"/>
      <c r="D14" s="1087"/>
      <c r="E14" s="1087"/>
      <c r="F14" s="1087"/>
      <c r="G14" s="1087"/>
      <c r="H14" s="1087"/>
      <c r="I14" s="1087"/>
      <c r="J14" s="1087"/>
      <c r="K14" s="1087"/>
      <c r="L14" s="1087"/>
      <c r="M14" s="1087"/>
      <c r="N14" s="1087"/>
      <c r="O14" s="1087"/>
      <c r="P14" s="1087"/>
      <c r="Q14" s="988"/>
    </row>
    <row r="15" spans="1:17" ht="15" customHeight="1">
      <c r="A15" s="992"/>
      <c r="B15" s="1086" t="s">
        <v>588</v>
      </c>
      <c r="C15" s="1085"/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1085"/>
      <c r="O15" s="1085"/>
      <c r="P15" s="1084"/>
      <c r="Q15" s="988"/>
    </row>
    <row r="16" spans="1:17" ht="15" customHeight="1">
      <c r="A16" s="992"/>
      <c r="B16" s="1074"/>
      <c r="C16" s="1069"/>
      <c r="D16" s="1069"/>
      <c r="E16" s="1069"/>
      <c r="F16" s="1069"/>
      <c r="G16" s="1069"/>
      <c r="H16" s="1069"/>
      <c r="I16" s="1069"/>
      <c r="J16" s="2055"/>
      <c r="K16" s="2055"/>
      <c r="L16" s="1069"/>
      <c r="M16" s="1069"/>
      <c r="N16" s="1069"/>
      <c r="O16" s="1069"/>
      <c r="P16" s="1073"/>
      <c r="Q16" s="988"/>
    </row>
    <row r="17" spans="1:17" ht="15" customHeight="1">
      <c r="A17" s="992"/>
      <c r="B17" s="1074"/>
      <c r="C17" s="1069"/>
      <c r="D17" s="1069"/>
      <c r="E17" s="1069"/>
      <c r="F17" s="1069"/>
      <c r="G17" s="1069"/>
      <c r="H17" s="1069"/>
      <c r="I17" s="1069"/>
      <c r="J17" s="1024"/>
      <c r="K17" s="1079"/>
      <c r="L17" s="1078"/>
      <c r="M17" s="1069"/>
      <c r="N17" s="1077"/>
      <c r="O17" s="1076"/>
      <c r="P17" s="1075"/>
      <c r="Q17" s="988"/>
    </row>
    <row r="18" spans="1:17" ht="15" customHeight="1">
      <c r="A18" s="992"/>
      <c r="B18" s="1074"/>
      <c r="C18" s="1069"/>
      <c r="D18" s="1069"/>
      <c r="E18" s="1069"/>
      <c r="F18" s="1069"/>
      <c r="G18" s="1069"/>
      <c r="H18" s="1069"/>
      <c r="I18" s="1069"/>
      <c r="J18" s="2055"/>
      <c r="K18" s="2055"/>
      <c r="L18" s="1083"/>
      <c r="M18" s="1081"/>
      <c r="N18" s="1076"/>
      <c r="O18" s="1081"/>
      <c r="P18" s="1080"/>
      <c r="Q18" s="988"/>
    </row>
    <row r="19" spans="1:17" ht="15" customHeight="1">
      <c r="A19" s="992"/>
      <c r="B19" s="1074"/>
      <c r="C19" s="1069"/>
      <c r="D19" s="1069"/>
      <c r="E19" s="1069"/>
      <c r="F19" s="1069"/>
      <c r="G19" s="1069"/>
      <c r="H19" s="1069"/>
      <c r="I19" s="1069"/>
      <c r="J19" s="1024"/>
      <c r="K19" s="1079"/>
      <c r="L19" s="1078"/>
      <c r="M19" s="1069"/>
      <c r="N19" s="1077"/>
      <c r="O19" s="1076"/>
      <c r="P19" s="1075"/>
      <c r="Q19" s="988"/>
    </row>
    <row r="20" spans="1:17" ht="15" customHeight="1">
      <c r="A20" s="992"/>
      <c r="B20" s="1074"/>
      <c r="C20" s="1069"/>
      <c r="D20" s="1069"/>
      <c r="E20" s="1069"/>
      <c r="F20" s="1069"/>
      <c r="G20" s="1069"/>
      <c r="H20" s="1069"/>
      <c r="I20" s="1069"/>
      <c r="J20" s="2055"/>
      <c r="K20" s="2055"/>
      <c r="L20" s="1078"/>
      <c r="M20" s="1081"/>
      <c r="N20" s="1078"/>
      <c r="O20" s="1081"/>
      <c r="P20" s="1080"/>
      <c r="Q20" s="988"/>
    </row>
    <row r="21" spans="1:17" ht="15" customHeight="1">
      <c r="A21" s="992"/>
      <c r="B21" s="1074"/>
      <c r="C21" s="1069"/>
      <c r="D21" s="1069"/>
      <c r="E21" s="1069"/>
      <c r="F21" s="1069"/>
      <c r="G21" s="1069"/>
      <c r="H21" s="1069"/>
      <c r="I21" s="1069"/>
      <c r="J21" s="1024"/>
      <c r="K21" s="1079"/>
      <c r="L21" s="1078"/>
      <c r="M21" s="1069"/>
      <c r="N21" s="1077"/>
      <c r="O21" s="1076"/>
      <c r="P21" s="1075"/>
      <c r="Q21" s="988"/>
    </row>
    <row r="22" spans="1:17" ht="14.25" customHeight="1">
      <c r="A22" s="992"/>
      <c r="B22" s="1074"/>
      <c r="C22" s="1069"/>
      <c r="D22" s="1069"/>
      <c r="E22" s="1069"/>
      <c r="F22" s="1069"/>
      <c r="G22" s="1069"/>
      <c r="H22" s="1069"/>
      <c r="I22" s="1069"/>
      <c r="J22" s="2055"/>
      <c r="K22" s="2055"/>
      <c r="L22" s="1081"/>
      <c r="M22" s="1081"/>
      <c r="N22" s="1082"/>
      <c r="O22" s="1081"/>
      <c r="P22" s="1080"/>
      <c r="Q22" s="988"/>
    </row>
    <row r="23" spans="1:17" ht="15" customHeight="1">
      <c r="A23" s="992"/>
      <c r="B23" s="1074"/>
      <c r="C23" s="1069"/>
      <c r="D23" s="1069"/>
      <c r="E23" s="1069"/>
      <c r="F23" s="1069"/>
      <c r="G23" s="1069"/>
      <c r="H23" s="1069"/>
      <c r="I23" s="1069"/>
      <c r="J23" s="1024"/>
      <c r="K23" s="1079"/>
      <c r="L23" s="1078"/>
      <c r="M23" s="1069"/>
      <c r="N23" s="1077"/>
      <c r="O23" s="1076"/>
      <c r="P23" s="1075"/>
      <c r="Q23" s="988"/>
    </row>
    <row r="24" spans="1:17" ht="15" customHeight="1">
      <c r="A24" s="992"/>
      <c r="B24" s="1074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 t="s">
        <v>587</v>
      </c>
      <c r="M24" s="1069"/>
      <c r="N24" s="1069"/>
      <c r="O24" s="1069"/>
      <c r="P24" s="1073"/>
      <c r="Q24" s="988"/>
    </row>
    <row r="25" spans="1:17" ht="15" customHeight="1">
      <c r="A25" s="992"/>
      <c r="B25" s="1074"/>
      <c r="C25" s="1069"/>
      <c r="D25" s="1069"/>
      <c r="E25" s="1069"/>
      <c r="F25" s="1069"/>
      <c r="G25" s="1069"/>
      <c r="H25" s="1069"/>
      <c r="I25" s="1069"/>
      <c r="J25" s="1069"/>
      <c r="K25" s="1069"/>
      <c r="L25" s="1069"/>
      <c r="M25" s="1069"/>
      <c r="N25" s="1069"/>
      <c r="O25" s="1069"/>
      <c r="P25" s="1073"/>
      <c r="Q25" s="988"/>
    </row>
    <row r="26" spans="1:17" ht="15" customHeight="1">
      <c r="A26" s="992"/>
      <c r="B26" s="1074"/>
      <c r="C26" s="1069"/>
      <c r="D26" s="1069"/>
      <c r="E26" s="1069"/>
      <c r="F26" s="1069"/>
      <c r="G26" s="1069"/>
      <c r="H26" s="1069"/>
      <c r="I26" s="1069"/>
      <c r="J26" s="1069"/>
      <c r="K26" s="1069"/>
      <c r="L26" s="1069"/>
      <c r="M26" s="1069"/>
      <c r="N26" s="1069"/>
      <c r="O26" s="1069"/>
      <c r="P26" s="1073"/>
      <c r="Q26" s="988"/>
    </row>
    <row r="27" spans="1:17" ht="15" customHeight="1">
      <c r="A27" s="992"/>
      <c r="B27" s="1072"/>
      <c r="C27" s="1071"/>
      <c r="D27" s="1071"/>
      <c r="E27" s="1071"/>
      <c r="F27" s="1071"/>
      <c r="G27" s="1071"/>
      <c r="H27" s="1071"/>
      <c r="I27" s="1071"/>
      <c r="J27" s="1071"/>
      <c r="K27" s="1071"/>
      <c r="L27" s="1071"/>
      <c r="M27" s="1071"/>
      <c r="N27" s="1071"/>
      <c r="O27" s="1071"/>
      <c r="P27" s="1070"/>
      <c r="Q27" s="988"/>
    </row>
    <row r="28" spans="1:17" ht="11.25" customHeight="1" thickBot="1">
      <c r="A28" s="992"/>
      <c r="B28" s="1069"/>
      <c r="C28" s="1069"/>
      <c r="D28" s="1069"/>
      <c r="E28" s="1069"/>
      <c r="F28" s="1069"/>
      <c r="G28" s="1069"/>
      <c r="H28" s="1069"/>
      <c r="I28" s="1069"/>
      <c r="J28" s="1069"/>
      <c r="K28" s="1069"/>
      <c r="L28" s="1069"/>
      <c r="M28" s="1069"/>
      <c r="N28" s="1069"/>
      <c r="O28" s="1069"/>
      <c r="P28" s="1069"/>
      <c r="Q28" s="988"/>
    </row>
    <row r="29" spans="1:17" ht="31.5" customHeight="1" thickBot="1">
      <c r="A29" s="992"/>
      <c r="B29" s="2073" t="s">
        <v>586</v>
      </c>
      <c r="C29" s="2074"/>
      <c r="D29" s="2074"/>
      <c r="E29" s="2074"/>
      <c r="F29" s="2074"/>
      <c r="G29" s="2074"/>
      <c r="H29" s="2075"/>
      <c r="I29" s="995"/>
      <c r="J29" s="1705" t="s">
        <v>585</v>
      </c>
      <c r="K29" s="1706"/>
      <c r="L29" s="1706"/>
      <c r="M29" s="1706"/>
      <c r="N29" s="1706"/>
      <c r="O29" s="1706"/>
      <c r="P29" s="1707"/>
      <c r="Q29" s="988"/>
    </row>
    <row r="30" spans="1:17" ht="29.25" customHeight="1">
      <c r="A30" s="992"/>
      <c r="B30" s="1002"/>
      <c r="C30" s="995"/>
      <c r="D30" s="995"/>
      <c r="E30" s="995"/>
      <c r="F30" s="995"/>
      <c r="G30" s="995"/>
      <c r="H30" s="1034"/>
      <c r="I30" s="995"/>
      <c r="J30" s="2064" t="s">
        <v>257</v>
      </c>
      <c r="K30" s="2065"/>
      <c r="L30" s="2065"/>
      <c r="M30" s="2065"/>
      <c r="N30" s="2065"/>
      <c r="O30" s="2065"/>
      <c r="P30" s="2066"/>
      <c r="Q30" s="988"/>
    </row>
    <row r="31" spans="1:17" ht="20.25" customHeight="1">
      <c r="A31" s="992"/>
      <c r="B31" s="1067" t="s">
        <v>211</v>
      </c>
      <c r="C31" s="1001"/>
      <c r="D31" s="1001"/>
      <c r="E31" s="1048"/>
      <c r="F31" s="1048"/>
      <c r="G31" s="2027" t="s">
        <v>171</v>
      </c>
      <c r="H31" s="2035"/>
      <c r="I31" s="995"/>
      <c r="J31" s="2067"/>
      <c r="K31" s="2068"/>
      <c r="L31" s="2068"/>
      <c r="M31" s="2068"/>
      <c r="N31" s="2068"/>
      <c r="O31" s="2068"/>
      <c r="P31" s="2069"/>
      <c r="Q31" s="988"/>
    </row>
    <row r="32" spans="1:17" ht="19.5" customHeight="1">
      <c r="A32" s="992"/>
      <c r="B32" s="1067" t="s">
        <v>34</v>
      </c>
      <c r="C32" s="1068"/>
      <c r="D32" s="1001"/>
      <c r="E32" s="1001"/>
      <c r="F32" s="1001"/>
      <c r="G32" s="2027" t="s">
        <v>172</v>
      </c>
      <c r="H32" s="2035"/>
      <c r="I32" s="995"/>
      <c r="J32" s="2067"/>
      <c r="K32" s="2068"/>
      <c r="L32" s="2068"/>
      <c r="M32" s="2068"/>
      <c r="N32" s="2068"/>
      <c r="O32" s="2068"/>
      <c r="P32" s="2069"/>
      <c r="Q32" s="988"/>
    </row>
    <row r="33" spans="1:17" ht="20.25" customHeight="1">
      <c r="A33" s="992"/>
      <c r="B33" s="1027" t="s">
        <v>35</v>
      </c>
      <c r="C33" s="1026"/>
      <c r="D33" s="1026"/>
      <c r="E33" s="1026"/>
      <c r="F33" s="1026"/>
      <c r="G33" s="2027" t="s">
        <v>328</v>
      </c>
      <c r="H33" s="2035"/>
      <c r="I33" s="995"/>
      <c r="J33" s="2067"/>
      <c r="K33" s="2068"/>
      <c r="L33" s="2068"/>
      <c r="M33" s="2068"/>
      <c r="N33" s="2068"/>
      <c r="O33" s="2068"/>
      <c r="P33" s="2069"/>
      <c r="Q33" s="988"/>
    </row>
    <row r="34" spans="1:17" ht="20.25" customHeight="1">
      <c r="A34" s="992"/>
      <c r="B34" s="1067" t="s">
        <v>338</v>
      </c>
      <c r="C34" s="1020"/>
      <c r="D34" s="1001"/>
      <c r="E34" s="1001"/>
      <c r="F34" s="1001"/>
      <c r="G34" s="2027" t="s">
        <v>329</v>
      </c>
      <c r="H34" s="2035"/>
      <c r="I34" s="995"/>
      <c r="J34" s="2067"/>
      <c r="K34" s="2068"/>
      <c r="L34" s="2068"/>
      <c r="M34" s="2068"/>
      <c r="N34" s="2068"/>
      <c r="O34" s="2068"/>
      <c r="P34" s="2069"/>
      <c r="Q34" s="988"/>
    </row>
    <row r="35" spans="1:17" ht="20.25" customHeight="1">
      <c r="A35" s="992"/>
      <c r="B35" s="1015"/>
      <c r="H35" s="976"/>
      <c r="I35" s="995"/>
      <c r="J35" s="2067"/>
      <c r="K35" s="2068"/>
      <c r="L35" s="2068"/>
      <c r="M35" s="2068"/>
      <c r="N35" s="2068"/>
      <c r="O35" s="2068"/>
      <c r="P35" s="2069"/>
      <c r="Q35" s="988"/>
    </row>
    <row r="36" spans="1:17" ht="20.25" customHeight="1">
      <c r="A36" s="992"/>
      <c r="B36" s="2088"/>
      <c r="C36" s="2089"/>
      <c r="D36" s="2089"/>
      <c r="E36" s="2089"/>
      <c r="F36" s="2089"/>
      <c r="G36" s="2089"/>
      <c r="H36" s="2090"/>
      <c r="I36" s="995"/>
      <c r="J36" s="2067"/>
      <c r="K36" s="2068"/>
      <c r="L36" s="2068"/>
      <c r="M36" s="2068"/>
      <c r="N36" s="2068"/>
      <c r="O36" s="2068"/>
      <c r="P36" s="2069"/>
      <c r="Q36" s="988"/>
    </row>
    <row r="37" spans="1:17" ht="20.25" customHeight="1">
      <c r="A37" s="992"/>
      <c r="B37" s="1063"/>
      <c r="C37" s="1062"/>
      <c r="D37" s="1062"/>
      <c r="E37" s="1062"/>
      <c r="F37" s="1062"/>
      <c r="G37" s="1062"/>
      <c r="H37" s="1061"/>
      <c r="I37" s="995"/>
      <c r="J37" s="2067"/>
      <c r="K37" s="2068"/>
      <c r="L37" s="2068"/>
      <c r="M37" s="2068"/>
      <c r="N37" s="2068"/>
      <c r="O37" s="2068"/>
      <c r="P37" s="2069"/>
      <c r="Q37" s="988"/>
    </row>
    <row r="38" spans="1:17" ht="21" customHeight="1" thickBot="1">
      <c r="A38" s="992"/>
      <c r="B38" s="1060"/>
      <c r="C38" s="1059"/>
      <c r="D38" s="1059"/>
      <c r="E38" s="1059"/>
      <c r="F38" s="1059"/>
      <c r="G38" s="1059"/>
      <c r="H38" s="1058"/>
      <c r="I38" s="995"/>
      <c r="J38" s="2070"/>
      <c r="K38" s="2071"/>
      <c r="L38" s="2071"/>
      <c r="M38" s="2071"/>
      <c r="N38" s="2071"/>
      <c r="O38" s="2071"/>
      <c r="P38" s="2072"/>
      <c r="Q38" s="988"/>
    </row>
    <row r="39" spans="1:17" ht="17.25" customHeight="1" thickBot="1">
      <c r="A39" s="992"/>
      <c r="B39" s="1057"/>
      <c r="C39" s="1056"/>
      <c r="D39" s="1056"/>
      <c r="E39" s="1056"/>
      <c r="F39" s="1056"/>
      <c r="G39" s="1056"/>
      <c r="H39" s="1055"/>
      <c r="I39" s="995"/>
      <c r="J39" s="1054"/>
      <c r="K39" s="1053"/>
      <c r="L39" s="1053"/>
      <c r="M39" s="1053"/>
      <c r="N39" s="1053"/>
      <c r="O39" s="1053"/>
      <c r="P39" s="974"/>
      <c r="Q39" s="988"/>
    </row>
    <row r="40" spans="1:17" ht="31.5" customHeight="1" thickBot="1">
      <c r="A40" s="992"/>
      <c r="B40" s="2032" t="s">
        <v>583</v>
      </c>
      <c r="C40" s="2033"/>
      <c r="D40" s="2033"/>
      <c r="E40" s="2033"/>
      <c r="F40" s="2033"/>
      <c r="G40" s="2033"/>
      <c r="H40" s="2034"/>
      <c r="I40" s="995"/>
      <c r="J40" s="2056" t="s">
        <v>582</v>
      </c>
      <c r="K40" s="2057"/>
      <c r="L40" s="2057"/>
      <c r="M40" s="2057"/>
      <c r="N40" s="2057"/>
      <c r="O40" s="2057"/>
      <c r="P40" s="2058"/>
      <c r="Q40" s="988"/>
    </row>
    <row r="41" spans="1:17" ht="20.25">
      <c r="A41" s="992"/>
      <c r="B41" s="2091" t="s">
        <v>614</v>
      </c>
      <c r="C41" s="2092"/>
      <c r="D41" s="2092"/>
      <c r="E41" s="1052"/>
      <c r="F41" s="2093">
        <v>1995</v>
      </c>
      <c r="G41" s="2093"/>
      <c r="H41" s="2094"/>
      <c r="I41" s="995"/>
      <c r="J41" s="2061" t="s">
        <v>580</v>
      </c>
      <c r="K41" s="2062"/>
      <c r="L41" s="2062"/>
      <c r="M41" s="2062"/>
      <c r="N41" s="2062"/>
      <c r="O41" s="2062"/>
      <c r="P41" s="2063"/>
      <c r="Q41" s="988"/>
    </row>
    <row r="42" spans="1:17" ht="20.25">
      <c r="A42" s="992"/>
      <c r="B42" s="2048"/>
      <c r="C42" s="2049"/>
      <c r="D42" s="2049"/>
      <c r="E42" s="1037"/>
      <c r="F42" s="2050"/>
      <c r="G42" s="2050"/>
      <c r="H42" s="2051"/>
      <c r="I42" s="995"/>
      <c r="J42" s="1015"/>
      <c r="P42" s="976"/>
      <c r="Q42" s="988"/>
    </row>
    <row r="43" spans="1:17" ht="20.25">
      <c r="A43" s="992"/>
      <c r="B43" s="2026"/>
      <c r="C43" s="2027"/>
      <c r="D43" s="2027"/>
      <c r="E43" s="1051"/>
      <c r="F43" s="2050"/>
      <c r="G43" s="2050"/>
      <c r="H43" s="2051"/>
      <c r="I43" s="995"/>
      <c r="J43" s="2082" t="s">
        <v>578</v>
      </c>
      <c r="K43" s="2083"/>
      <c r="L43" s="2083"/>
      <c r="M43" s="2083"/>
      <c r="N43" s="2083"/>
      <c r="O43" s="2083"/>
      <c r="P43" s="2084"/>
      <c r="Q43" s="988"/>
    </row>
    <row r="44" spans="1:17" ht="20.25">
      <c r="A44" s="992"/>
      <c r="B44" s="2026" t="s">
        <v>577</v>
      </c>
      <c r="C44" s="2027"/>
      <c r="D44" s="2027"/>
      <c r="E44" s="2027"/>
      <c r="F44" s="2027"/>
      <c r="G44" s="2027"/>
      <c r="H44" s="2035"/>
      <c r="I44" s="995"/>
      <c r="J44" s="2085" t="s">
        <v>576</v>
      </c>
      <c r="K44" s="2086"/>
      <c r="L44" s="2086"/>
      <c r="M44" s="2086"/>
      <c r="N44" s="2086"/>
      <c r="O44" s="2086"/>
      <c r="P44" s="2087"/>
      <c r="Q44" s="988"/>
    </row>
    <row r="45" spans="1:17" ht="20.25">
      <c r="A45" s="992"/>
      <c r="B45" s="2042" t="s">
        <v>575</v>
      </c>
      <c r="C45" s="2043"/>
      <c r="D45" s="2043"/>
      <c r="E45" s="2043"/>
      <c r="F45" s="2043"/>
      <c r="G45" s="2043"/>
      <c r="H45" s="2044"/>
      <c r="I45" s="995"/>
      <c r="J45" s="1015"/>
      <c r="P45" s="976"/>
      <c r="Q45" s="988"/>
    </row>
    <row r="46" spans="1:17" ht="20.25">
      <c r="A46" s="992"/>
      <c r="B46" s="1030"/>
      <c r="C46" s="1024"/>
      <c r="D46" s="995"/>
      <c r="E46" s="995"/>
      <c r="F46" s="1050"/>
      <c r="G46" s="1050"/>
      <c r="H46" s="1034"/>
      <c r="I46" s="995"/>
      <c r="J46" s="1046"/>
      <c r="K46" s="1045"/>
      <c r="L46" s="1045"/>
      <c r="M46" s="1045"/>
      <c r="N46" s="1045"/>
      <c r="O46" s="1045"/>
      <c r="P46" s="1044"/>
      <c r="Q46" s="988"/>
    </row>
    <row r="47" spans="1:17" ht="21" thickBot="1">
      <c r="A47" s="992"/>
      <c r="B47" s="1049"/>
      <c r="C47" s="1048"/>
      <c r="D47" s="1048"/>
      <c r="E47" s="1048"/>
      <c r="F47" s="1048"/>
      <c r="G47" s="1048"/>
      <c r="H47" s="1047"/>
      <c r="I47" s="995"/>
      <c r="J47" s="1046"/>
      <c r="K47" s="1045"/>
      <c r="L47" s="1045"/>
      <c r="M47" s="1045"/>
      <c r="N47" s="1045"/>
      <c r="O47" s="1045"/>
      <c r="P47" s="1044"/>
      <c r="Q47" s="988"/>
    </row>
    <row r="48" spans="1:17" ht="31.5" customHeight="1" thickBot="1">
      <c r="A48" s="992"/>
      <c r="B48" s="1043"/>
      <c r="C48" s="1042"/>
      <c r="D48" s="1042"/>
      <c r="E48" s="1042"/>
      <c r="F48" s="1042"/>
      <c r="G48" s="1042"/>
      <c r="H48" s="1041"/>
      <c r="I48" s="1035"/>
      <c r="J48" s="1040"/>
      <c r="K48" s="1039"/>
      <c r="L48" s="1039"/>
      <c r="M48" s="1039"/>
      <c r="N48" s="1039"/>
      <c r="O48" s="1039"/>
      <c r="P48" s="1038"/>
      <c r="Q48" s="988"/>
    </row>
    <row r="49" spans="1:17" ht="30.75" customHeight="1" thickBot="1">
      <c r="A49" s="992"/>
      <c r="B49" s="2032" t="s">
        <v>574</v>
      </c>
      <c r="C49" s="2033"/>
      <c r="D49" s="2033"/>
      <c r="E49" s="2033"/>
      <c r="F49" s="2033"/>
      <c r="G49" s="2033"/>
      <c r="H49" s="2034"/>
      <c r="J49" s="1015"/>
      <c r="P49" s="976"/>
      <c r="Q49" s="988"/>
    </row>
    <row r="50" spans="1:17" ht="19.5" customHeight="1">
      <c r="A50" s="992"/>
      <c r="B50" s="2045" t="s">
        <v>573</v>
      </c>
      <c r="C50" s="2046"/>
      <c r="D50" s="2046"/>
      <c r="E50" s="2046"/>
      <c r="F50" s="2046"/>
      <c r="G50" s="2046"/>
      <c r="H50" s="2047"/>
      <c r="J50" s="1015"/>
      <c r="P50" s="976"/>
      <c r="Q50" s="988"/>
    </row>
    <row r="51" spans="1:17" ht="19.5" customHeight="1">
      <c r="A51" s="992"/>
      <c r="B51" s="2045" t="s">
        <v>572</v>
      </c>
      <c r="C51" s="2046"/>
      <c r="D51" s="2046"/>
      <c r="E51" s="2046"/>
      <c r="F51" s="2046"/>
      <c r="G51" s="2046"/>
      <c r="H51" s="2047"/>
      <c r="J51" s="1015"/>
      <c r="P51" s="976"/>
      <c r="Q51" s="988"/>
    </row>
    <row r="52" spans="1:17" ht="20.25">
      <c r="A52" s="992"/>
      <c r="B52" s="2026" t="s">
        <v>571</v>
      </c>
      <c r="C52" s="2027"/>
      <c r="D52" s="1036"/>
      <c r="E52" s="1036"/>
      <c r="F52" s="2028">
        <v>-0.125</v>
      </c>
      <c r="G52" s="2028"/>
      <c r="H52" s="1034"/>
      <c r="J52" s="1015"/>
      <c r="P52" s="976"/>
      <c r="Q52" s="988"/>
    </row>
    <row r="53" spans="1:17" ht="20.25">
      <c r="A53" s="992"/>
      <c r="B53" s="2026" t="s">
        <v>570</v>
      </c>
      <c r="C53" s="2027"/>
      <c r="D53" s="1036"/>
      <c r="E53" s="1036"/>
      <c r="F53" s="2028">
        <v>-0.25</v>
      </c>
      <c r="G53" s="2028"/>
      <c r="H53" s="1034"/>
      <c r="J53" s="1015"/>
      <c r="P53" s="976"/>
      <c r="Q53" s="988"/>
    </row>
    <row r="54" spans="1:17" ht="20.25">
      <c r="A54" s="992"/>
      <c r="B54" s="2026" t="s">
        <v>569</v>
      </c>
      <c r="C54" s="2027"/>
      <c r="D54" s="1036"/>
      <c r="E54" s="1036"/>
      <c r="F54" s="2028">
        <v>-0.375</v>
      </c>
      <c r="G54" s="2028"/>
      <c r="H54" s="1034"/>
      <c r="J54" s="1015"/>
      <c r="P54" s="976"/>
      <c r="Q54" s="988"/>
    </row>
    <row r="55" spans="1:17" ht="20.25">
      <c r="A55" s="992"/>
      <c r="B55" s="2026" t="s">
        <v>568</v>
      </c>
      <c r="C55" s="2027"/>
      <c r="D55" s="995"/>
      <c r="E55" s="995"/>
      <c r="F55" s="2028">
        <v>-0.5</v>
      </c>
      <c r="G55" s="2028"/>
      <c r="H55" s="1034"/>
      <c r="J55" s="1015"/>
      <c r="P55" s="976"/>
      <c r="Q55" s="988"/>
    </row>
    <row r="56" spans="1:17" ht="20.25" customHeight="1" thickBot="1">
      <c r="A56" s="992"/>
      <c r="B56" s="2029" t="s">
        <v>31</v>
      </c>
      <c r="C56" s="2030"/>
      <c r="D56" s="2030"/>
      <c r="E56" s="2030"/>
      <c r="F56" s="2030"/>
      <c r="G56" s="2030"/>
      <c r="H56" s="2031"/>
      <c r="I56" s="995"/>
      <c r="J56" s="1033"/>
      <c r="K56" s="1032"/>
      <c r="L56" s="1032"/>
      <c r="M56" s="1032"/>
      <c r="N56" s="1032"/>
      <c r="O56" s="1032"/>
      <c r="P56" s="1031"/>
      <c r="Q56" s="988"/>
    </row>
    <row r="57" spans="1:17" ht="20.25">
      <c r="A57" s="992"/>
      <c r="B57" s="1015"/>
      <c r="D57" s="1016"/>
      <c r="E57" s="1016"/>
      <c r="F57" s="1016"/>
      <c r="G57" s="1035"/>
      <c r="H57" s="1034"/>
      <c r="I57" s="995"/>
      <c r="J57" s="1015"/>
      <c r="P57" s="976"/>
      <c r="Q57" s="988"/>
    </row>
    <row r="58" spans="1:17" ht="32.25" customHeight="1" thickBot="1">
      <c r="A58" s="992"/>
      <c r="B58" s="1033"/>
      <c r="C58" s="1032"/>
      <c r="D58" s="1032"/>
      <c r="E58" s="1032"/>
      <c r="F58" s="1032"/>
      <c r="G58" s="1032"/>
      <c r="H58" s="1031"/>
      <c r="I58" s="995"/>
      <c r="J58" s="1015"/>
      <c r="P58" s="976"/>
      <c r="Q58" s="988"/>
    </row>
    <row r="59" spans="1:17" ht="31.5" customHeight="1" thickBot="1">
      <c r="A59" s="992"/>
      <c r="B59" s="2032" t="s">
        <v>175</v>
      </c>
      <c r="C59" s="2033"/>
      <c r="D59" s="2033"/>
      <c r="E59" s="2033"/>
      <c r="F59" s="2033"/>
      <c r="G59" s="2033"/>
      <c r="H59" s="2033"/>
      <c r="I59" s="2033"/>
      <c r="J59" s="2033"/>
      <c r="K59" s="2033"/>
      <c r="L59" s="2033"/>
      <c r="M59" s="2033"/>
      <c r="N59" s="2033"/>
      <c r="O59" s="2033"/>
      <c r="P59" s="2034"/>
      <c r="Q59" s="988"/>
    </row>
    <row r="60" spans="1:17" ht="20.25" customHeight="1">
      <c r="A60" s="992"/>
      <c r="B60" s="2017" t="s">
        <v>473</v>
      </c>
      <c r="C60" s="2018"/>
      <c r="D60" s="2018"/>
      <c r="E60" s="2018"/>
      <c r="F60" s="2018"/>
      <c r="G60" s="2018"/>
      <c r="H60" s="2018"/>
      <c r="I60" s="2018"/>
      <c r="J60" s="2018"/>
      <c r="K60" s="2018"/>
      <c r="L60" s="2018"/>
      <c r="M60" s="2018"/>
      <c r="N60" s="2018"/>
      <c r="O60" s="2018"/>
      <c r="P60" s="2019"/>
      <c r="Q60" s="988"/>
    </row>
    <row r="61" spans="1:17" ht="20.25" customHeight="1">
      <c r="A61" s="992"/>
      <c r="B61" s="2026" t="s">
        <v>359</v>
      </c>
      <c r="C61" s="2027"/>
      <c r="D61" s="2027"/>
      <c r="E61" s="2027"/>
      <c r="F61" s="2027"/>
      <c r="G61" s="2027"/>
      <c r="H61" s="2027"/>
      <c r="I61" s="2027"/>
      <c r="J61" s="2027"/>
      <c r="K61" s="2027"/>
      <c r="L61" s="2027"/>
      <c r="M61" s="2027"/>
      <c r="N61" s="2027"/>
      <c r="O61" s="2027"/>
      <c r="P61" s="2035"/>
      <c r="Q61" s="988"/>
    </row>
    <row r="62" spans="1:17" ht="20.25" customHeight="1">
      <c r="A62" s="992"/>
      <c r="B62" s="1027"/>
      <c r="C62" s="1026"/>
      <c r="D62" s="1026"/>
      <c r="E62" s="1026"/>
      <c r="F62" s="1026"/>
      <c r="G62" s="1021"/>
      <c r="H62" s="1021"/>
      <c r="I62" s="1048"/>
      <c r="J62" s="1019"/>
      <c r="K62" s="1019"/>
      <c r="L62" s="1019"/>
      <c r="M62" s="1019"/>
      <c r="N62" s="1019"/>
      <c r="O62" s="1019"/>
      <c r="P62" s="1018"/>
      <c r="Q62" s="988"/>
    </row>
    <row r="63" spans="1:17" ht="20.25" customHeight="1">
      <c r="A63" s="992"/>
      <c r="B63" s="1027" t="s">
        <v>177</v>
      </c>
      <c r="C63" s="1026"/>
      <c r="D63" s="1026"/>
      <c r="E63" s="1026"/>
      <c r="F63" s="1026"/>
      <c r="G63" s="1021"/>
      <c r="H63" s="1021"/>
      <c r="I63" s="1048"/>
      <c r="J63" s="1203"/>
      <c r="K63" s="1203"/>
      <c r="L63" s="1203"/>
      <c r="M63" s="1203"/>
      <c r="N63" s="1203"/>
      <c r="O63" s="1203"/>
      <c r="P63" s="1202"/>
      <c r="Q63" s="988"/>
    </row>
    <row r="64" spans="1:17" ht="20.25" customHeight="1">
      <c r="A64" s="992"/>
      <c r="B64" s="1015"/>
      <c r="G64" s="1021"/>
      <c r="H64" s="1021"/>
      <c r="I64" s="995"/>
      <c r="J64" s="1019"/>
      <c r="K64" s="1019"/>
      <c r="L64" s="1019"/>
      <c r="M64" s="1019"/>
      <c r="N64" s="1019"/>
      <c r="O64" s="1019"/>
      <c r="P64" s="1018"/>
      <c r="Q64" s="988"/>
    </row>
    <row r="65" spans="1:17" ht="23.25" customHeight="1" thickBot="1">
      <c r="A65" s="992"/>
      <c r="B65" s="1015"/>
      <c r="G65" s="1020"/>
      <c r="H65" s="1020"/>
      <c r="I65" s="995"/>
      <c r="J65" s="1019"/>
      <c r="K65" s="1019"/>
      <c r="L65" s="1019"/>
      <c r="M65" s="1019"/>
      <c r="N65" s="1019"/>
      <c r="O65" s="1019"/>
      <c r="P65" s="1018"/>
      <c r="Q65" s="988"/>
    </row>
    <row r="66" spans="1:17">
      <c r="A66" s="992"/>
      <c r="B66" s="1017"/>
      <c r="C66" s="1016"/>
      <c r="D66" s="1016"/>
      <c r="E66" s="1016"/>
      <c r="F66" s="1016"/>
      <c r="G66" s="1016"/>
      <c r="H66" s="1016"/>
      <c r="I66" s="1016"/>
      <c r="J66" s="1016"/>
      <c r="K66" s="1016"/>
      <c r="L66" s="1016"/>
      <c r="M66" s="1016"/>
      <c r="N66" s="1016"/>
      <c r="O66" s="1016"/>
      <c r="P66" s="979"/>
      <c r="Q66" s="988"/>
    </row>
    <row r="67" spans="1:17" ht="19.5" customHeight="1">
      <c r="A67" s="992"/>
      <c r="B67" s="1015"/>
      <c r="P67" s="976"/>
      <c r="Q67" s="988"/>
    </row>
    <row r="68" spans="1:17" ht="22.5" customHeight="1">
      <c r="A68" s="992"/>
      <c r="B68" s="1015"/>
      <c r="P68" s="976"/>
      <c r="Q68" s="988"/>
    </row>
    <row r="69" spans="1:17">
      <c r="A69" s="992"/>
      <c r="B69" s="1015"/>
      <c r="P69" s="976"/>
      <c r="Q69" s="988"/>
    </row>
    <row r="70" spans="1:17">
      <c r="A70" s="992"/>
      <c r="B70" s="1015"/>
      <c r="P70" s="976"/>
      <c r="Q70" s="988"/>
    </row>
    <row r="71" spans="1:17">
      <c r="A71" s="992"/>
      <c r="B71" s="1015"/>
      <c r="P71" s="976"/>
      <c r="Q71" s="988"/>
    </row>
    <row r="72" spans="1:17" ht="40.5" customHeight="1">
      <c r="A72" s="992"/>
      <c r="B72" s="1014"/>
      <c r="C72" s="1006"/>
      <c r="D72" s="1006"/>
      <c r="E72" s="1006"/>
      <c r="F72" s="1006"/>
      <c r="G72" s="1006"/>
      <c r="H72" s="1006"/>
      <c r="I72" s="995"/>
      <c r="J72" s="1010"/>
      <c r="K72" s="1010"/>
      <c r="L72" s="1010"/>
      <c r="M72" s="1010"/>
      <c r="N72" s="1010"/>
      <c r="O72" s="1010"/>
      <c r="P72" s="1009"/>
      <c r="Q72" s="988"/>
    </row>
    <row r="73" spans="1:17" ht="20.25">
      <c r="A73" s="992"/>
      <c r="B73" s="1013"/>
      <c r="C73" s="1012"/>
      <c r="D73" s="995"/>
      <c r="E73" s="995"/>
      <c r="F73" s="1011"/>
      <c r="G73" s="995"/>
      <c r="H73" s="995"/>
      <c r="I73" s="995"/>
      <c r="J73" s="1010"/>
      <c r="K73" s="1010"/>
      <c r="L73" s="1010"/>
      <c r="M73" s="1010"/>
      <c r="N73" s="1010"/>
      <c r="O73" s="1010"/>
      <c r="P73" s="1009"/>
      <c r="Q73" s="988"/>
    </row>
    <row r="74" spans="1:17" ht="20.25">
      <c r="A74" s="992"/>
      <c r="B74" s="1008"/>
      <c r="C74" s="1001"/>
      <c r="D74" s="1007"/>
      <c r="E74" s="1007"/>
      <c r="F74" s="1007"/>
      <c r="G74" s="1007"/>
      <c r="H74" s="1007"/>
      <c r="I74" s="995"/>
      <c r="J74" s="1006"/>
      <c r="K74" s="971"/>
      <c r="L74" s="971"/>
      <c r="M74" s="971"/>
      <c r="N74" s="971"/>
      <c r="O74" s="971"/>
      <c r="P74" s="1005"/>
      <c r="Q74" s="988"/>
    </row>
    <row r="75" spans="1:17" ht="20.25">
      <c r="A75" s="992"/>
      <c r="B75" s="1002"/>
      <c r="C75" s="995"/>
      <c r="D75" s="995"/>
      <c r="E75" s="995"/>
      <c r="F75" s="995"/>
      <c r="G75" s="995"/>
      <c r="H75" s="995"/>
      <c r="I75" s="995"/>
      <c r="J75" s="971"/>
      <c r="K75" s="971"/>
      <c r="L75" s="971"/>
      <c r="M75" s="971"/>
      <c r="N75" s="971"/>
      <c r="O75" s="971"/>
      <c r="P75" s="1005"/>
      <c r="Q75" s="988"/>
    </row>
    <row r="76" spans="1:17" ht="20.25">
      <c r="A76" s="992"/>
      <c r="B76" s="1002"/>
      <c r="D76" s="995"/>
      <c r="E76" s="995"/>
      <c r="F76" s="995"/>
      <c r="G76" s="995"/>
      <c r="H76" s="995"/>
      <c r="I76" s="995"/>
      <c r="P76" s="976"/>
      <c r="Q76" s="988"/>
    </row>
    <row r="77" spans="1:17" ht="20.25" customHeight="1">
      <c r="A77" s="992"/>
      <c r="B77" s="1002"/>
      <c r="C77" s="995"/>
      <c r="D77" s="995"/>
      <c r="E77" s="995"/>
      <c r="F77" s="995"/>
      <c r="G77" s="995"/>
      <c r="H77" s="995"/>
      <c r="I77" s="995"/>
      <c r="J77" s="996"/>
      <c r="N77" s="994"/>
      <c r="O77" s="994"/>
      <c r="P77" s="993"/>
      <c r="Q77" s="988"/>
    </row>
    <row r="78" spans="1:17" ht="20.25">
      <c r="A78" s="992"/>
      <c r="B78" s="1004"/>
      <c r="C78" s="1003"/>
      <c r="D78" s="1003"/>
      <c r="E78" s="1003"/>
      <c r="F78" s="1003"/>
      <c r="G78" s="1003"/>
      <c r="H78" s="1003"/>
      <c r="I78" s="995"/>
      <c r="J78" s="996"/>
      <c r="K78" s="995"/>
      <c r="L78" s="995"/>
      <c r="M78" s="995"/>
      <c r="N78" s="994"/>
      <c r="O78" s="994"/>
      <c r="P78" s="993"/>
      <c r="Q78" s="988"/>
    </row>
    <row r="79" spans="1:17" ht="20.25" customHeight="1">
      <c r="A79" s="992"/>
      <c r="B79" s="1004"/>
      <c r="C79" s="1003"/>
      <c r="D79" s="1003"/>
      <c r="E79" s="1003"/>
      <c r="F79" s="1003"/>
      <c r="G79" s="1003"/>
      <c r="H79" s="1003"/>
      <c r="I79" s="995"/>
      <c r="J79" s="996"/>
      <c r="K79" s="1001"/>
      <c r="L79" s="1001"/>
      <c r="M79" s="995"/>
      <c r="N79" s="994"/>
      <c r="O79" s="994"/>
      <c r="P79" s="993"/>
      <c r="Q79" s="988"/>
    </row>
    <row r="80" spans="1:17" ht="20.25">
      <c r="A80" s="992"/>
      <c r="B80" s="1002"/>
      <c r="C80" s="995"/>
      <c r="D80" s="995"/>
      <c r="E80" s="995"/>
      <c r="F80" s="995"/>
      <c r="G80" s="995"/>
      <c r="H80" s="995"/>
      <c r="I80" s="995"/>
      <c r="J80" s="996"/>
      <c r="K80" s="1001"/>
      <c r="L80" s="1001"/>
      <c r="M80" s="995"/>
      <c r="N80" s="994"/>
      <c r="O80" s="994"/>
      <c r="P80" s="993"/>
      <c r="Q80" s="988"/>
    </row>
    <row r="81" spans="1:17" ht="20.25">
      <c r="A81" s="992"/>
      <c r="B81" s="999"/>
      <c r="C81" s="998"/>
      <c r="D81" s="998"/>
      <c r="E81" s="995"/>
      <c r="F81" s="995"/>
      <c r="G81" s="1000"/>
      <c r="H81" s="995"/>
      <c r="I81" s="995"/>
      <c r="J81" s="996"/>
      <c r="K81" s="1001"/>
      <c r="L81" s="1001"/>
      <c r="M81" s="995"/>
      <c r="N81" s="994"/>
      <c r="O81" s="994"/>
      <c r="P81" s="993"/>
      <c r="Q81" s="988"/>
    </row>
    <row r="82" spans="1:17" ht="20.25">
      <c r="A82" s="992"/>
      <c r="B82" s="999"/>
      <c r="C82" s="998"/>
      <c r="D82" s="998"/>
      <c r="E82" s="995"/>
      <c r="F82" s="995"/>
      <c r="G82" s="1000"/>
      <c r="H82" s="995"/>
      <c r="I82" s="995"/>
      <c r="J82" s="996"/>
      <c r="K82" s="995"/>
      <c r="L82" s="995"/>
      <c r="M82" s="995"/>
      <c r="N82" s="994"/>
      <c r="O82" s="994"/>
      <c r="P82" s="993"/>
      <c r="Q82" s="988"/>
    </row>
    <row r="83" spans="1:17" ht="20.25">
      <c r="A83" s="992"/>
      <c r="B83" s="999"/>
      <c r="C83" s="998"/>
      <c r="D83" s="998"/>
      <c r="E83" s="995"/>
      <c r="F83" s="995"/>
      <c r="G83" s="997"/>
      <c r="H83" s="995"/>
      <c r="I83" s="995"/>
      <c r="J83" s="996"/>
      <c r="K83" s="995"/>
      <c r="L83" s="995"/>
      <c r="M83" s="995"/>
      <c r="N83" s="994"/>
      <c r="O83" s="994"/>
      <c r="P83" s="993"/>
      <c r="Q83" s="988"/>
    </row>
    <row r="84" spans="1:17" ht="20.25" customHeight="1" thickBot="1">
      <c r="A84" s="992"/>
      <c r="B84" s="991"/>
      <c r="C84" s="990"/>
      <c r="D84" s="990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9"/>
      <c r="Q84" s="988"/>
    </row>
    <row r="85" spans="1:17" s="972" customFormat="1" ht="15.75" thickBot="1">
      <c r="A85" s="978"/>
      <c r="B85" s="978"/>
      <c r="C85" s="973"/>
      <c r="D85" s="973"/>
      <c r="E85" s="973"/>
      <c r="F85" s="973"/>
      <c r="G85" s="973"/>
      <c r="H85" s="973"/>
      <c r="I85" s="973"/>
      <c r="J85" s="973"/>
      <c r="K85" s="973"/>
      <c r="L85" s="973"/>
      <c r="M85" s="973"/>
      <c r="N85" s="973"/>
      <c r="O85" s="973"/>
      <c r="P85" s="985"/>
      <c r="Q85" s="985"/>
    </row>
    <row r="86" spans="1:17" s="972" customFormat="1">
      <c r="A86" s="978"/>
      <c r="B86" s="1705" t="s">
        <v>567</v>
      </c>
      <c r="C86" s="1706"/>
      <c r="D86" s="1706"/>
      <c r="E86" s="1706"/>
      <c r="F86" s="1706"/>
      <c r="G86" s="1706"/>
      <c r="H86" s="1706"/>
      <c r="I86" s="1706"/>
      <c r="J86" s="1706"/>
      <c r="K86" s="1706"/>
      <c r="L86" s="1706"/>
      <c r="M86" s="1706"/>
      <c r="N86" s="1706"/>
      <c r="O86" s="1706"/>
      <c r="P86" s="1707"/>
      <c r="Q86" s="985"/>
    </row>
    <row r="87" spans="1:17" s="972" customFormat="1" ht="15.75" thickBot="1">
      <c r="A87" s="978"/>
      <c r="B87" s="1708"/>
      <c r="C87" s="1709"/>
      <c r="D87" s="1709"/>
      <c r="E87" s="1709"/>
      <c r="F87" s="1709"/>
      <c r="G87" s="1709"/>
      <c r="H87" s="1709"/>
      <c r="I87" s="1709"/>
      <c r="J87" s="1709"/>
      <c r="K87" s="1709"/>
      <c r="L87" s="1709"/>
      <c r="M87" s="1709"/>
      <c r="N87" s="1709"/>
      <c r="O87" s="1709"/>
      <c r="P87" s="1710"/>
      <c r="Q87" s="985"/>
    </row>
    <row r="88" spans="1:17" s="972" customFormat="1" ht="21" customHeight="1">
      <c r="A88" s="978"/>
      <c r="B88" s="2017" t="s">
        <v>179</v>
      </c>
      <c r="C88" s="2018"/>
      <c r="D88" s="2018"/>
      <c r="E88" s="2018"/>
      <c r="F88" s="2018"/>
      <c r="G88" s="2018"/>
      <c r="H88" s="2018"/>
      <c r="I88" s="2018"/>
      <c r="J88" s="2018"/>
      <c r="K88" s="2018"/>
      <c r="L88" s="2018"/>
      <c r="M88" s="2018"/>
      <c r="N88" s="2018"/>
      <c r="O88" s="2018"/>
      <c r="P88" s="2019"/>
      <c r="Q88" s="985"/>
    </row>
    <row r="89" spans="1:17" s="972" customFormat="1" ht="21" customHeight="1" thickBot="1">
      <c r="A89" s="978"/>
      <c r="B89" s="2020" t="s">
        <v>180</v>
      </c>
      <c r="C89" s="2021"/>
      <c r="D89" s="2021"/>
      <c r="E89" s="2021"/>
      <c r="F89" s="2021"/>
      <c r="G89" s="2021"/>
      <c r="H89" s="2021"/>
      <c r="I89" s="2021"/>
      <c r="J89" s="2021"/>
      <c r="K89" s="2021"/>
      <c r="L89" s="2021"/>
      <c r="M89" s="2021"/>
      <c r="N89" s="2021"/>
      <c r="O89" s="2021"/>
      <c r="P89" s="2022"/>
      <c r="Q89" s="985"/>
    </row>
    <row r="90" spans="1:17" s="972" customFormat="1">
      <c r="A90" s="978"/>
      <c r="B90" s="978"/>
      <c r="C90" s="973"/>
      <c r="D90" s="973"/>
      <c r="E90" s="973"/>
      <c r="F90" s="973"/>
      <c r="G90" s="973"/>
      <c r="H90" s="973"/>
      <c r="I90" s="973"/>
      <c r="J90" s="973"/>
      <c r="K90" s="973"/>
      <c r="L90" s="973"/>
      <c r="M90" s="973"/>
      <c r="N90" s="973"/>
      <c r="O90" s="973"/>
      <c r="P90" s="985"/>
      <c r="Q90" s="985"/>
    </row>
    <row r="91" spans="1:17" s="972" customFormat="1">
      <c r="A91" s="978"/>
      <c r="B91" s="978"/>
      <c r="C91" s="973"/>
      <c r="D91" s="973"/>
      <c r="E91" s="973"/>
      <c r="F91" s="973"/>
      <c r="G91" s="973"/>
      <c r="H91" s="973"/>
      <c r="I91" s="973"/>
      <c r="J91" s="973"/>
      <c r="K91" s="973"/>
      <c r="L91" s="973"/>
      <c r="M91" s="973"/>
      <c r="N91" s="973"/>
      <c r="O91" s="973"/>
      <c r="P91" s="985"/>
      <c r="Q91" s="985"/>
    </row>
    <row r="92" spans="1:17" s="972" customFormat="1">
      <c r="A92" s="978"/>
      <c r="B92" s="978"/>
      <c r="C92" s="973"/>
      <c r="D92" s="973"/>
      <c r="E92" s="973"/>
      <c r="F92" s="973"/>
      <c r="G92" s="973"/>
      <c r="H92" s="973"/>
      <c r="I92" s="973"/>
      <c r="J92" s="973"/>
      <c r="K92" s="973"/>
      <c r="L92" s="973"/>
      <c r="M92" s="973"/>
      <c r="N92" s="973"/>
      <c r="O92" s="973"/>
      <c r="P92" s="985"/>
      <c r="Q92" s="985"/>
    </row>
    <row r="93" spans="1:17" s="972" customFormat="1">
      <c r="A93" s="978"/>
      <c r="B93" s="978"/>
      <c r="C93" s="973"/>
      <c r="D93" s="973"/>
      <c r="E93" s="973"/>
      <c r="F93" s="973"/>
      <c r="G93" s="973"/>
      <c r="H93" s="973"/>
      <c r="I93" s="973"/>
      <c r="J93" s="973"/>
      <c r="K93" s="973"/>
      <c r="L93" s="973"/>
      <c r="M93" s="973"/>
      <c r="N93" s="973"/>
      <c r="O93" s="973"/>
      <c r="P93" s="985"/>
      <c r="Q93" s="985"/>
    </row>
    <row r="94" spans="1:17" s="972" customFormat="1">
      <c r="A94" s="978"/>
      <c r="B94" s="978"/>
      <c r="C94" s="973"/>
      <c r="D94" s="973"/>
      <c r="E94" s="973"/>
      <c r="F94" s="973"/>
      <c r="G94" s="973"/>
      <c r="H94" s="973"/>
      <c r="I94" s="973"/>
      <c r="J94" s="973"/>
      <c r="K94" s="973"/>
      <c r="L94" s="973"/>
      <c r="M94" s="973"/>
      <c r="N94" s="973"/>
      <c r="O94" s="973"/>
      <c r="P94" s="985"/>
      <c r="Q94" s="985"/>
    </row>
    <row r="95" spans="1:17" s="972" customFormat="1">
      <c r="A95" s="978"/>
      <c r="B95" s="978"/>
      <c r="C95" s="973"/>
      <c r="D95" s="973"/>
      <c r="E95" s="973"/>
      <c r="F95" s="973"/>
      <c r="G95" s="973"/>
      <c r="H95" s="973"/>
      <c r="I95" s="973"/>
      <c r="J95" s="973"/>
      <c r="K95" s="973"/>
      <c r="L95" s="973"/>
      <c r="M95" s="973"/>
      <c r="N95" s="973"/>
      <c r="O95" s="973"/>
      <c r="P95" s="985"/>
      <c r="Q95" s="985"/>
    </row>
    <row r="96" spans="1:17" s="972" customFormat="1">
      <c r="A96" s="978"/>
      <c r="B96" s="978"/>
      <c r="C96" s="973"/>
      <c r="D96" s="973"/>
      <c r="E96" s="973"/>
      <c r="F96" s="973"/>
      <c r="G96" s="973"/>
      <c r="H96" s="973"/>
      <c r="I96" s="973"/>
      <c r="J96" s="973"/>
      <c r="K96" s="973"/>
      <c r="L96" s="973"/>
      <c r="M96" s="973"/>
      <c r="N96" s="973"/>
      <c r="O96" s="973"/>
      <c r="P96" s="985"/>
      <c r="Q96" s="985"/>
    </row>
    <row r="97" spans="1:17" s="972" customFormat="1" ht="15.75" thickBot="1">
      <c r="A97" s="978"/>
      <c r="B97" s="975"/>
      <c r="C97" s="987"/>
      <c r="D97" s="987"/>
      <c r="E97" s="987"/>
      <c r="F97" s="987"/>
      <c r="G97" s="987"/>
      <c r="H97" s="987"/>
      <c r="I97" s="987"/>
      <c r="J97" s="987"/>
      <c r="K97" s="987"/>
      <c r="L97" s="987"/>
      <c r="M97" s="987"/>
      <c r="N97" s="987"/>
      <c r="O97" s="987"/>
      <c r="P97" s="986"/>
      <c r="Q97" s="985"/>
    </row>
    <row r="98" spans="1:17" ht="21" thickBot="1">
      <c r="A98" s="984"/>
      <c r="B98" s="983"/>
      <c r="C98" s="983"/>
      <c r="D98" s="983"/>
      <c r="E98" s="983"/>
      <c r="F98" s="983"/>
      <c r="G98" s="983"/>
      <c r="H98" s="983"/>
      <c r="I98" s="983"/>
      <c r="J98" s="983"/>
      <c r="K98" s="983"/>
      <c r="L98" s="983"/>
      <c r="M98" s="983"/>
      <c r="N98" s="983"/>
      <c r="O98" s="983"/>
      <c r="P98" s="983"/>
      <c r="Q98" s="982"/>
    </row>
    <row r="99" spans="1:17" ht="15" customHeight="1">
      <c r="A99" s="981"/>
      <c r="B99" s="2023" t="s">
        <v>181</v>
      </c>
      <c r="C99" s="2023"/>
      <c r="D99" s="2023"/>
      <c r="E99" s="2023"/>
      <c r="F99" s="2023"/>
      <c r="G99" s="2023"/>
      <c r="H99" s="2023"/>
      <c r="I99" s="2023"/>
      <c r="J99" s="2023"/>
      <c r="K99" s="2023"/>
      <c r="L99" s="2023"/>
      <c r="M99" s="2023"/>
      <c r="N99" s="2023"/>
      <c r="O99" s="2023"/>
      <c r="P99" s="2023"/>
      <c r="Q99" s="979"/>
    </row>
    <row r="100" spans="1:17">
      <c r="A100" s="978"/>
      <c r="B100" s="2024"/>
      <c r="C100" s="2024"/>
      <c r="D100" s="2024"/>
      <c r="E100" s="2024"/>
      <c r="F100" s="2024"/>
      <c r="G100" s="2024"/>
      <c r="H100" s="2024"/>
      <c r="I100" s="2024"/>
      <c r="J100" s="2024"/>
      <c r="K100" s="2024"/>
      <c r="L100" s="2024"/>
      <c r="M100" s="2024"/>
      <c r="N100" s="2024"/>
      <c r="O100" s="2024"/>
      <c r="P100" s="2024"/>
      <c r="Q100" s="976"/>
    </row>
    <row r="101" spans="1:17">
      <c r="A101" s="978"/>
      <c r="B101" s="2024"/>
      <c r="C101" s="2024"/>
      <c r="D101" s="2024"/>
      <c r="E101" s="2024"/>
      <c r="F101" s="2024"/>
      <c r="G101" s="2024"/>
      <c r="H101" s="2024"/>
      <c r="I101" s="2024"/>
      <c r="J101" s="2024"/>
      <c r="K101" s="2024"/>
      <c r="L101" s="2024"/>
      <c r="M101" s="2024"/>
      <c r="N101" s="2024"/>
      <c r="O101" s="2024"/>
      <c r="P101" s="2024"/>
      <c r="Q101" s="976"/>
    </row>
    <row r="102" spans="1:17" ht="15.75" thickBot="1">
      <c r="A102" s="975"/>
      <c r="B102" s="2025"/>
      <c r="C102" s="2025"/>
      <c r="D102" s="2025"/>
      <c r="E102" s="2025"/>
      <c r="F102" s="2025"/>
      <c r="G102" s="2025"/>
      <c r="H102" s="2025"/>
      <c r="I102" s="2025"/>
      <c r="J102" s="2025"/>
      <c r="K102" s="2025"/>
      <c r="L102" s="2025"/>
      <c r="M102" s="2025"/>
      <c r="N102" s="2025"/>
      <c r="O102" s="2025"/>
      <c r="P102" s="2025"/>
      <c r="Q102" s="974"/>
    </row>
  </sheetData>
  <mergeCells count="52"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N6:P6"/>
    <mergeCell ref="N7:P8"/>
    <mergeCell ref="A12:Q13"/>
    <mergeCell ref="J16:K16"/>
    <mergeCell ref="L2:N2"/>
    <mergeCell ref="O2:P2"/>
    <mergeCell ref="N3:O3"/>
    <mergeCell ref="O4:P4"/>
    <mergeCell ref="O5:P5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ColWidth="9.140625" defaultRowHeight="15"/>
  <cols>
    <col min="1" max="1" width="3.5703125" style="973" customWidth="1"/>
    <col min="2" max="2" width="17.7109375" style="972" customWidth="1"/>
    <col min="3" max="4" width="13.7109375" style="972" customWidth="1"/>
    <col min="5" max="5" width="1.5703125" style="972" customWidth="1"/>
    <col min="6" max="6" width="13.85546875" style="972" customWidth="1"/>
    <col min="7" max="8" width="13.7109375" style="972" customWidth="1"/>
    <col min="9" max="9" width="1.5703125" style="972" customWidth="1"/>
    <col min="10" max="11" width="13.7109375" style="972" customWidth="1"/>
    <col min="12" max="12" width="16.5703125" style="972" customWidth="1"/>
    <col min="13" max="13" width="1.42578125" style="972" customWidth="1"/>
    <col min="14" max="16" width="13.7109375" style="972" customWidth="1"/>
    <col min="17" max="17" width="2" style="972" customWidth="1"/>
    <col min="18" max="16384" width="9.140625" style="971"/>
  </cols>
  <sheetData>
    <row r="1" spans="1:17">
      <c r="A1" s="1114" t="s">
        <v>590</v>
      </c>
      <c r="B1" s="1113"/>
      <c r="C1" s="1113"/>
      <c r="D1" s="1113"/>
      <c r="E1" s="1113"/>
      <c r="F1" s="1113"/>
      <c r="G1" s="1113"/>
      <c r="H1" s="1113"/>
      <c r="I1" s="1113"/>
      <c r="J1" s="1113"/>
      <c r="K1" s="1113"/>
      <c r="L1" s="1113"/>
      <c r="M1" s="1113"/>
      <c r="N1" s="1113"/>
      <c r="O1" s="1113"/>
      <c r="P1" s="1113"/>
      <c r="Q1" s="1112"/>
    </row>
    <row r="2" spans="1:17">
      <c r="A2" s="1096"/>
      <c r="B2" s="1097"/>
      <c r="C2" s="1094"/>
      <c r="D2" s="1110"/>
      <c r="E2" s="1110"/>
      <c r="F2" s="1094"/>
      <c r="G2" s="1094"/>
      <c r="H2" s="1094"/>
      <c r="I2" s="1094"/>
      <c r="J2" s="1094"/>
      <c r="K2" s="1094"/>
      <c r="L2" s="2052" t="s">
        <v>333</v>
      </c>
      <c r="M2" s="2052"/>
      <c r="N2" s="2052"/>
      <c r="O2" s="2053">
        <f ca="1">NOW()</f>
        <v>46121.348748611112</v>
      </c>
      <c r="P2" s="2053"/>
      <c r="Q2" s="1111"/>
    </row>
    <row r="3" spans="1:17">
      <c r="A3" s="1096"/>
      <c r="B3" s="1097"/>
      <c r="C3" s="1110"/>
      <c r="D3" s="1109"/>
      <c r="E3" s="1099"/>
      <c r="F3" s="1094"/>
      <c r="G3" s="1094"/>
      <c r="H3" s="1094"/>
      <c r="I3" s="1094"/>
      <c r="J3" s="1094"/>
      <c r="K3" s="1094"/>
      <c r="L3" s="1095"/>
      <c r="M3" s="1097"/>
      <c r="N3" s="2053"/>
      <c r="O3" s="2053"/>
      <c r="P3" s="1108" t="s">
        <v>589</v>
      </c>
      <c r="Q3" s="1104"/>
    </row>
    <row r="4" spans="1:17">
      <c r="A4" s="1096"/>
      <c r="B4" s="1097"/>
      <c r="C4" s="1097"/>
      <c r="D4" s="1102"/>
      <c r="E4" s="1099"/>
      <c r="F4" s="1094"/>
      <c r="G4" s="1094"/>
      <c r="H4" s="1094"/>
      <c r="I4" s="1094"/>
      <c r="J4" s="1094"/>
      <c r="K4" s="1094"/>
      <c r="L4" s="1094"/>
      <c r="M4" s="1097"/>
      <c r="N4" s="1097"/>
      <c r="O4" s="2052"/>
      <c r="P4" s="2052"/>
      <c r="Q4" s="1104"/>
    </row>
    <row r="5" spans="1:17" ht="15.75">
      <c r="A5" s="1096"/>
      <c r="B5" s="1107"/>
      <c r="C5" s="1106"/>
      <c r="D5" s="1105"/>
      <c r="E5" s="1099"/>
      <c r="F5" s="1094"/>
      <c r="G5" s="1094"/>
      <c r="H5" s="1094"/>
      <c r="I5" s="1094"/>
      <c r="J5" s="1094"/>
      <c r="K5" s="1094"/>
      <c r="L5" s="1094"/>
      <c r="M5" s="1095"/>
      <c r="N5" s="1095"/>
      <c r="O5" s="2054"/>
      <c r="P5" s="2054"/>
      <c r="Q5" s="1104"/>
    </row>
    <row r="6" spans="1:17">
      <c r="A6" s="1103"/>
      <c r="B6" s="1102"/>
      <c r="C6" s="1102"/>
      <c r="D6" s="1094"/>
      <c r="E6" s="1099"/>
      <c r="F6" s="1094"/>
      <c r="G6" s="1094"/>
      <c r="H6" s="1094"/>
      <c r="I6" s="1094"/>
      <c r="J6" s="1094"/>
      <c r="K6" s="1094"/>
      <c r="L6" s="1094"/>
      <c r="M6" s="1095"/>
      <c r="N6" s="2076"/>
      <c r="O6" s="2077"/>
      <c r="P6" s="2077"/>
      <c r="Q6" s="1101"/>
    </row>
    <row r="7" spans="1:17">
      <c r="A7" s="1096"/>
      <c r="B7" s="1100"/>
      <c r="C7" s="1095"/>
      <c r="D7" s="1100"/>
      <c r="E7" s="1099"/>
      <c r="F7" s="1094"/>
      <c r="G7" s="1094"/>
      <c r="H7" s="1094"/>
      <c r="I7" s="1094"/>
      <c r="J7" s="1094"/>
      <c r="K7" s="1094"/>
      <c r="L7" s="1094"/>
      <c r="M7" s="1094"/>
      <c r="N7" s="2078"/>
      <c r="O7" s="2078"/>
      <c r="P7" s="2078"/>
      <c r="Q7" s="1092"/>
    </row>
    <row r="8" spans="1:17">
      <c r="A8" s="1096"/>
      <c r="B8" s="1100"/>
      <c r="C8" s="1095"/>
      <c r="D8" s="1100"/>
      <c r="E8" s="1099"/>
      <c r="F8" s="1094"/>
      <c r="G8" s="1094"/>
      <c r="H8" s="1094"/>
      <c r="I8" s="1094"/>
      <c r="J8" s="1094"/>
      <c r="K8" s="1094"/>
      <c r="L8" s="1095"/>
      <c r="M8" s="1095"/>
      <c r="N8" s="2078"/>
      <c r="O8" s="2078"/>
      <c r="P8" s="2078"/>
      <c r="Q8" s="1092"/>
    </row>
    <row r="9" spans="1:17">
      <c r="A9" s="1096"/>
      <c r="B9" s="1100"/>
      <c r="C9" s="1095"/>
      <c r="D9" s="1100"/>
      <c r="E9" s="1099"/>
      <c r="F9" s="1094"/>
      <c r="G9" s="1094"/>
      <c r="H9" s="1094"/>
      <c r="I9" s="1094"/>
      <c r="J9" s="1094"/>
      <c r="K9" s="1094"/>
      <c r="L9" s="1095"/>
      <c r="M9" s="1095"/>
      <c r="N9" s="1098"/>
      <c r="O9" s="1097"/>
      <c r="P9" s="1093"/>
      <c r="Q9" s="1092"/>
    </row>
    <row r="10" spans="1:17">
      <c r="A10" s="1096"/>
      <c r="B10" s="1095"/>
      <c r="C10" s="1095"/>
      <c r="D10" s="1095"/>
      <c r="E10" s="1095"/>
      <c r="F10" s="1095"/>
      <c r="G10" s="1095"/>
      <c r="H10" s="1095"/>
      <c r="I10" s="1095"/>
      <c r="J10" s="1095"/>
      <c r="K10" s="1095"/>
      <c r="L10" s="1095"/>
      <c r="M10" s="1089"/>
      <c r="N10" s="1094"/>
      <c r="O10" s="1094"/>
      <c r="P10" s="1093"/>
      <c r="Q10" s="1092"/>
    </row>
    <row r="11" spans="1:17">
      <c r="A11" s="1091"/>
      <c r="B11" s="1090"/>
      <c r="C11" s="1090"/>
      <c r="D11" s="1090"/>
      <c r="E11" s="1090"/>
      <c r="F11" s="1090"/>
      <c r="G11" s="1090"/>
      <c r="H11" s="1090"/>
      <c r="I11" s="1090"/>
      <c r="J11" s="1090"/>
      <c r="K11" s="1090"/>
      <c r="L11" s="1090"/>
      <c r="M11" s="1090"/>
      <c r="N11" s="1090"/>
      <c r="O11" s="1090"/>
      <c r="P11" s="1089"/>
      <c r="Q11" s="1088"/>
    </row>
    <row r="12" spans="1:17" ht="15" customHeight="1">
      <c r="A12" s="2056" t="s">
        <v>628</v>
      </c>
      <c r="B12" s="2057"/>
      <c r="C12" s="2057"/>
      <c r="D12" s="2057"/>
      <c r="E12" s="2057"/>
      <c r="F12" s="2057"/>
      <c r="G12" s="2057"/>
      <c r="H12" s="2057"/>
      <c r="I12" s="2057"/>
      <c r="J12" s="2057"/>
      <c r="K12" s="2057"/>
      <c r="L12" s="2057"/>
      <c r="M12" s="2057"/>
      <c r="N12" s="2057"/>
      <c r="O12" s="2057"/>
      <c r="P12" s="2057"/>
      <c r="Q12" s="2058"/>
    </row>
    <row r="13" spans="1:17" ht="15.75" customHeight="1" thickBot="1">
      <c r="A13" s="2079"/>
      <c r="B13" s="2080"/>
      <c r="C13" s="2080"/>
      <c r="D13" s="2080"/>
      <c r="E13" s="2080"/>
      <c r="F13" s="2080"/>
      <c r="G13" s="2080"/>
      <c r="H13" s="2080"/>
      <c r="I13" s="2080"/>
      <c r="J13" s="2080"/>
      <c r="K13" s="2080"/>
      <c r="L13" s="2080"/>
      <c r="M13" s="2080"/>
      <c r="N13" s="2080"/>
      <c r="O13" s="2080"/>
      <c r="P13" s="2080"/>
      <c r="Q13" s="2081"/>
    </row>
    <row r="14" spans="1:17">
      <c r="A14" s="992"/>
      <c r="B14" s="1087"/>
      <c r="C14" s="1087"/>
      <c r="D14" s="1087"/>
      <c r="E14" s="1087"/>
      <c r="F14" s="1087"/>
      <c r="G14" s="1087"/>
      <c r="H14" s="1087"/>
      <c r="I14" s="1087"/>
      <c r="J14" s="1087"/>
      <c r="K14" s="1087"/>
      <c r="L14" s="1087"/>
      <c r="M14" s="1087"/>
      <c r="N14" s="1087"/>
      <c r="O14" s="1087"/>
      <c r="P14" s="1087"/>
      <c r="Q14" s="988"/>
    </row>
    <row r="15" spans="1:17" ht="15" customHeight="1">
      <c r="A15" s="992"/>
      <c r="B15" s="1086" t="s">
        <v>588</v>
      </c>
      <c r="C15" s="1085"/>
      <c r="D15" s="1085"/>
      <c r="E15" s="1085"/>
      <c r="F15" s="1085"/>
      <c r="G15" s="1085"/>
      <c r="H15" s="1085"/>
      <c r="I15" s="1085"/>
      <c r="J15" s="1085"/>
      <c r="K15" s="1085"/>
      <c r="L15" s="1085"/>
      <c r="M15" s="1085"/>
      <c r="N15" s="1085"/>
      <c r="O15" s="1085"/>
      <c r="P15" s="1084"/>
      <c r="Q15" s="988"/>
    </row>
    <row r="16" spans="1:17" ht="15" customHeight="1">
      <c r="A16" s="992"/>
      <c r="B16" s="1074"/>
      <c r="C16" s="1069"/>
      <c r="D16" s="1069"/>
      <c r="E16" s="1069"/>
      <c r="F16" s="1069"/>
      <c r="G16" s="1069"/>
      <c r="H16" s="1069"/>
      <c r="I16" s="1069"/>
      <c r="J16" s="2055"/>
      <c r="K16" s="2055"/>
      <c r="L16" s="1069"/>
      <c r="M16" s="1069"/>
      <c r="N16" s="1069"/>
      <c r="O16" s="1069"/>
      <c r="P16" s="1073"/>
      <c r="Q16" s="988"/>
    </row>
    <row r="17" spans="1:17" ht="15" customHeight="1">
      <c r="A17" s="992"/>
      <c r="B17" s="1074"/>
      <c r="C17" s="1069"/>
      <c r="D17" s="1069"/>
      <c r="E17" s="1069"/>
      <c r="F17" s="1069"/>
      <c r="G17" s="1069"/>
      <c r="H17" s="1069"/>
      <c r="I17" s="1069"/>
      <c r="J17" s="1024"/>
      <c r="K17" s="1079"/>
      <c r="L17" s="1078"/>
      <c r="M17" s="1069"/>
      <c r="N17" s="1077"/>
      <c r="O17" s="1076"/>
      <c r="P17" s="1075"/>
      <c r="Q17" s="988"/>
    </row>
    <row r="18" spans="1:17" ht="15" customHeight="1">
      <c r="A18" s="992"/>
      <c r="B18" s="1074"/>
      <c r="C18" s="1069"/>
      <c r="D18" s="1069"/>
      <c r="E18" s="1069"/>
      <c r="F18" s="1069"/>
      <c r="G18" s="1069"/>
      <c r="H18" s="1069"/>
      <c r="I18" s="1069"/>
      <c r="J18" s="2055"/>
      <c r="K18" s="2055"/>
      <c r="L18" s="1083"/>
      <c r="M18" s="1081"/>
      <c r="N18" s="1076"/>
      <c r="O18" s="1081"/>
      <c r="P18" s="1080"/>
      <c r="Q18" s="988"/>
    </row>
    <row r="19" spans="1:17" ht="15" customHeight="1">
      <c r="A19" s="992"/>
      <c r="B19" s="1074"/>
      <c r="C19" s="1069"/>
      <c r="D19" s="1069"/>
      <c r="E19" s="1069"/>
      <c r="F19" s="1069"/>
      <c r="G19" s="1069"/>
      <c r="H19" s="1069"/>
      <c r="I19" s="1069"/>
      <c r="J19" s="1024"/>
      <c r="K19" s="1079"/>
      <c r="L19" s="1078"/>
      <c r="M19" s="1069"/>
      <c r="N19" s="1077"/>
      <c r="O19" s="1076"/>
      <c r="P19" s="1075"/>
      <c r="Q19" s="988"/>
    </row>
    <row r="20" spans="1:17" ht="15" customHeight="1">
      <c r="A20" s="992"/>
      <c r="B20" s="1074"/>
      <c r="C20" s="1069"/>
      <c r="D20" s="1069"/>
      <c r="E20" s="1069"/>
      <c r="F20" s="1069"/>
      <c r="G20" s="1069"/>
      <c r="H20" s="1069"/>
      <c r="I20" s="1069"/>
      <c r="J20" s="2055"/>
      <c r="K20" s="2055"/>
      <c r="L20" s="1078"/>
      <c r="M20" s="1081"/>
      <c r="N20" s="1078"/>
      <c r="O20" s="1081"/>
      <c r="P20" s="1080"/>
      <c r="Q20" s="988"/>
    </row>
    <row r="21" spans="1:17" ht="15" customHeight="1">
      <c r="A21" s="992"/>
      <c r="B21" s="1074"/>
      <c r="C21" s="1069"/>
      <c r="D21" s="1069"/>
      <c r="E21" s="1069"/>
      <c r="F21" s="1069"/>
      <c r="G21" s="1069"/>
      <c r="H21" s="1069"/>
      <c r="I21" s="1069"/>
      <c r="J21" s="1024"/>
      <c r="K21" s="1079"/>
      <c r="L21" s="1078"/>
      <c r="M21" s="1069"/>
      <c r="N21" s="1077"/>
      <c r="O21" s="1076"/>
      <c r="P21" s="1075"/>
      <c r="Q21" s="988"/>
    </row>
    <row r="22" spans="1:17" ht="14.25" customHeight="1">
      <c r="A22" s="992"/>
      <c r="B22" s="1074"/>
      <c r="C22" s="1069"/>
      <c r="D22" s="1069"/>
      <c r="E22" s="1069"/>
      <c r="F22" s="1069"/>
      <c r="G22" s="1069"/>
      <c r="H22" s="1069"/>
      <c r="I22" s="1069"/>
      <c r="J22" s="2055"/>
      <c r="K22" s="2055"/>
      <c r="L22" s="1081"/>
      <c r="M22" s="1081"/>
      <c r="N22" s="1082"/>
      <c r="O22" s="1081"/>
      <c r="P22" s="1080"/>
      <c r="Q22" s="988"/>
    </row>
    <row r="23" spans="1:17" ht="15" customHeight="1">
      <c r="A23" s="992"/>
      <c r="B23" s="1074"/>
      <c r="C23" s="1069"/>
      <c r="D23" s="1069"/>
      <c r="E23" s="1069"/>
      <c r="F23" s="1069"/>
      <c r="G23" s="1069"/>
      <c r="H23" s="1069"/>
      <c r="I23" s="1069"/>
      <c r="J23" s="1024"/>
      <c r="K23" s="1079"/>
      <c r="L23" s="1078"/>
      <c r="M23" s="1069"/>
      <c r="N23" s="1077"/>
      <c r="O23" s="1076"/>
      <c r="P23" s="1075"/>
      <c r="Q23" s="988"/>
    </row>
    <row r="24" spans="1:17" ht="15" customHeight="1">
      <c r="A24" s="992"/>
      <c r="B24" s="1074"/>
      <c r="C24" s="1069"/>
      <c r="D24" s="1069"/>
      <c r="E24" s="1069"/>
      <c r="F24" s="1069"/>
      <c r="G24" s="1069"/>
      <c r="H24" s="1069"/>
      <c r="I24" s="1069"/>
      <c r="J24" s="1069"/>
      <c r="K24" s="1069"/>
      <c r="L24" s="1069" t="s">
        <v>587</v>
      </c>
      <c r="M24" s="1069"/>
      <c r="N24" s="1069"/>
      <c r="O24" s="1069"/>
      <c r="P24" s="1073"/>
      <c r="Q24" s="988"/>
    </row>
    <row r="25" spans="1:17" ht="15" customHeight="1">
      <c r="A25" s="992"/>
      <c r="B25" s="1074"/>
      <c r="C25" s="1069"/>
      <c r="D25" s="1069"/>
      <c r="E25" s="1069"/>
      <c r="F25" s="1069"/>
      <c r="G25" s="1069"/>
      <c r="H25" s="1069"/>
      <c r="I25" s="1069"/>
      <c r="J25" s="1069"/>
      <c r="K25" s="1069"/>
      <c r="L25" s="1069"/>
      <c r="M25" s="1069"/>
      <c r="N25" s="1069"/>
      <c r="O25" s="1069"/>
      <c r="P25" s="1073"/>
      <c r="Q25" s="988"/>
    </row>
    <row r="26" spans="1:17" ht="15" customHeight="1">
      <c r="A26" s="992"/>
      <c r="B26" s="1074"/>
      <c r="C26" s="1069"/>
      <c r="D26" s="1069"/>
      <c r="E26" s="1069"/>
      <c r="F26" s="1069"/>
      <c r="G26" s="1069"/>
      <c r="H26" s="1069"/>
      <c r="I26" s="1069"/>
      <c r="J26" s="1069"/>
      <c r="K26" s="1069"/>
      <c r="L26" s="1069"/>
      <c r="M26" s="1069"/>
      <c r="N26" s="1069"/>
      <c r="O26" s="1069"/>
      <c r="P26" s="1073"/>
      <c r="Q26" s="988"/>
    </row>
    <row r="27" spans="1:17" ht="15" customHeight="1">
      <c r="A27" s="992"/>
      <c r="B27" s="1072"/>
      <c r="C27" s="1071"/>
      <c r="D27" s="1071"/>
      <c r="E27" s="1071"/>
      <c r="F27" s="1071"/>
      <c r="G27" s="1071"/>
      <c r="H27" s="1071"/>
      <c r="I27" s="1071"/>
      <c r="J27" s="1071"/>
      <c r="K27" s="1071"/>
      <c r="L27" s="1071"/>
      <c r="M27" s="1071"/>
      <c r="N27" s="1071"/>
      <c r="O27" s="1071"/>
      <c r="P27" s="1070"/>
      <c r="Q27" s="988"/>
    </row>
    <row r="28" spans="1:17" ht="11.25" customHeight="1" thickBot="1">
      <c r="A28" s="992"/>
      <c r="B28" s="1069"/>
      <c r="C28" s="1069"/>
      <c r="D28" s="1069"/>
      <c r="E28" s="1069"/>
      <c r="F28" s="1069"/>
      <c r="G28" s="1069"/>
      <c r="H28" s="1069"/>
      <c r="I28" s="1069"/>
      <c r="J28" s="1069"/>
      <c r="K28" s="1069"/>
      <c r="L28" s="1069"/>
      <c r="M28" s="1069"/>
      <c r="N28" s="1069"/>
      <c r="O28" s="1069"/>
      <c r="P28" s="1069"/>
      <c r="Q28" s="988"/>
    </row>
    <row r="29" spans="1:17" ht="31.5" customHeight="1" thickBot="1">
      <c r="A29" s="992"/>
      <c r="B29" s="2073" t="s">
        <v>586</v>
      </c>
      <c r="C29" s="2074"/>
      <c r="D29" s="2074"/>
      <c r="E29" s="2074"/>
      <c r="F29" s="2074"/>
      <c r="G29" s="2074"/>
      <c r="H29" s="2075"/>
      <c r="I29" s="995"/>
      <c r="J29" s="1705" t="s">
        <v>585</v>
      </c>
      <c r="K29" s="1706"/>
      <c r="L29" s="1706"/>
      <c r="M29" s="1706"/>
      <c r="N29" s="1706"/>
      <c r="O29" s="1706"/>
      <c r="P29" s="1707"/>
      <c r="Q29" s="988"/>
    </row>
    <row r="30" spans="1:17" ht="29.25" customHeight="1">
      <c r="A30" s="992"/>
      <c r="B30" s="1002"/>
      <c r="C30" s="995"/>
      <c r="D30" s="995"/>
      <c r="E30" s="995"/>
      <c r="F30" s="995"/>
      <c r="G30" s="995"/>
      <c r="H30" s="1034"/>
      <c r="I30" s="995"/>
      <c r="J30" s="2064" t="s">
        <v>257</v>
      </c>
      <c r="K30" s="2065"/>
      <c r="L30" s="2065"/>
      <c r="M30" s="2065"/>
      <c r="N30" s="2065"/>
      <c r="O30" s="2065"/>
      <c r="P30" s="2066"/>
      <c r="Q30" s="988"/>
    </row>
    <row r="31" spans="1:17" ht="20.25" customHeight="1">
      <c r="A31" s="992"/>
      <c r="B31" s="1067" t="s">
        <v>482</v>
      </c>
      <c r="C31" s="1001"/>
      <c r="D31" s="1001"/>
      <c r="E31" s="1048"/>
      <c r="F31" s="1048"/>
      <c r="G31" s="2027" t="s">
        <v>171</v>
      </c>
      <c r="H31" s="2035"/>
      <c r="I31" s="995"/>
      <c r="J31" s="2067"/>
      <c r="K31" s="2068"/>
      <c r="L31" s="2068"/>
      <c r="M31" s="2068"/>
      <c r="N31" s="2068"/>
      <c r="O31" s="2068"/>
      <c r="P31" s="2069"/>
      <c r="Q31" s="988"/>
    </row>
    <row r="32" spans="1:17" ht="19.5" customHeight="1">
      <c r="A32" s="992"/>
      <c r="B32" s="1067" t="s">
        <v>483</v>
      </c>
      <c r="C32" s="1068"/>
      <c r="D32" s="1001"/>
      <c r="E32" s="1001"/>
      <c r="F32" s="1001"/>
      <c r="G32" s="2027" t="s">
        <v>172</v>
      </c>
      <c r="H32" s="2035"/>
      <c r="I32" s="995"/>
      <c r="J32" s="2067"/>
      <c r="K32" s="2068"/>
      <c r="L32" s="2068"/>
      <c r="M32" s="2068"/>
      <c r="N32" s="2068"/>
      <c r="O32" s="2068"/>
      <c r="P32" s="2069"/>
      <c r="Q32" s="988"/>
    </row>
    <row r="33" spans="1:17" ht="20.25" customHeight="1">
      <c r="A33" s="992"/>
      <c r="B33" s="1015"/>
      <c r="G33" s="2027"/>
      <c r="H33" s="2035"/>
      <c r="I33" s="995"/>
      <c r="J33" s="2067"/>
      <c r="K33" s="2068"/>
      <c r="L33" s="2068"/>
      <c r="M33" s="2068"/>
      <c r="N33" s="2068"/>
      <c r="O33" s="2068"/>
      <c r="P33" s="2069"/>
      <c r="Q33" s="988"/>
    </row>
    <row r="34" spans="1:17" ht="20.25" customHeight="1">
      <c r="A34" s="992"/>
      <c r="B34" s="1067"/>
      <c r="C34" s="1020"/>
      <c r="D34" s="1001"/>
      <c r="E34" s="1001"/>
      <c r="F34" s="1001"/>
      <c r="G34" s="2027"/>
      <c r="H34" s="2035"/>
      <c r="I34" s="995"/>
      <c r="J34" s="2067"/>
      <c r="K34" s="2068"/>
      <c r="L34" s="2068"/>
      <c r="M34" s="2068"/>
      <c r="N34" s="2068"/>
      <c r="O34" s="2068"/>
      <c r="P34" s="2069"/>
      <c r="Q34" s="988"/>
    </row>
    <row r="35" spans="1:17" ht="20.25" customHeight="1">
      <c r="A35" s="992"/>
      <c r="B35" s="1015"/>
      <c r="H35" s="976"/>
      <c r="I35" s="995"/>
      <c r="J35" s="2067"/>
      <c r="K35" s="2068"/>
      <c r="L35" s="2068"/>
      <c r="M35" s="2068"/>
      <c r="N35" s="2068"/>
      <c r="O35" s="2068"/>
      <c r="P35" s="2069"/>
      <c r="Q35" s="988"/>
    </row>
    <row r="36" spans="1:17" ht="20.25" customHeight="1">
      <c r="A36" s="992"/>
      <c r="B36" s="2088"/>
      <c r="C36" s="2089"/>
      <c r="D36" s="2089"/>
      <c r="E36" s="2089"/>
      <c r="F36" s="2089"/>
      <c r="G36" s="2089"/>
      <c r="H36" s="2090"/>
      <c r="I36" s="995"/>
      <c r="J36" s="2067"/>
      <c r="K36" s="2068"/>
      <c r="L36" s="2068"/>
      <c r="M36" s="2068"/>
      <c r="N36" s="2068"/>
      <c r="O36" s="2068"/>
      <c r="P36" s="2069"/>
      <c r="Q36" s="988"/>
    </row>
    <row r="37" spans="1:17" ht="20.25" customHeight="1">
      <c r="A37" s="992"/>
      <c r="B37" s="1063"/>
      <c r="C37" s="1062"/>
      <c r="D37" s="1062"/>
      <c r="E37" s="1062"/>
      <c r="F37" s="1062"/>
      <c r="G37" s="1062"/>
      <c r="H37" s="1061"/>
      <c r="I37" s="995"/>
      <c r="J37" s="2067"/>
      <c r="K37" s="2068"/>
      <c r="L37" s="2068"/>
      <c r="M37" s="2068"/>
      <c r="N37" s="2068"/>
      <c r="O37" s="2068"/>
      <c r="P37" s="2069"/>
      <c r="Q37" s="988"/>
    </row>
    <row r="38" spans="1:17" ht="21" customHeight="1" thickBot="1">
      <c r="A38" s="992"/>
      <c r="B38" s="1060"/>
      <c r="C38" s="1059"/>
      <c r="D38" s="1059"/>
      <c r="E38" s="1059"/>
      <c r="F38" s="1059"/>
      <c r="G38" s="1059"/>
      <c r="H38" s="1058"/>
      <c r="I38" s="995"/>
      <c r="J38" s="2070"/>
      <c r="K38" s="2071"/>
      <c r="L38" s="2071"/>
      <c r="M38" s="2071"/>
      <c r="N38" s="2071"/>
      <c r="O38" s="2071"/>
      <c r="P38" s="2072"/>
      <c r="Q38" s="988"/>
    </row>
    <row r="39" spans="1:17" ht="17.25" customHeight="1" thickBot="1">
      <c r="A39" s="992"/>
      <c r="B39" s="1057"/>
      <c r="C39" s="1056"/>
      <c r="D39" s="1056"/>
      <c r="E39" s="1056"/>
      <c r="F39" s="1056"/>
      <c r="G39" s="1056"/>
      <c r="H39" s="1055"/>
      <c r="I39" s="995"/>
      <c r="J39" s="1054"/>
      <c r="K39" s="1053"/>
      <c r="L39" s="1053"/>
      <c r="M39" s="1053"/>
      <c r="N39" s="1053"/>
      <c r="O39" s="1053"/>
      <c r="P39" s="974"/>
      <c r="Q39" s="988"/>
    </row>
    <row r="40" spans="1:17" ht="31.5" customHeight="1" thickBot="1">
      <c r="A40" s="992"/>
      <c r="B40" s="2032" t="s">
        <v>583</v>
      </c>
      <c r="C40" s="2033"/>
      <c r="D40" s="2033"/>
      <c r="E40" s="2033"/>
      <c r="F40" s="2033"/>
      <c r="G40" s="2033"/>
      <c r="H40" s="2034"/>
      <c r="I40" s="995"/>
      <c r="J40" s="2056" t="s">
        <v>582</v>
      </c>
      <c r="K40" s="2057"/>
      <c r="L40" s="2057"/>
      <c r="M40" s="2057"/>
      <c r="N40" s="2057"/>
      <c r="O40" s="2057"/>
      <c r="P40" s="2058"/>
      <c r="Q40" s="988"/>
    </row>
    <row r="41" spans="1:17" ht="20.25">
      <c r="A41" s="992"/>
      <c r="B41" s="2017" t="s">
        <v>581</v>
      </c>
      <c r="C41" s="2018"/>
      <c r="D41" s="2018"/>
      <c r="E41" s="1052"/>
      <c r="F41" s="2059">
        <v>1995</v>
      </c>
      <c r="G41" s="2059"/>
      <c r="H41" s="2060"/>
      <c r="I41" s="995"/>
      <c r="J41" s="2061" t="s">
        <v>580</v>
      </c>
      <c r="K41" s="2062"/>
      <c r="L41" s="2062"/>
      <c r="M41" s="2062"/>
      <c r="N41" s="2062"/>
      <c r="O41" s="2062"/>
      <c r="P41" s="2063"/>
      <c r="Q41" s="988"/>
    </row>
    <row r="42" spans="1:17" ht="20.25">
      <c r="A42" s="992"/>
      <c r="B42" s="2048" t="s">
        <v>579</v>
      </c>
      <c r="C42" s="2049"/>
      <c r="D42" s="2049"/>
      <c r="E42" s="1037"/>
      <c r="F42" s="2050">
        <v>599</v>
      </c>
      <c r="G42" s="2050"/>
      <c r="H42" s="2051"/>
      <c r="I42" s="995"/>
      <c r="J42" s="1015"/>
      <c r="P42" s="976"/>
      <c r="Q42" s="988"/>
    </row>
    <row r="43" spans="1:17" ht="20.25">
      <c r="A43" s="992"/>
      <c r="B43" s="2026" t="s">
        <v>625</v>
      </c>
      <c r="C43" s="2027"/>
      <c r="D43" s="2027"/>
      <c r="E43" s="1051"/>
      <c r="F43" s="2050">
        <v>575</v>
      </c>
      <c r="G43" s="2050"/>
      <c r="H43" s="2051"/>
      <c r="I43" s="995"/>
      <c r="J43" s="2082" t="s">
        <v>578</v>
      </c>
      <c r="K43" s="2083"/>
      <c r="L43" s="2083"/>
      <c r="M43" s="2083"/>
      <c r="N43" s="2083"/>
      <c r="O43" s="2083"/>
      <c r="P43" s="2084"/>
      <c r="Q43" s="988"/>
    </row>
    <row r="44" spans="1:17" ht="20.25">
      <c r="A44" s="992"/>
      <c r="B44" s="2026" t="s">
        <v>577</v>
      </c>
      <c r="C44" s="2027"/>
      <c r="D44" s="2027"/>
      <c r="E44" s="2027"/>
      <c r="F44" s="2027"/>
      <c r="G44" s="2027"/>
      <c r="H44" s="2035"/>
      <c r="I44" s="995"/>
      <c r="J44" s="2085" t="s">
        <v>576</v>
      </c>
      <c r="K44" s="2086"/>
      <c r="L44" s="2086"/>
      <c r="M44" s="2086"/>
      <c r="N44" s="2086"/>
      <c r="O44" s="2086"/>
      <c r="P44" s="2087"/>
      <c r="Q44" s="988"/>
    </row>
    <row r="45" spans="1:17" ht="20.25">
      <c r="A45" s="992"/>
      <c r="B45" s="2042" t="s">
        <v>575</v>
      </c>
      <c r="C45" s="2043"/>
      <c r="D45" s="2043"/>
      <c r="E45" s="2043"/>
      <c r="F45" s="2043"/>
      <c r="G45" s="2043"/>
      <c r="H45" s="2044"/>
      <c r="I45" s="995"/>
      <c r="J45" s="1015"/>
      <c r="P45" s="976"/>
      <c r="Q45" s="988"/>
    </row>
    <row r="46" spans="1:17" ht="20.25">
      <c r="A46" s="992"/>
      <c r="B46" s="1030"/>
      <c r="C46" s="1024"/>
      <c r="D46" s="995"/>
      <c r="E46" s="995"/>
      <c r="F46" s="1050"/>
      <c r="G46" s="1050"/>
      <c r="H46" s="1034"/>
      <c r="I46" s="995"/>
      <c r="J46" s="1046"/>
      <c r="K46" s="1045"/>
      <c r="L46" s="1045"/>
      <c r="M46" s="1045"/>
      <c r="N46" s="1045"/>
      <c r="O46" s="1045"/>
      <c r="P46" s="1044"/>
      <c r="Q46" s="988"/>
    </row>
    <row r="47" spans="1:17" ht="21" thickBot="1">
      <c r="A47" s="992"/>
      <c r="B47" s="1049"/>
      <c r="C47" s="1048"/>
      <c r="D47" s="1048"/>
      <c r="E47" s="1048"/>
      <c r="F47" s="1048"/>
      <c r="G47" s="1048"/>
      <c r="H47" s="1047"/>
      <c r="I47" s="995"/>
      <c r="J47" s="1046"/>
      <c r="K47" s="1045"/>
      <c r="L47" s="1045"/>
      <c r="M47" s="1045"/>
      <c r="N47" s="1045"/>
      <c r="O47" s="1045"/>
      <c r="P47" s="1044"/>
      <c r="Q47" s="988"/>
    </row>
    <row r="48" spans="1:17" ht="31.5" customHeight="1" thickBot="1">
      <c r="A48" s="992"/>
      <c r="B48" s="1043"/>
      <c r="C48" s="1042"/>
      <c r="D48" s="1042"/>
      <c r="E48" s="1042"/>
      <c r="F48" s="1042"/>
      <c r="G48" s="1042"/>
      <c r="H48" s="1041"/>
      <c r="I48" s="1035"/>
      <c r="J48" s="1040"/>
      <c r="K48" s="1039"/>
      <c r="L48" s="1039"/>
      <c r="M48" s="1039"/>
      <c r="N48" s="1039"/>
      <c r="O48" s="1039"/>
      <c r="P48" s="1038"/>
      <c r="Q48" s="988"/>
    </row>
    <row r="49" spans="1:17" ht="30.75" customHeight="1" thickBot="1">
      <c r="A49" s="992"/>
      <c r="B49" s="2032" t="s">
        <v>574</v>
      </c>
      <c r="C49" s="2033"/>
      <c r="D49" s="2033"/>
      <c r="E49" s="2033"/>
      <c r="F49" s="2033"/>
      <c r="G49" s="2033"/>
      <c r="H49" s="2034"/>
      <c r="J49" s="1015"/>
      <c r="P49" s="976"/>
      <c r="Q49" s="988"/>
    </row>
    <row r="50" spans="1:17" ht="19.5" customHeight="1">
      <c r="A50" s="992"/>
      <c r="B50" s="2045" t="s">
        <v>573</v>
      </c>
      <c r="C50" s="2046"/>
      <c r="D50" s="2046"/>
      <c r="E50" s="2046"/>
      <c r="F50" s="2046"/>
      <c r="G50" s="2046"/>
      <c r="H50" s="2047"/>
      <c r="J50" s="1015"/>
      <c r="P50" s="976"/>
      <c r="Q50" s="988"/>
    </row>
    <row r="51" spans="1:17" ht="19.5" customHeight="1">
      <c r="A51" s="992"/>
      <c r="B51" s="2045" t="s">
        <v>572</v>
      </c>
      <c r="C51" s="2046"/>
      <c r="D51" s="2046"/>
      <c r="E51" s="2046"/>
      <c r="F51" s="2046"/>
      <c r="G51" s="2046"/>
      <c r="H51" s="2047"/>
      <c r="J51" s="1015"/>
      <c r="P51" s="976"/>
      <c r="Q51" s="988"/>
    </row>
    <row r="52" spans="1:17" ht="20.25">
      <c r="A52" s="992"/>
      <c r="B52" s="2026" t="s">
        <v>571</v>
      </c>
      <c r="C52" s="2027"/>
      <c r="D52" s="1036"/>
      <c r="E52" s="1036"/>
      <c r="F52" s="2028">
        <v>-0.125</v>
      </c>
      <c r="G52" s="2028"/>
      <c r="H52" s="1034"/>
      <c r="J52" s="1015"/>
      <c r="P52" s="976"/>
      <c r="Q52" s="988"/>
    </row>
    <row r="53" spans="1:17" ht="20.25">
      <c r="A53" s="992"/>
      <c r="B53" s="2026" t="s">
        <v>570</v>
      </c>
      <c r="C53" s="2027"/>
      <c r="D53" s="1036"/>
      <c r="E53" s="1036"/>
      <c r="F53" s="2028">
        <v>-0.25</v>
      </c>
      <c r="G53" s="2028"/>
      <c r="H53" s="1034"/>
      <c r="J53" s="1015"/>
      <c r="P53" s="976"/>
      <c r="Q53" s="988"/>
    </row>
    <row r="54" spans="1:17" ht="20.25">
      <c r="A54" s="992"/>
      <c r="B54" s="2026" t="s">
        <v>569</v>
      </c>
      <c r="C54" s="2027"/>
      <c r="D54" s="1036"/>
      <c r="E54" s="1036"/>
      <c r="F54" s="2028">
        <v>-0.375</v>
      </c>
      <c r="G54" s="2028"/>
      <c r="H54" s="1034"/>
      <c r="J54" s="1015"/>
      <c r="P54" s="976"/>
      <c r="Q54" s="988"/>
    </row>
    <row r="55" spans="1:17" ht="20.25">
      <c r="A55" s="992"/>
      <c r="B55" s="2026" t="s">
        <v>568</v>
      </c>
      <c r="C55" s="2027"/>
      <c r="D55" s="995"/>
      <c r="E55" s="995"/>
      <c r="F55" s="2028">
        <v>-0.5</v>
      </c>
      <c r="G55" s="2028"/>
      <c r="H55" s="1034"/>
      <c r="J55" s="1015"/>
      <c r="P55" s="976"/>
      <c r="Q55" s="988"/>
    </row>
    <row r="56" spans="1:17" ht="20.25" customHeight="1" thickBot="1">
      <c r="A56" s="992"/>
      <c r="B56" s="2029" t="s">
        <v>31</v>
      </c>
      <c r="C56" s="2030"/>
      <c r="D56" s="2030"/>
      <c r="E56" s="2030"/>
      <c r="F56" s="2030"/>
      <c r="G56" s="2030"/>
      <c r="H56" s="2031"/>
      <c r="I56" s="995"/>
      <c r="J56" s="1033"/>
      <c r="K56" s="1032"/>
      <c r="L56" s="1032"/>
      <c r="M56" s="1032"/>
      <c r="N56" s="1032"/>
      <c r="O56" s="1032"/>
      <c r="P56" s="1031"/>
      <c r="Q56" s="988"/>
    </row>
    <row r="57" spans="1:17" ht="20.25">
      <c r="A57" s="992"/>
      <c r="B57" s="1015"/>
      <c r="D57" s="1016"/>
      <c r="E57" s="1016"/>
      <c r="F57" s="1016"/>
      <c r="G57" s="1035"/>
      <c r="H57" s="1034"/>
      <c r="I57" s="995"/>
      <c r="J57" s="1015"/>
      <c r="P57" s="976"/>
      <c r="Q57" s="988"/>
    </row>
    <row r="58" spans="1:17" ht="32.25" customHeight="1" thickBot="1">
      <c r="A58" s="992"/>
      <c r="B58" s="1033"/>
      <c r="C58" s="1032"/>
      <c r="D58" s="1032"/>
      <c r="E58" s="1032"/>
      <c r="F58" s="1032"/>
      <c r="G58" s="1032"/>
      <c r="H58" s="1031"/>
      <c r="I58" s="995"/>
      <c r="J58" s="1015"/>
      <c r="P58" s="976"/>
      <c r="Q58" s="988"/>
    </row>
    <row r="59" spans="1:17" ht="31.5" customHeight="1" thickBot="1">
      <c r="A59" s="992"/>
      <c r="B59" s="2032" t="s">
        <v>175</v>
      </c>
      <c r="C59" s="2033"/>
      <c r="D59" s="2033"/>
      <c r="E59" s="2033"/>
      <c r="F59" s="2033"/>
      <c r="G59" s="2033"/>
      <c r="H59" s="2033"/>
      <c r="I59" s="2033"/>
      <c r="J59" s="2033"/>
      <c r="K59" s="2033"/>
      <c r="L59" s="2033"/>
      <c r="M59" s="2033"/>
      <c r="N59" s="2033"/>
      <c r="O59" s="2033"/>
      <c r="P59" s="2034"/>
      <c r="Q59" s="988"/>
    </row>
    <row r="60" spans="1:17" ht="20.25" customHeight="1">
      <c r="A60" s="992"/>
      <c r="B60" s="2017" t="s">
        <v>176</v>
      </c>
      <c r="C60" s="2018"/>
      <c r="D60" s="2018"/>
      <c r="E60" s="2018"/>
      <c r="F60" s="2018"/>
      <c r="G60" s="2018"/>
      <c r="H60" s="2018"/>
      <c r="I60" s="2018"/>
      <c r="J60" s="2018"/>
      <c r="K60" s="2018"/>
      <c r="L60" s="2018"/>
      <c r="M60" s="2018"/>
      <c r="N60" s="2018"/>
      <c r="O60" s="2018"/>
      <c r="P60" s="2019"/>
      <c r="Q60" s="988"/>
    </row>
    <row r="61" spans="1:17" ht="20.25" customHeight="1">
      <c r="A61" s="992"/>
      <c r="B61" s="2026" t="s">
        <v>354</v>
      </c>
      <c r="C61" s="2027"/>
      <c r="D61" s="2027"/>
      <c r="E61" s="2027"/>
      <c r="F61" s="2027"/>
      <c r="G61" s="2027"/>
      <c r="H61" s="2027"/>
      <c r="I61" s="2027"/>
      <c r="J61" s="2027"/>
      <c r="K61" s="2027"/>
      <c r="L61" s="2027"/>
      <c r="M61" s="2027"/>
      <c r="N61" s="2027"/>
      <c r="O61" s="2027"/>
      <c r="P61" s="2035"/>
      <c r="Q61" s="988"/>
    </row>
    <row r="62" spans="1:17" ht="20.25" customHeight="1">
      <c r="A62" s="992"/>
      <c r="B62" s="1027"/>
      <c r="C62" s="1026"/>
      <c r="D62" s="1026"/>
      <c r="E62" s="1026"/>
      <c r="F62" s="1026"/>
      <c r="G62" s="1021"/>
      <c r="H62" s="1021"/>
      <c r="I62" s="1048"/>
      <c r="J62" s="1019"/>
      <c r="K62" s="1019"/>
      <c r="L62" s="1019"/>
      <c r="M62" s="1019"/>
      <c r="N62" s="1019"/>
      <c r="O62" s="1019"/>
      <c r="P62" s="1018"/>
      <c r="Q62" s="988"/>
    </row>
    <row r="63" spans="1:17" ht="20.25" customHeight="1">
      <c r="A63" s="992"/>
      <c r="B63" s="1027" t="s">
        <v>177</v>
      </c>
      <c r="C63" s="1026"/>
      <c r="D63" s="1026"/>
      <c r="E63" s="1026"/>
      <c r="F63" s="1026"/>
      <c r="G63" s="1021"/>
      <c r="H63" s="1021"/>
      <c r="I63" s="1048"/>
      <c r="J63" s="1203"/>
      <c r="K63" s="1203"/>
      <c r="L63" s="1203"/>
      <c r="M63" s="1203"/>
      <c r="N63" s="1203"/>
      <c r="O63" s="1203"/>
      <c r="P63" s="1202"/>
      <c r="Q63" s="988"/>
    </row>
    <row r="64" spans="1:17" ht="20.25" customHeight="1">
      <c r="A64" s="992"/>
      <c r="B64" s="1015"/>
      <c r="G64" s="1021"/>
      <c r="H64" s="1021"/>
      <c r="I64" s="995"/>
      <c r="J64" s="1019"/>
      <c r="K64" s="1019"/>
      <c r="L64" s="1019"/>
      <c r="M64" s="1019"/>
      <c r="N64" s="1019"/>
      <c r="O64" s="1019"/>
      <c r="P64" s="1018"/>
      <c r="Q64" s="988"/>
    </row>
    <row r="65" spans="1:17" ht="23.25" customHeight="1" thickBot="1">
      <c r="A65" s="992"/>
      <c r="B65" s="1015"/>
      <c r="G65" s="1020"/>
      <c r="H65" s="1020"/>
      <c r="I65" s="995"/>
      <c r="J65" s="1019"/>
      <c r="K65" s="1019"/>
      <c r="L65" s="1019"/>
      <c r="M65" s="1019"/>
      <c r="N65" s="1019"/>
      <c r="O65" s="1019"/>
      <c r="P65" s="1018"/>
      <c r="Q65" s="988"/>
    </row>
    <row r="66" spans="1:17">
      <c r="A66" s="992"/>
      <c r="B66" s="1017"/>
      <c r="C66" s="1016"/>
      <c r="D66" s="1016"/>
      <c r="E66" s="1016"/>
      <c r="F66" s="1016"/>
      <c r="G66" s="1016"/>
      <c r="H66" s="1016"/>
      <c r="I66" s="1016"/>
      <c r="J66" s="1016"/>
      <c r="K66" s="1016"/>
      <c r="L66" s="1016"/>
      <c r="M66" s="1016"/>
      <c r="N66" s="1016"/>
      <c r="O66" s="1016"/>
      <c r="P66" s="979"/>
      <c r="Q66" s="988"/>
    </row>
    <row r="67" spans="1:17" ht="19.5" customHeight="1">
      <c r="A67" s="992"/>
      <c r="B67" s="1015"/>
      <c r="P67" s="976"/>
      <c r="Q67" s="988"/>
    </row>
    <row r="68" spans="1:17" ht="22.5" customHeight="1">
      <c r="A68" s="992"/>
      <c r="B68" s="1015"/>
      <c r="P68" s="976"/>
      <c r="Q68" s="988"/>
    </row>
    <row r="69" spans="1:17">
      <c r="A69" s="992"/>
      <c r="B69" s="1015"/>
      <c r="P69" s="976"/>
      <c r="Q69" s="988"/>
    </row>
    <row r="70" spans="1:17">
      <c r="A70" s="992"/>
      <c r="B70" s="1015"/>
      <c r="P70" s="976"/>
      <c r="Q70" s="988"/>
    </row>
    <row r="71" spans="1:17">
      <c r="A71" s="992"/>
      <c r="B71" s="1015"/>
      <c r="P71" s="976"/>
      <c r="Q71" s="988"/>
    </row>
    <row r="72" spans="1:17" ht="40.5" customHeight="1">
      <c r="A72" s="992"/>
      <c r="B72" s="1014"/>
      <c r="C72" s="1006"/>
      <c r="D72" s="1006"/>
      <c r="E72" s="1006"/>
      <c r="F72" s="1006"/>
      <c r="G72" s="1006"/>
      <c r="H72" s="1006"/>
      <c r="I72" s="995"/>
      <c r="J72" s="1010"/>
      <c r="K72" s="1010"/>
      <c r="L72" s="1010"/>
      <c r="M72" s="1010"/>
      <c r="N72" s="1010"/>
      <c r="O72" s="1010"/>
      <c r="P72" s="1009"/>
      <c r="Q72" s="988"/>
    </row>
    <row r="73" spans="1:17" ht="20.25">
      <c r="A73" s="992"/>
      <c r="B73" s="1013"/>
      <c r="C73" s="1012"/>
      <c r="D73" s="995"/>
      <c r="E73" s="995"/>
      <c r="F73" s="1011"/>
      <c r="G73" s="995"/>
      <c r="H73" s="995"/>
      <c r="I73" s="995"/>
      <c r="J73" s="1010"/>
      <c r="K73" s="1010"/>
      <c r="L73" s="1010"/>
      <c r="M73" s="1010"/>
      <c r="N73" s="1010"/>
      <c r="O73" s="1010"/>
      <c r="P73" s="1009"/>
      <c r="Q73" s="988"/>
    </row>
    <row r="74" spans="1:17" ht="20.25">
      <c r="A74" s="992"/>
      <c r="B74" s="1008"/>
      <c r="C74" s="1001"/>
      <c r="D74" s="1007"/>
      <c r="E74" s="1007"/>
      <c r="F74" s="1007"/>
      <c r="G74" s="1007"/>
      <c r="H74" s="1007"/>
      <c r="I74" s="995"/>
      <c r="J74" s="1006"/>
      <c r="K74" s="971"/>
      <c r="L74" s="971"/>
      <c r="M74" s="971"/>
      <c r="N74" s="971"/>
      <c r="O74" s="971"/>
      <c r="P74" s="1005"/>
      <c r="Q74" s="988"/>
    </row>
    <row r="75" spans="1:17" ht="20.25">
      <c r="A75" s="992"/>
      <c r="B75" s="1002"/>
      <c r="C75" s="995"/>
      <c r="D75" s="995"/>
      <c r="E75" s="995"/>
      <c r="F75" s="995"/>
      <c r="G75" s="995"/>
      <c r="H75" s="995"/>
      <c r="I75" s="995"/>
      <c r="J75" s="971"/>
      <c r="K75" s="971"/>
      <c r="L75" s="971"/>
      <c r="M75" s="971"/>
      <c r="N75" s="971"/>
      <c r="O75" s="971"/>
      <c r="P75" s="1005"/>
      <c r="Q75" s="988"/>
    </row>
    <row r="76" spans="1:17" ht="20.25">
      <c r="A76" s="992"/>
      <c r="B76" s="1002"/>
      <c r="D76" s="995"/>
      <c r="E76" s="995"/>
      <c r="F76" s="995"/>
      <c r="G76" s="995"/>
      <c r="H76" s="995"/>
      <c r="I76" s="995"/>
      <c r="P76" s="976"/>
      <c r="Q76" s="988"/>
    </row>
    <row r="77" spans="1:17" ht="20.25" customHeight="1">
      <c r="A77" s="992"/>
      <c r="B77" s="1002"/>
      <c r="C77" s="995"/>
      <c r="D77" s="995"/>
      <c r="E77" s="995"/>
      <c r="F77" s="995"/>
      <c r="G77" s="995"/>
      <c r="H77" s="995"/>
      <c r="I77" s="995"/>
      <c r="J77" s="996"/>
      <c r="N77" s="994"/>
      <c r="O77" s="994"/>
      <c r="P77" s="993"/>
      <c r="Q77" s="988"/>
    </row>
    <row r="78" spans="1:17" ht="20.25">
      <c r="A78" s="992"/>
      <c r="B78" s="1004"/>
      <c r="C78" s="1003"/>
      <c r="D78" s="1003"/>
      <c r="E78" s="1003"/>
      <c r="F78" s="1003"/>
      <c r="G78" s="1003"/>
      <c r="H78" s="1003"/>
      <c r="I78" s="995"/>
      <c r="J78" s="996"/>
      <c r="K78" s="995"/>
      <c r="L78" s="995"/>
      <c r="M78" s="995"/>
      <c r="N78" s="994"/>
      <c r="O78" s="994"/>
      <c r="P78" s="993"/>
      <c r="Q78" s="988"/>
    </row>
    <row r="79" spans="1:17" ht="20.25" customHeight="1">
      <c r="A79" s="992"/>
      <c r="B79" s="1004"/>
      <c r="C79" s="1003"/>
      <c r="D79" s="1003"/>
      <c r="E79" s="1003"/>
      <c r="F79" s="1003"/>
      <c r="G79" s="1003"/>
      <c r="H79" s="1003"/>
      <c r="I79" s="995"/>
      <c r="J79" s="996"/>
      <c r="K79" s="1001"/>
      <c r="L79" s="1001"/>
      <c r="M79" s="995"/>
      <c r="N79" s="994"/>
      <c r="O79" s="994"/>
      <c r="P79" s="993"/>
      <c r="Q79" s="988"/>
    </row>
    <row r="80" spans="1:17" ht="20.25">
      <c r="A80" s="992"/>
      <c r="B80" s="1002"/>
      <c r="C80" s="995"/>
      <c r="D80" s="995"/>
      <c r="E80" s="995"/>
      <c r="F80" s="995"/>
      <c r="G80" s="995"/>
      <c r="H80" s="995"/>
      <c r="I80" s="995"/>
      <c r="J80" s="996"/>
      <c r="K80" s="1001"/>
      <c r="L80" s="1001"/>
      <c r="M80" s="995"/>
      <c r="N80" s="994"/>
      <c r="O80" s="994"/>
      <c r="P80" s="993"/>
      <c r="Q80" s="988"/>
    </row>
    <row r="81" spans="1:17" ht="20.25">
      <c r="A81" s="992"/>
      <c r="B81" s="999"/>
      <c r="C81" s="998"/>
      <c r="D81" s="998"/>
      <c r="E81" s="995"/>
      <c r="F81" s="995"/>
      <c r="G81" s="1000"/>
      <c r="H81" s="995"/>
      <c r="I81" s="995"/>
      <c r="J81" s="996"/>
      <c r="K81" s="1001"/>
      <c r="L81" s="1001"/>
      <c r="M81" s="995"/>
      <c r="N81" s="994"/>
      <c r="O81" s="994"/>
      <c r="P81" s="993"/>
      <c r="Q81" s="988"/>
    </row>
    <row r="82" spans="1:17" ht="20.25">
      <c r="A82" s="992"/>
      <c r="B82" s="999"/>
      <c r="C82" s="998"/>
      <c r="D82" s="998"/>
      <c r="E82" s="995"/>
      <c r="F82" s="995"/>
      <c r="G82" s="1000"/>
      <c r="H82" s="995"/>
      <c r="I82" s="995"/>
      <c r="J82" s="996"/>
      <c r="K82" s="995"/>
      <c r="L82" s="995"/>
      <c r="M82" s="995"/>
      <c r="N82" s="994"/>
      <c r="O82" s="994"/>
      <c r="P82" s="993"/>
      <c r="Q82" s="988"/>
    </row>
    <row r="83" spans="1:17" ht="20.25">
      <c r="A83" s="992"/>
      <c r="B83" s="999"/>
      <c r="C83" s="998"/>
      <c r="D83" s="998"/>
      <c r="E83" s="995"/>
      <c r="F83" s="995"/>
      <c r="G83" s="997"/>
      <c r="H83" s="995"/>
      <c r="I83" s="995"/>
      <c r="J83" s="996"/>
      <c r="K83" s="995"/>
      <c r="L83" s="995"/>
      <c r="M83" s="995"/>
      <c r="N83" s="994"/>
      <c r="O83" s="994"/>
      <c r="P83" s="993"/>
      <c r="Q83" s="988"/>
    </row>
    <row r="84" spans="1:17" ht="20.25" customHeight="1" thickBot="1">
      <c r="A84" s="992"/>
      <c r="B84" s="991"/>
      <c r="C84" s="990"/>
      <c r="D84" s="990"/>
      <c r="E84" s="983"/>
      <c r="F84" s="983"/>
      <c r="G84" s="983"/>
      <c r="H84" s="983"/>
      <c r="I84" s="983"/>
      <c r="J84" s="983"/>
      <c r="K84" s="983"/>
      <c r="L84" s="983"/>
      <c r="M84" s="983"/>
      <c r="N84" s="983"/>
      <c r="O84" s="983"/>
      <c r="P84" s="989"/>
      <c r="Q84" s="988"/>
    </row>
    <row r="85" spans="1:17" s="972" customFormat="1" ht="15.75" thickBot="1">
      <c r="A85" s="978"/>
      <c r="B85" s="978"/>
      <c r="C85" s="973"/>
      <c r="D85" s="973"/>
      <c r="E85" s="973"/>
      <c r="F85" s="973"/>
      <c r="G85" s="973"/>
      <c r="H85" s="973"/>
      <c r="I85" s="973"/>
      <c r="J85" s="973"/>
      <c r="K85" s="973"/>
      <c r="L85" s="973"/>
      <c r="M85" s="973"/>
      <c r="N85" s="973"/>
      <c r="O85" s="973"/>
      <c r="P85" s="985"/>
      <c r="Q85" s="985"/>
    </row>
    <row r="86" spans="1:17" s="972" customFormat="1">
      <c r="A86" s="978"/>
      <c r="B86" s="1705" t="s">
        <v>567</v>
      </c>
      <c r="C86" s="1706"/>
      <c r="D86" s="1706"/>
      <c r="E86" s="1706"/>
      <c r="F86" s="1706"/>
      <c r="G86" s="1706"/>
      <c r="H86" s="1706"/>
      <c r="I86" s="1706"/>
      <c r="J86" s="1706"/>
      <c r="K86" s="1706"/>
      <c r="L86" s="1706"/>
      <c r="M86" s="1706"/>
      <c r="N86" s="1706"/>
      <c r="O86" s="1706"/>
      <c r="P86" s="1707"/>
      <c r="Q86" s="985"/>
    </row>
    <row r="87" spans="1:17" s="972" customFormat="1" ht="15.75" thickBot="1">
      <c r="A87" s="978"/>
      <c r="B87" s="1708"/>
      <c r="C87" s="1709"/>
      <c r="D87" s="1709"/>
      <c r="E87" s="1709"/>
      <c r="F87" s="1709"/>
      <c r="G87" s="1709"/>
      <c r="H87" s="1709"/>
      <c r="I87" s="1709"/>
      <c r="J87" s="1709"/>
      <c r="K87" s="1709"/>
      <c r="L87" s="1709"/>
      <c r="M87" s="1709"/>
      <c r="N87" s="1709"/>
      <c r="O87" s="1709"/>
      <c r="P87" s="1710"/>
      <c r="Q87" s="985"/>
    </row>
    <row r="88" spans="1:17" s="972" customFormat="1" ht="21" customHeight="1">
      <c r="A88" s="978"/>
      <c r="B88" s="2017" t="s">
        <v>179</v>
      </c>
      <c r="C88" s="2018"/>
      <c r="D88" s="2018"/>
      <c r="E88" s="2018"/>
      <c r="F88" s="2018"/>
      <c r="G88" s="2018"/>
      <c r="H88" s="2018"/>
      <c r="I88" s="2018"/>
      <c r="J88" s="2018"/>
      <c r="K88" s="2018"/>
      <c r="L88" s="2018"/>
      <c r="M88" s="2018"/>
      <c r="N88" s="2018"/>
      <c r="O88" s="2018"/>
      <c r="P88" s="2019"/>
      <c r="Q88" s="985"/>
    </row>
    <row r="89" spans="1:17" s="972" customFormat="1" ht="21" customHeight="1" thickBot="1">
      <c r="A89" s="978"/>
      <c r="B89" s="2020" t="s">
        <v>180</v>
      </c>
      <c r="C89" s="2021"/>
      <c r="D89" s="2021"/>
      <c r="E89" s="2021"/>
      <c r="F89" s="2021"/>
      <c r="G89" s="2021"/>
      <c r="H89" s="2021"/>
      <c r="I89" s="2021"/>
      <c r="J89" s="2021"/>
      <c r="K89" s="2021"/>
      <c r="L89" s="2021"/>
      <c r="M89" s="2021"/>
      <c r="N89" s="2021"/>
      <c r="O89" s="2021"/>
      <c r="P89" s="2022"/>
      <c r="Q89" s="985"/>
    </row>
    <row r="90" spans="1:17" s="972" customFormat="1">
      <c r="A90" s="978"/>
      <c r="B90" s="978"/>
      <c r="C90" s="973"/>
      <c r="D90" s="973"/>
      <c r="E90" s="973"/>
      <c r="F90" s="973"/>
      <c r="G90" s="973"/>
      <c r="H90" s="973"/>
      <c r="I90" s="973"/>
      <c r="J90" s="973"/>
      <c r="K90" s="973"/>
      <c r="L90" s="973"/>
      <c r="M90" s="973"/>
      <c r="N90" s="973"/>
      <c r="O90" s="973"/>
      <c r="P90" s="985"/>
      <c r="Q90" s="985"/>
    </row>
    <row r="91" spans="1:17" s="972" customFormat="1">
      <c r="A91" s="978"/>
      <c r="B91" s="978"/>
      <c r="C91" s="973"/>
      <c r="D91" s="973"/>
      <c r="E91" s="973"/>
      <c r="F91" s="973"/>
      <c r="G91" s="973"/>
      <c r="H91" s="973"/>
      <c r="I91" s="973"/>
      <c r="J91" s="973"/>
      <c r="K91" s="973"/>
      <c r="L91" s="973"/>
      <c r="M91" s="973"/>
      <c r="N91" s="973"/>
      <c r="O91" s="973"/>
      <c r="P91" s="985"/>
      <c r="Q91" s="985"/>
    </row>
    <row r="92" spans="1:17" s="972" customFormat="1">
      <c r="A92" s="978"/>
      <c r="B92" s="978"/>
      <c r="C92" s="973"/>
      <c r="D92" s="973"/>
      <c r="E92" s="973"/>
      <c r="F92" s="973"/>
      <c r="G92" s="973"/>
      <c r="H92" s="973"/>
      <c r="I92" s="973"/>
      <c r="J92" s="973"/>
      <c r="K92" s="973"/>
      <c r="L92" s="973"/>
      <c r="M92" s="973"/>
      <c r="N92" s="973"/>
      <c r="O92" s="973"/>
      <c r="P92" s="985"/>
      <c r="Q92" s="985"/>
    </row>
    <row r="93" spans="1:17" s="972" customFormat="1">
      <c r="A93" s="978"/>
      <c r="B93" s="978"/>
      <c r="C93" s="973"/>
      <c r="D93" s="973"/>
      <c r="E93" s="973"/>
      <c r="F93" s="973"/>
      <c r="G93" s="973"/>
      <c r="H93" s="973"/>
      <c r="I93" s="973"/>
      <c r="J93" s="973"/>
      <c r="K93" s="973"/>
      <c r="L93" s="973"/>
      <c r="M93" s="973"/>
      <c r="N93" s="973"/>
      <c r="O93" s="973"/>
      <c r="P93" s="985"/>
      <c r="Q93" s="985"/>
    </row>
    <row r="94" spans="1:17" s="972" customFormat="1">
      <c r="A94" s="978"/>
      <c r="B94" s="978"/>
      <c r="C94" s="973"/>
      <c r="D94" s="973"/>
      <c r="E94" s="973"/>
      <c r="F94" s="973"/>
      <c r="G94" s="973"/>
      <c r="H94" s="973"/>
      <c r="I94" s="973"/>
      <c r="J94" s="973"/>
      <c r="K94" s="973"/>
      <c r="L94" s="973"/>
      <c r="M94" s="973"/>
      <c r="N94" s="973"/>
      <c r="O94" s="973"/>
      <c r="P94" s="985"/>
      <c r="Q94" s="985"/>
    </row>
    <row r="95" spans="1:17" s="972" customFormat="1">
      <c r="A95" s="978"/>
      <c r="B95" s="978"/>
      <c r="C95" s="973"/>
      <c r="D95" s="973"/>
      <c r="E95" s="973"/>
      <c r="F95" s="973"/>
      <c r="G95" s="973"/>
      <c r="H95" s="973"/>
      <c r="I95" s="973"/>
      <c r="J95" s="973"/>
      <c r="K95" s="973"/>
      <c r="L95" s="973"/>
      <c r="M95" s="973"/>
      <c r="N95" s="973"/>
      <c r="O95" s="973"/>
      <c r="P95" s="985"/>
      <c r="Q95" s="985"/>
    </row>
    <row r="96" spans="1:17" s="972" customFormat="1">
      <c r="A96" s="978"/>
      <c r="B96" s="978"/>
      <c r="C96" s="973"/>
      <c r="D96" s="973"/>
      <c r="E96" s="973"/>
      <c r="F96" s="973"/>
      <c r="G96" s="973"/>
      <c r="H96" s="973"/>
      <c r="I96" s="973"/>
      <c r="J96" s="973"/>
      <c r="K96" s="973"/>
      <c r="L96" s="973"/>
      <c r="M96" s="973"/>
      <c r="N96" s="973"/>
      <c r="O96" s="973"/>
      <c r="P96" s="985"/>
      <c r="Q96" s="985"/>
    </row>
    <row r="97" spans="1:17" s="972" customFormat="1" ht="15.75" thickBot="1">
      <c r="A97" s="978"/>
      <c r="B97" s="975"/>
      <c r="C97" s="987"/>
      <c r="D97" s="987"/>
      <c r="E97" s="987"/>
      <c r="F97" s="987"/>
      <c r="G97" s="987"/>
      <c r="H97" s="987"/>
      <c r="I97" s="987"/>
      <c r="J97" s="987"/>
      <c r="K97" s="987"/>
      <c r="L97" s="987"/>
      <c r="M97" s="987"/>
      <c r="N97" s="987"/>
      <c r="O97" s="987"/>
      <c r="P97" s="986"/>
      <c r="Q97" s="985"/>
    </row>
    <row r="98" spans="1:17" ht="21" thickBot="1">
      <c r="A98" s="984"/>
      <c r="B98" s="983"/>
      <c r="C98" s="983"/>
      <c r="D98" s="983"/>
      <c r="E98" s="983"/>
      <c r="F98" s="983"/>
      <c r="G98" s="983"/>
      <c r="H98" s="983"/>
      <c r="I98" s="983"/>
      <c r="J98" s="983"/>
      <c r="K98" s="983"/>
      <c r="L98" s="983"/>
      <c r="M98" s="983"/>
      <c r="N98" s="983"/>
      <c r="O98" s="983"/>
      <c r="P98" s="983"/>
      <c r="Q98" s="982"/>
    </row>
    <row r="99" spans="1:17" ht="15" customHeight="1">
      <c r="A99" s="981"/>
      <c r="B99" s="2023" t="s">
        <v>181</v>
      </c>
      <c r="C99" s="2023"/>
      <c r="D99" s="2023"/>
      <c r="E99" s="2023"/>
      <c r="F99" s="2023"/>
      <c r="G99" s="2023"/>
      <c r="H99" s="2023"/>
      <c r="I99" s="2023"/>
      <c r="J99" s="2023"/>
      <c r="K99" s="2023"/>
      <c r="L99" s="2023"/>
      <c r="M99" s="2023"/>
      <c r="N99" s="2023"/>
      <c r="O99" s="2023"/>
      <c r="P99" s="2023"/>
      <c r="Q99" s="979"/>
    </row>
    <row r="100" spans="1:17">
      <c r="A100" s="978"/>
      <c r="B100" s="2024"/>
      <c r="C100" s="2024"/>
      <c r="D100" s="2024"/>
      <c r="E100" s="2024"/>
      <c r="F100" s="2024"/>
      <c r="G100" s="2024"/>
      <c r="H100" s="2024"/>
      <c r="I100" s="2024"/>
      <c r="J100" s="2024"/>
      <c r="K100" s="2024"/>
      <c r="L100" s="2024"/>
      <c r="M100" s="2024"/>
      <c r="N100" s="2024"/>
      <c r="O100" s="2024"/>
      <c r="P100" s="2024"/>
      <c r="Q100" s="976"/>
    </row>
    <row r="101" spans="1:17">
      <c r="A101" s="978"/>
      <c r="B101" s="2024"/>
      <c r="C101" s="2024"/>
      <c r="D101" s="2024"/>
      <c r="E101" s="2024"/>
      <c r="F101" s="2024"/>
      <c r="G101" s="2024"/>
      <c r="H101" s="2024"/>
      <c r="I101" s="2024"/>
      <c r="J101" s="2024"/>
      <c r="K101" s="2024"/>
      <c r="L101" s="2024"/>
      <c r="M101" s="2024"/>
      <c r="N101" s="2024"/>
      <c r="O101" s="2024"/>
      <c r="P101" s="2024"/>
      <c r="Q101" s="976"/>
    </row>
    <row r="102" spans="1:17" ht="15.75" thickBot="1">
      <c r="A102" s="975"/>
      <c r="B102" s="2025"/>
      <c r="C102" s="2025"/>
      <c r="D102" s="2025"/>
      <c r="E102" s="2025"/>
      <c r="F102" s="2025"/>
      <c r="G102" s="2025"/>
      <c r="H102" s="2025"/>
      <c r="I102" s="2025"/>
      <c r="J102" s="2025"/>
      <c r="K102" s="2025"/>
      <c r="L102" s="2025"/>
      <c r="M102" s="2025"/>
      <c r="N102" s="2025"/>
      <c r="O102" s="2025"/>
      <c r="P102" s="2025"/>
      <c r="Q102" s="974"/>
    </row>
  </sheetData>
  <mergeCells count="52"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27"/>
      <c r="C9" s="627"/>
      <c r="D9" s="627"/>
      <c r="E9" s="627"/>
      <c r="F9" s="1657" t="s">
        <v>333</v>
      </c>
      <c r="G9" s="1657"/>
      <c r="H9" s="1658">
        <f ca="1">TODAY()</f>
        <v>46121</v>
      </c>
      <c r="I9" s="1658"/>
      <c r="J9" s="1658"/>
      <c r="K9" s="1658"/>
      <c r="L9" s="627"/>
      <c r="M9" s="627"/>
      <c r="N9" s="627"/>
      <c r="O9" s="627"/>
      <c r="P9" s="308"/>
    </row>
    <row r="10" spans="1:16" ht="9.75" hidden="1" customHeight="1">
      <c r="A10" s="309"/>
      <c r="B10" s="355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42" t="s">
        <v>547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632"/>
      <c r="P14" s="318"/>
    </row>
    <row r="15" spans="1:16" ht="9.9499999999999993" customHeight="1">
      <c r="A15" s="316"/>
      <c r="B15" s="1633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63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3" t="s">
        <v>257</v>
      </c>
      <c r="K16" s="1644"/>
      <c r="L16" s="1644"/>
      <c r="M16" s="1645"/>
      <c r="N16" s="164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4"/>
      <c r="K17" s="1644"/>
      <c r="L17" s="1644"/>
      <c r="M17" s="1645"/>
      <c r="N17" s="164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4"/>
      <c r="K18" s="1644"/>
      <c r="L18" s="1644"/>
      <c r="M18" s="1645"/>
      <c r="N18" s="1646"/>
      <c r="O18" s="330"/>
      <c r="P18" s="318"/>
    </row>
    <row r="19" spans="1:17" ht="9.9499999999999993" customHeight="1">
      <c r="A19" s="319"/>
      <c r="B19" s="317"/>
      <c r="C19" s="331" t="s">
        <v>165</v>
      </c>
      <c r="D19" s="332" t="s">
        <v>166</v>
      </c>
      <c r="E19" s="328"/>
      <c r="F19" s="333"/>
      <c r="G19" s="334"/>
      <c r="H19" s="317"/>
      <c r="I19" s="325"/>
      <c r="J19" s="1644"/>
      <c r="K19" s="1644"/>
      <c r="L19" s="1644"/>
      <c r="M19" s="1645"/>
      <c r="N19" s="164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4"/>
      <c r="K20" s="1644"/>
      <c r="L20" s="1644"/>
      <c r="M20" s="1645"/>
      <c r="N20" s="164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4"/>
      <c r="K21" s="1644"/>
      <c r="L21" s="1644"/>
      <c r="M21" s="1645"/>
      <c r="N21" s="164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4"/>
      <c r="K22" s="1644"/>
      <c r="L22" s="1644"/>
      <c r="M22" s="1645"/>
      <c r="N22" s="164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0" t="s">
        <v>170</v>
      </c>
      <c r="C25" s="1631"/>
      <c r="D25" s="1631"/>
      <c r="E25" s="1631"/>
      <c r="F25" s="1631"/>
      <c r="G25" s="1632"/>
      <c r="H25" s="340"/>
      <c r="I25" s="1630" t="s">
        <v>330</v>
      </c>
      <c r="J25" s="1631"/>
      <c r="K25" s="1631"/>
      <c r="L25" s="1631"/>
      <c r="M25" s="1631"/>
      <c r="N25" s="1631"/>
      <c r="O25" s="1632"/>
      <c r="P25" s="318"/>
    </row>
    <row r="26" spans="1:17" ht="9.9499999999999993" customHeight="1">
      <c r="A26" s="316"/>
      <c r="B26" s="1633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635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36" t="s">
        <v>548</v>
      </c>
      <c r="D28" s="1637"/>
      <c r="E28" s="1637"/>
      <c r="F28" s="1637"/>
      <c r="G28" s="1876"/>
      <c r="H28" s="317"/>
      <c r="I28" s="1638" t="s">
        <v>258</v>
      </c>
      <c r="J28" s="1639"/>
      <c r="K28" s="1639"/>
      <c r="L28" s="1639"/>
      <c r="M28" s="1639"/>
      <c r="N28" s="1639"/>
      <c r="O28" s="1640"/>
      <c r="P28" s="318"/>
    </row>
    <row r="29" spans="1:17" ht="11.25" customHeight="1">
      <c r="A29" s="316"/>
      <c r="B29" s="351"/>
      <c r="C29" s="613" t="s">
        <v>420</v>
      </c>
      <c r="D29" s="345"/>
      <c r="E29" s="345"/>
      <c r="F29" s="115"/>
      <c r="G29" s="116" t="s">
        <v>171</v>
      </c>
      <c r="H29" s="317"/>
      <c r="I29" s="1638"/>
      <c r="J29" s="1639"/>
      <c r="K29" s="1639"/>
      <c r="L29" s="1639"/>
      <c r="M29" s="1639"/>
      <c r="N29" s="1639"/>
      <c r="O29" s="1640"/>
      <c r="P29" s="318"/>
      <c r="Q29" s="440"/>
    </row>
    <row r="30" spans="1:17" ht="9.9499999999999993" customHeight="1">
      <c r="A30" s="316"/>
      <c r="B30" s="351"/>
      <c r="C30" s="613" t="s">
        <v>421</v>
      </c>
      <c r="D30" s="345"/>
      <c r="E30" s="345"/>
      <c r="F30" s="115"/>
      <c r="G30" s="116" t="s">
        <v>172</v>
      </c>
      <c r="H30" s="317"/>
      <c r="I30" s="368"/>
      <c r="J30" s="1621"/>
      <c r="K30" s="1621"/>
      <c r="L30" s="1621"/>
      <c r="M30" s="1621"/>
      <c r="N30" s="1621"/>
      <c r="O30" s="370"/>
      <c r="P30" s="318"/>
    </row>
    <row r="31" spans="1:17" ht="9.9499999999999993" customHeight="1">
      <c r="A31" s="316"/>
      <c r="B31" s="351"/>
      <c r="C31" s="613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621"/>
      <c r="E36" s="623"/>
      <c r="O36" s="329"/>
      <c r="P36" s="318"/>
    </row>
    <row r="37" spans="1:16" ht="9.9499999999999993" customHeight="1">
      <c r="A37" s="316"/>
      <c r="B37" s="351"/>
      <c r="D37" s="622"/>
      <c r="O37" s="329"/>
      <c r="P37" s="318"/>
    </row>
    <row r="38" spans="1:16" ht="9.9499999999999993" customHeight="1">
      <c r="A38" s="316"/>
      <c r="B38" s="351"/>
      <c r="C38" s="327"/>
      <c r="D38" s="391"/>
      <c r="E38" s="1605" t="s">
        <v>173</v>
      </c>
      <c r="F38" s="1606"/>
      <c r="G38" s="1606"/>
      <c r="H38" s="1606"/>
      <c r="I38" s="1606"/>
      <c r="J38" s="1606"/>
      <c r="K38" s="1606"/>
      <c r="L38" s="1606"/>
      <c r="O38" s="329"/>
      <c r="P38" s="318"/>
    </row>
    <row r="39" spans="1:16" ht="9.9499999999999993" customHeight="1">
      <c r="A39" s="316"/>
      <c r="B39" s="351"/>
      <c r="C39" s="388"/>
      <c r="D39" s="116"/>
      <c r="E39" s="1605"/>
      <c r="F39" s="1606"/>
      <c r="G39" s="1606"/>
      <c r="H39" s="1606"/>
      <c r="I39" s="1606"/>
      <c r="J39" s="1606"/>
      <c r="K39" s="1606"/>
      <c r="L39" s="1606"/>
      <c r="O39" s="329"/>
      <c r="P39" s="318"/>
    </row>
    <row r="40" spans="1:16" ht="9.9499999999999993" customHeight="1">
      <c r="A40" s="316"/>
      <c r="B40" s="351"/>
      <c r="C40" s="377"/>
      <c r="D40" s="116"/>
      <c r="E40" s="1622" t="s">
        <v>332</v>
      </c>
      <c r="F40" s="1623"/>
      <c r="G40" s="1623"/>
      <c r="H40" s="1623"/>
      <c r="I40" s="1623"/>
      <c r="J40" s="1623"/>
      <c r="K40" s="1623"/>
      <c r="L40" s="1624"/>
      <c r="O40" s="329"/>
      <c r="P40" s="318"/>
    </row>
    <row r="41" spans="1:16" ht="9.9499999999999993" customHeight="1">
      <c r="A41" s="316"/>
      <c r="B41" s="351"/>
      <c r="C41" s="377"/>
      <c r="D41" s="116"/>
      <c r="G41" s="640" t="s">
        <v>174</v>
      </c>
      <c r="H41" s="623"/>
      <c r="I41" s="623"/>
      <c r="J41" s="632">
        <v>-0.125</v>
      </c>
      <c r="K41" s="639"/>
      <c r="L41" s="625"/>
      <c r="O41" s="320"/>
      <c r="P41" s="318"/>
    </row>
    <row r="42" spans="1:16" ht="10.5" customHeight="1">
      <c r="A42" s="316"/>
      <c r="B42" s="351"/>
      <c r="C42" s="377"/>
      <c r="D42" s="392"/>
      <c r="G42" s="638" t="s">
        <v>188</v>
      </c>
      <c r="J42" s="639">
        <v>-0.25</v>
      </c>
      <c r="K42" s="639"/>
      <c r="L42" s="625"/>
      <c r="P42" s="318"/>
    </row>
    <row r="43" spans="1:16" ht="9.9499999999999993" customHeight="1">
      <c r="A43" s="316"/>
      <c r="B43" s="351"/>
      <c r="C43" s="377"/>
      <c r="D43" s="389"/>
      <c r="G43" s="638" t="s">
        <v>189</v>
      </c>
      <c r="J43" s="639">
        <v>-0.375</v>
      </c>
      <c r="K43" s="639"/>
      <c r="L43" s="625"/>
      <c r="P43" s="318"/>
    </row>
    <row r="44" spans="1:16" ht="9.9499999999999993" customHeight="1">
      <c r="A44" s="316"/>
      <c r="B44" s="351"/>
      <c r="D44" s="612"/>
      <c r="G44" s="638" t="s">
        <v>190</v>
      </c>
      <c r="H44" s="611"/>
      <c r="J44" s="639">
        <v>-0.5</v>
      </c>
      <c r="K44" s="611"/>
      <c r="L44" s="625"/>
      <c r="P44" s="318"/>
    </row>
    <row r="45" spans="1:16" ht="9.9499999999999993" customHeight="1">
      <c r="A45" s="316"/>
      <c r="B45" s="351"/>
      <c r="D45" s="389"/>
      <c r="E45" s="615"/>
      <c r="F45" s="616"/>
      <c r="G45" s="616"/>
      <c r="H45" s="616"/>
      <c r="I45" s="616"/>
      <c r="J45" s="616"/>
      <c r="K45" s="616"/>
      <c r="L45" s="617"/>
      <c r="P45" s="318"/>
    </row>
    <row r="46" spans="1:16" ht="9.9499999999999993" customHeight="1">
      <c r="A46" s="316"/>
      <c r="B46" s="351"/>
      <c r="D46" s="389"/>
      <c r="E46" s="1599" t="s">
        <v>31</v>
      </c>
      <c r="F46" s="1600"/>
      <c r="G46" s="1600"/>
      <c r="H46" s="1600"/>
      <c r="I46" s="1600"/>
      <c r="J46" s="1600"/>
      <c r="K46" s="1600"/>
      <c r="L46" s="1601"/>
      <c r="P46" s="318"/>
    </row>
    <row r="47" spans="1:16" ht="9.9499999999999993" customHeight="1">
      <c r="A47" s="316"/>
      <c r="B47" s="351"/>
      <c r="C47" s="387"/>
      <c r="D47" s="390"/>
      <c r="E47" s="618"/>
      <c r="F47" s="619"/>
      <c r="G47" s="619"/>
      <c r="H47" s="619"/>
      <c r="I47" s="619"/>
      <c r="J47" s="619"/>
      <c r="K47" s="619"/>
      <c r="L47" s="620"/>
      <c r="P47" s="318"/>
    </row>
    <row r="48" spans="1:16" ht="9.9499999999999993" customHeight="1">
      <c r="A48" s="316"/>
      <c r="B48" s="1602" t="s">
        <v>175</v>
      </c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4"/>
      <c r="P48" s="318"/>
    </row>
    <row r="49" spans="1:16" ht="9.9499999999999993" customHeight="1">
      <c r="A49" s="316"/>
      <c r="B49" s="1605"/>
      <c r="C49" s="1606"/>
      <c r="D49" s="1606"/>
      <c r="E49" s="1606"/>
      <c r="F49" s="1606"/>
      <c r="G49" s="1606"/>
      <c r="H49" s="1606"/>
      <c r="I49" s="1606"/>
      <c r="J49" s="1606"/>
      <c r="K49" s="1606"/>
      <c r="L49" s="1606"/>
      <c r="M49" s="1606"/>
      <c r="N49" s="1606"/>
      <c r="O49" s="160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359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08"/>
      <c r="G55" s="160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02"/>
      <c r="C57" s="1609"/>
      <c r="D57" s="1609"/>
      <c r="E57" s="1609"/>
      <c r="F57" s="1609"/>
      <c r="G57" s="1609"/>
      <c r="H57" s="1609"/>
      <c r="I57" s="1609"/>
      <c r="J57" s="1609"/>
      <c r="K57" s="1609"/>
      <c r="L57" s="1609"/>
      <c r="M57" s="1609"/>
      <c r="N57" s="1609"/>
      <c r="O57" s="1610"/>
      <c r="P57" s="344"/>
    </row>
    <row r="58" spans="1:16" ht="9.9499999999999993" customHeight="1">
      <c r="A58" s="343"/>
      <c r="B58" s="1611"/>
      <c r="C58" s="1612"/>
      <c r="D58" s="1612"/>
      <c r="E58" s="1612"/>
      <c r="F58" s="1612"/>
      <c r="G58" s="1612"/>
      <c r="H58" s="1612"/>
      <c r="I58" s="1612"/>
      <c r="J58" s="1612"/>
      <c r="K58" s="1612"/>
      <c r="L58" s="1612"/>
      <c r="M58" s="1612"/>
      <c r="N58" s="1612"/>
      <c r="O58" s="161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15" t="s">
        <v>178</v>
      </c>
      <c r="C72" s="1616"/>
      <c r="D72" s="1616"/>
      <c r="E72" s="1616"/>
      <c r="F72" s="1616"/>
      <c r="G72" s="1616"/>
      <c r="H72" s="1616"/>
      <c r="I72" s="1616"/>
      <c r="J72" s="1616"/>
      <c r="K72" s="1616"/>
      <c r="L72" s="1616"/>
      <c r="M72" s="1616"/>
      <c r="N72" s="1616"/>
      <c r="O72" s="1617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689" customWidth="1"/>
    <col min="2" max="2" width="13.28515625" style="689" customWidth="1"/>
    <col min="3" max="3" width="13.42578125" style="689" customWidth="1"/>
    <col min="4" max="4" width="1.85546875" style="689" customWidth="1"/>
    <col min="5" max="5" width="15" style="689" customWidth="1"/>
    <col min="6" max="6" width="39.7109375" style="689" bestFit="1" customWidth="1"/>
    <col min="7" max="7" width="9.42578125" style="689" customWidth="1"/>
    <col min="8" max="13" width="9.7109375" style="689" customWidth="1"/>
    <col min="14" max="14" width="1.7109375" style="689" customWidth="1"/>
    <col min="15" max="17" width="19.140625" style="689" customWidth="1"/>
    <col min="18" max="16384" width="8.7109375" style="689"/>
  </cols>
  <sheetData>
    <row r="1" spans="1:17" customFormat="1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7" customFormat="1" ht="26.25">
      <c r="A2" s="38"/>
      <c r="B2" s="39"/>
      <c r="C2" s="1750" t="s">
        <v>536</v>
      </c>
      <c r="D2" s="1750"/>
      <c r="E2" s="1750"/>
      <c r="F2" s="1750"/>
      <c r="G2" s="1750"/>
      <c r="H2" s="1750"/>
      <c r="I2" s="1750"/>
      <c r="J2" s="1750"/>
      <c r="K2" s="1750"/>
      <c r="L2" s="1750"/>
      <c r="M2" s="1750"/>
    </row>
    <row r="3" spans="1:17" customFormat="1" ht="31.5" thickBot="1">
      <c r="A3" s="40"/>
      <c r="B3" s="41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7" customFormat="1" ht="31.5" thickBot="1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7" customFormat="1" ht="15.75" thickBo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O5" s="424"/>
      <c r="P5" s="604" t="s">
        <v>537</v>
      </c>
      <c r="Q5" s="426"/>
    </row>
    <row r="6" spans="1:17" ht="19.5" thickBot="1">
      <c r="A6" s="723"/>
      <c r="B6" s="723"/>
      <c r="C6" s="723"/>
      <c r="D6" s="723"/>
      <c r="E6" s="723"/>
      <c r="F6" s="723"/>
      <c r="G6" s="723"/>
      <c r="H6" s="723"/>
      <c r="I6" s="723"/>
      <c r="J6" s="723"/>
      <c r="K6" s="723"/>
      <c r="L6" s="723"/>
      <c r="M6" s="723"/>
      <c r="N6" s="723"/>
      <c r="O6" s="418"/>
      <c r="P6" s="418"/>
      <c r="Q6" s="418"/>
    </row>
    <row r="7" spans="1:17" ht="15.75" customHeight="1" thickBot="1">
      <c r="A7" s="1881" t="s">
        <v>544</v>
      </c>
      <c r="B7" s="1882"/>
      <c r="C7" s="1883"/>
      <c r="D7" s="691"/>
      <c r="E7" s="1881" t="s">
        <v>429</v>
      </c>
      <c r="F7" s="1882"/>
      <c r="G7" s="1882"/>
      <c r="H7" s="1882"/>
      <c r="I7" s="1882"/>
      <c r="J7" s="1882"/>
      <c r="K7" s="1882"/>
      <c r="L7" s="1882"/>
      <c r="M7" s="1882"/>
      <c r="O7" s="441" t="s">
        <v>196</v>
      </c>
      <c r="P7" s="442" t="s">
        <v>197</v>
      </c>
      <c r="Q7" s="442" t="s">
        <v>198</v>
      </c>
    </row>
    <row r="8" spans="1:17" ht="15" thickBot="1">
      <c r="A8" s="734" t="s">
        <v>3</v>
      </c>
      <c r="B8" s="897" t="s">
        <v>545</v>
      </c>
      <c r="C8" s="897" t="s">
        <v>392</v>
      </c>
      <c r="D8" s="692"/>
      <c r="E8" s="899" t="s">
        <v>434</v>
      </c>
      <c r="F8" s="731"/>
      <c r="G8" s="751" t="s">
        <v>479</v>
      </c>
      <c r="H8" s="751" t="s">
        <v>17</v>
      </c>
      <c r="I8" s="751" t="s">
        <v>18</v>
      </c>
      <c r="J8" s="751" t="s">
        <v>19</v>
      </c>
      <c r="K8" s="751" t="s">
        <v>20</v>
      </c>
      <c r="L8" s="751" t="s">
        <v>21</v>
      </c>
      <c r="M8" s="751" t="s">
        <v>22</v>
      </c>
      <c r="O8" s="418"/>
      <c r="P8" s="418"/>
      <c r="Q8" s="418"/>
    </row>
    <row r="9" spans="1:17" ht="15" customHeight="1">
      <c r="A9" s="693">
        <f>margins!CU17</f>
        <v>0</v>
      </c>
      <c r="B9" s="693">
        <f>margins!CV17-margins!$CX$3</f>
        <v>0</v>
      </c>
      <c r="C9" s="693">
        <f>margins!CW17-margins!$CX$3</f>
        <v>0</v>
      </c>
      <c r="D9" s="694"/>
      <c r="E9" s="2098" t="s">
        <v>539</v>
      </c>
      <c r="F9" s="695" t="s">
        <v>111</v>
      </c>
      <c r="G9" s="900">
        <v>0.25</v>
      </c>
      <c r="H9" s="901">
        <v>0</v>
      </c>
      <c r="I9" s="901">
        <v>-0.125</v>
      </c>
      <c r="J9" s="901">
        <v>-0.375</v>
      </c>
      <c r="K9" s="901">
        <v>-0.375</v>
      </c>
      <c r="L9" s="901">
        <v>-0.625</v>
      </c>
      <c r="M9" s="924">
        <v>-1.875</v>
      </c>
      <c r="O9" s="427" t="s">
        <v>199</v>
      </c>
      <c r="P9" s="431" t="s">
        <v>193</v>
      </c>
      <c r="Q9" s="435"/>
    </row>
    <row r="10" spans="1:17" ht="15" customHeight="1">
      <c r="A10" s="693">
        <f>margins!CU18</f>
        <v>0</v>
      </c>
      <c r="B10" s="693">
        <f>margins!CV18-margins!$CX$3</f>
        <v>0</v>
      </c>
      <c r="C10" s="693">
        <f>margins!CW18-margins!$CX$3</f>
        <v>0</v>
      </c>
      <c r="D10" s="694"/>
      <c r="E10" s="2099"/>
      <c r="F10" s="696" t="s">
        <v>296</v>
      </c>
      <c r="G10" s="742">
        <v>0.125</v>
      </c>
      <c r="H10" s="740">
        <v>-0.125</v>
      </c>
      <c r="I10" s="740">
        <v>-0.25</v>
      </c>
      <c r="J10" s="740">
        <v>-0.5</v>
      </c>
      <c r="K10" s="740">
        <v>-0.5</v>
      </c>
      <c r="L10" s="740">
        <v>-0.875</v>
      </c>
      <c r="M10" s="747">
        <v>-2.375</v>
      </c>
      <c r="O10" s="428" t="s">
        <v>200</v>
      </c>
      <c r="P10" s="432">
        <v>7.4989999999999997</v>
      </c>
      <c r="Q10" s="436" t="e">
        <f>IF(P9="7/6 Arm",VLOOKUP(P10,$A$8:$C$25,3,FALSE),IF(P9="5/6 Arm",VLOOKUP(P10,$A$8:$C$25,2,FALSE),VLOOKUP(P10,$A$8:$C$25,4,FALSE)))</f>
        <v>#N/A</v>
      </c>
    </row>
    <row r="11" spans="1:17" ht="15">
      <c r="A11" s="693">
        <f>margins!CU19</f>
        <v>0</v>
      </c>
      <c r="B11" s="693">
        <f>margins!CV19-margins!$CX$3</f>
        <v>0</v>
      </c>
      <c r="C11" s="693">
        <f>margins!CW19-margins!$CX$3</f>
        <v>0</v>
      </c>
      <c r="D11" s="694"/>
      <c r="E11" s="2099"/>
      <c r="F11" s="696" t="s">
        <v>295</v>
      </c>
      <c r="G11" s="742">
        <v>-0.125</v>
      </c>
      <c r="H11" s="740">
        <v>-0.25</v>
      </c>
      <c r="I11" s="740">
        <v>-0.375</v>
      </c>
      <c r="J11" s="740">
        <v>-0.75</v>
      </c>
      <c r="K11" s="740">
        <v>-0.75</v>
      </c>
      <c r="L11" s="740">
        <v>-1</v>
      </c>
      <c r="M11" s="747">
        <v>-2.375</v>
      </c>
      <c r="O11" s="428" t="s">
        <v>358</v>
      </c>
      <c r="P11" s="432" t="s">
        <v>15</v>
      </c>
      <c r="Q11" s="436"/>
    </row>
    <row r="12" spans="1:17" ht="15">
      <c r="A12" s="693">
        <f>margins!CU20</f>
        <v>0</v>
      </c>
      <c r="B12" s="693">
        <f>margins!CV20-margins!$CX$3</f>
        <v>0</v>
      </c>
      <c r="C12" s="693">
        <f>margins!CW20-margins!$CX$3</f>
        <v>0</v>
      </c>
      <c r="D12" s="694"/>
      <c r="E12" s="2099"/>
      <c r="F12" s="696" t="s">
        <v>398</v>
      </c>
      <c r="G12" s="742">
        <v>-0.25</v>
      </c>
      <c r="H12" s="740">
        <v>-0.375</v>
      </c>
      <c r="I12" s="740">
        <v>-0.5</v>
      </c>
      <c r="J12" s="740">
        <v>-0.75</v>
      </c>
      <c r="K12" s="740">
        <v>-1.25</v>
      </c>
      <c r="L12" s="740">
        <v>-1.375</v>
      </c>
      <c r="M12" s="747">
        <v>-3.25</v>
      </c>
      <c r="O12" s="428" t="s">
        <v>201</v>
      </c>
      <c r="P12" s="432" t="s">
        <v>295</v>
      </c>
      <c r="Q12" s="436">
        <f>IFERROR(INDEX($G$9:$M$13,MATCH(P12,$F$9:$F$13,0),MATCH($P$11,$G$8:$M$8,0),1),0)</f>
        <v>0</v>
      </c>
    </row>
    <row r="13" spans="1:17" ht="15">
      <c r="A13" s="693">
        <f>margins!CU21</f>
        <v>0</v>
      </c>
      <c r="B13" s="693">
        <f>margins!CV21-margins!$CX$3</f>
        <v>0</v>
      </c>
      <c r="C13" s="693">
        <f>margins!CW21-margins!$CX$3</f>
        <v>0</v>
      </c>
      <c r="D13" s="694"/>
      <c r="E13" s="2099"/>
      <c r="F13" s="696" t="s">
        <v>293</v>
      </c>
      <c r="G13" s="742">
        <v>-0.375</v>
      </c>
      <c r="H13" s="740">
        <v>-0.75</v>
      </c>
      <c r="I13" s="740">
        <v>-0.875</v>
      </c>
      <c r="J13" s="740">
        <v>-1.25</v>
      </c>
      <c r="K13" s="740">
        <v>-1.5</v>
      </c>
      <c r="L13" s="740">
        <v>-2.125</v>
      </c>
      <c r="M13" s="747" t="s">
        <v>480</v>
      </c>
      <c r="O13" s="428" t="s">
        <v>434</v>
      </c>
      <c r="P13" s="432" t="s">
        <v>192</v>
      </c>
      <c r="Q13" s="436">
        <f t="shared" ref="Q13:Q19" si="0">IFERROR(INDEX($G$25:$M$29,MATCH(P13,$F$25:$F$29,0),MATCH($P$11,$G$23:$M$23,0),1),0)</f>
        <v>0</v>
      </c>
    </row>
    <row r="14" spans="1:17" ht="15.75" thickBot="1">
      <c r="A14" s="693">
        <f>margins!CU22</f>
        <v>0</v>
      </c>
      <c r="B14" s="693">
        <f>margins!CV22-margins!$CX$3</f>
        <v>0</v>
      </c>
      <c r="C14" s="693">
        <f>margins!CW22-margins!$CX$3</f>
        <v>0</v>
      </c>
      <c r="D14" s="694"/>
      <c r="E14" s="2100"/>
      <c r="F14" s="696" t="s">
        <v>292</v>
      </c>
      <c r="G14" s="742">
        <v>-1</v>
      </c>
      <c r="H14" s="740">
        <v>-1.25</v>
      </c>
      <c r="I14" s="740">
        <v>-1.625</v>
      </c>
      <c r="J14" s="740">
        <v>-2.125</v>
      </c>
      <c r="K14" s="740">
        <v>-2.75</v>
      </c>
      <c r="L14" s="740">
        <v>-3.25</v>
      </c>
      <c r="M14" s="747" t="s">
        <v>480</v>
      </c>
      <c r="O14" s="428" t="s">
        <v>63</v>
      </c>
      <c r="P14" s="432" t="s">
        <v>192</v>
      </c>
      <c r="Q14" s="436">
        <f t="shared" si="0"/>
        <v>0</v>
      </c>
    </row>
    <row r="15" spans="1:17" ht="15" customHeight="1">
      <c r="A15" s="693">
        <f>margins!CU23</f>
        <v>0</v>
      </c>
      <c r="B15" s="693">
        <f>margins!CV23-margins!$CX$3</f>
        <v>0</v>
      </c>
      <c r="C15" s="693">
        <f>margins!CW23-margins!$CX$3</f>
        <v>0</v>
      </c>
      <c r="D15" s="694"/>
      <c r="E15" s="2098" t="s">
        <v>538</v>
      </c>
      <c r="F15" s="695" t="s">
        <v>111</v>
      </c>
      <c r="G15" s="900">
        <v>0.125</v>
      </c>
      <c r="H15" s="901">
        <v>0</v>
      </c>
      <c r="I15" s="901">
        <v>-0.125</v>
      </c>
      <c r="J15" s="901">
        <v>-0.5</v>
      </c>
      <c r="K15" s="901">
        <v>-0.5</v>
      </c>
      <c r="L15" s="901">
        <v>-0.75</v>
      </c>
      <c r="M15" s="924" t="s">
        <v>480</v>
      </c>
      <c r="O15" s="428" t="s">
        <v>423</v>
      </c>
      <c r="P15" s="432" t="s">
        <v>192</v>
      </c>
      <c r="Q15" s="436">
        <f t="shared" si="0"/>
        <v>0</v>
      </c>
    </row>
    <row r="16" spans="1:17" ht="15">
      <c r="A16" s="693">
        <f>margins!CU24</f>
        <v>0</v>
      </c>
      <c r="B16" s="693">
        <f>margins!CV24-margins!$CX$3</f>
        <v>0</v>
      </c>
      <c r="C16" s="693">
        <f>margins!CW24-margins!$CX$3</f>
        <v>0</v>
      </c>
      <c r="D16" s="694"/>
      <c r="E16" s="2099"/>
      <c r="F16" s="696" t="s">
        <v>296</v>
      </c>
      <c r="G16" s="742">
        <v>0</v>
      </c>
      <c r="H16" s="740">
        <v>-0.125</v>
      </c>
      <c r="I16" s="740">
        <v>-0.25</v>
      </c>
      <c r="J16" s="740">
        <v>-0.625</v>
      </c>
      <c r="K16" s="740">
        <v>-0.625</v>
      </c>
      <c r="L16" s="740">
        <v>-1</v>
      </c>
      <c r="M16" s="747" t="s">
        <v>480</v>
      </c>
      <c r="O16" s="428" t="s">
        <v>45</v>
      </c>
      <c r="P16" s="432" t="s">
        <v>192</v>
      </c>
      <c r="Q16" s="436">
        <f t="shared" si="0"/>
        <v>0</v>
      </c>
    </row>
    <row r="17" spans="1:17" ht="15" customHeight="1">
      <c r="A17" s="693">
        <f>margins!CU25</f>
        <v>0</v>
      </c>
      <c r="B17" s="693">
        <f>margins!CV25-margins!$CX$3</f>
        <v>0</v>
      </c>
      <c r="C17" s="693">
        <f>margins!CW25-margins!$CX$3</f>
        <v>0</v>
      </c>
      <c r="D17" s="703"/>
      <c r="E17" s="2099"/>
      <c r="F17" s="696" t="s">
        <v>295</v>
      </c>
      <c r="G17" s="742">
        <v>-0.125</v>
      </c>
      <c r="H17" s="740">
        <v>-0.125</v>
      </c>
      <c r="I17" s="740">
        <v>-0.375</v>
      </c>
      <c r="J17" s="740">
        <v>-0.75</v>
      </c>
      <c r="K17" s="740">
        <v>-0.75</v>
      </c>
      <c r="L17" s="740">
        <v>-1.125</v>
      </c>
      <c r="M17" s="747" t="s">
        <v>480</v>
      </c>
      <c r="O17" s="428" t="s">
        <v>353</v>
      </c>
      <c r="P17" s="432" t="s">
        <v>192</v>
      </c>
      <c r="Q17" s="436">
        <f t="shared" si="0"/>
        <v>0</v>
      </c>
    </row>
    <row r="18" spans="1:17" ht="15" customHeight="1">
      <c r="A18" s="693">
        <f>margins!CU26</f>
        <v>0</v>
      </c>
      <c r="B18" s="693">
        <f>margins!CV26-margins!$CX$3</f>
        <v>0</v>
      </c>
      <c r="C18" s="693">
        <f>margins!CW26-margins!$CX$3</f>
        <v>0</v>
      </c>
      <c r="D18" s="694"/>
      <c r="E18" s="2099"/>
      <c r="F18" s="696" t="s">
        <v>398</v>
      </c>
      <c r="G18" s="742">
        <v>-0.125</v>
      </c>
      <c r="H18" s="740">
        <v>-0.375</v>
      </c>
      <c r="I18" s="740">
        <v>-0.5</v>
      </c>
      <c r="J18" s="740">
        <v>-0.875</v>
      </c>
      <c r="K18" s="740">
        <v>-1.25</v>
      </c>
      <c r="L18" s="740">
        <v>-1.5</v>
      </c>
      <c r="M18" s="747" t="s">
        <v>480</v>
      </c>
      <c r="O18" s="428" t="s">
        <v>424</v>
      </c>
      <c r="P18" s="432" t="s">
        <v>192</v>
      </c>
      <c r="Q18" s="436">
        <f t="shared" si="0"/>
        <v>0</v>
      </c>
    </row>
    <row r="19" spans="1:17" ht="15" customHeight="1">
      <c r="A19" s="693">
        <f>margins!CU27</f>
        <v>0</v>
      </c>
      <c r="B19" s="693">
        <f>margins!CV27-margins!$CX$3</f>
        <v>0</v>
      </c>
      <c r="C19" s="693">
        <f>margins!CW27-margins!$CX$3</f>
        <v>0</v>
      </c>
      <c r="D19" s="694"/>
      <c r="E19" s="2099"/>
      <c r="F19" s="696" t="s">
        <v>293</v>
      </c>
      <c r="G19" s="742">
        <v>-0.625</v>
      </c>
      <c r="H19" s="740">
        <v>-0.75</v>
      </c>
      <c r="I19" s="740">
        <v>-0.75</v>
      </c>
      <c r="J19" s="740">
        <v>-1.125</v>
      </c>
      <c r="K19" s="740">
        <v>-1.75</v>
      </c>
      <c r="L19" s="740" t="s">
        <v>480</v>
      </c>
      <c r="M19" s="747" t="s">
        <v>480</v>
      </c>
      <c r="O19" s="428" t="s">
        <v>425</v>
      </c>
      <c r="P19" s="432" t="s">
        <v>192</v>
      </c>
      <c r="Q19" s="436">
        <f t="shared" si="0"/>
        <v>0</v>
      </c>
    </row>
    <row r="20" spans="1:17" ht="15" customHeight="1" thickBot="1">
      <c r="A20" s="693">
        <f>margins!CU28</f>
        <v>0</v>
      </c>
      <c r="B20" s="693">
        <f>margins!CV28-margins!$CX$3</f>
        <v>0</v>
      </c>
      <c r="C20" s="693">
        <f>margins!CW28-margins!$CX$3</f>
        <v>0</v>
      </c>
      <c r="D20" s="694"/>
      <c r="E20" s="2100"/>
      <c r="F20" s="698" t="s">
        <v>292</v>
      </c>
      <c r="G20" s="744">
        <v>-1</v>
      </c>
      <c r="H20" s="745">
        <v>-1.25</v>
      </c>
      <c r="I20" s="745">
        <v>-1.625</v>
      </c>
      <c r="J20" s="745">
        <v>-2.125</v>
      </c>
      <c r="K20" s="745">
        <v>-2.75</v>
      </c>
      <c r="L20" s="745" t="s">
        <v>480</v>
      </c>
      <c r="M20" s="746" t="s">
        <v>480</v>
      </c>
      <c r="O20" s="428" t="s">
        <v>206</v>
      </c>
      <c r="P20" s="432">
        <v>30</v>
      </c>
      <c r="Q20" s="436">
        <f>IF(P20=15,0,IF(P20=30,Q28))</f>
        <v>-0.375</v>
      </c>
    </row>
    <row r="21" spans="1:17" ht="15" customHeight="1" thickBot="1">
      <c r="A21" s="693">
        <f>margins!CU29</f>
        <v>0</v>
      </c>
      <c r="B21" s="693">
        <f>margins!CV29-margins!$CX$3</f>
        <v>0</v>
      </c>
      <c r="C21" s="693">
        <f>margins!CW29-margins!$CX$3</f>
        <v>0</v>
      </c>
      <c r="D21" s="694"/>
      <c r="O21" s="429" t="s">
        <v>207</v>
      </c>
      <c r="P21" s="433"/>
      <c r="Q21" s="437">
        <f>Q12+Q13+Q14+Q15+Q16+Q17+Q18+Q19+Q20</f>
        <v>-0.375</v>
      </c>
    </row>
    <row r="22" spans="1:17" ht="15" customHeight="1" thickBot="1">
      <c r="A22" s="693">
        <f>margins!CU30</f>
        <v>0</v>
      </c>
      <c r="B22" s="693">
        <f>margins!CV30-margins!$CX$3</f>
        <v>0</v>
      </c>
      <c r="C22" s="693">
        <f>margins!CW30-margins!$CX$3</f>
        <v>0</v>
      </c>
      <c r="D22" s="694"/>
      <c r="E22" s="2097" t="s">
        <v>403</v>
      </c>
      <c r="F22" s="2097"/>
      <c r="G22" s="2097"/>
      <c r="H22" s="2097"/>
      <c r="I22" s="2097"/>
      <c r="J22" s="2097"/>
      <c r="K22" s="2097"/>
      <c r="L22" s="2097"/>
      <c r="M22" s="2097"/>
      <c r="O22" s="420"/>
      <c r="P22" s="421"/>
      <c r="Q22" s="430"/>
    </row>
    <row r="23" spans="1:17" ht="15" customHeight="1" thickBot="1">
      <c r="A23" s="693">
        <f>margins!CU31</f>
        <v>0</v>
      </c>
      <c r="B23" s="693">
        <f>margins!CV31-margins!$CX$3</f>
        <v>0</v>
      </c>
      <c r="C23" s="693">
        <f>margins!CW31-margins!$CX$3</f>
        <v>0</v>
      </c>
      <c r="D23" s="694"/>
      <c r="E23" s="732"/>
      <c r="F23" s="918" t="s">
        <v>302</v>
      </c>
      <c r="G23" s="751" t="s">
        <v>479</v>
      </c>
      <c r="H23" s="751" t="s">
        <v>17</v>
      </c>
      <c r="I23" s="751" t="s">
        <v>18</v>
      </c>
      <c r="J23" s="751" t="s">
        <v>19</v>
      </c>
      <c r="K23" s="751" t="s">
        <v>20</v>
      </c>
      <c r="L23" s="751" t="s">
        <v>21</v>
      </c>
      <c r="M23" s="751" t="s">
        <v>22</v>
      </c>
      <c r="O23" s="422" t="s">
        <v>208</v>
      </c>
      <c r="P23" s="423"/>
      <c r="Q23" s="610" t="e">
        <f>MIN(Q21+Q10,Q30)</f>
        <v>#N/A</v>
      </c>
    </row>
    <row r="24" spans="1:17" ht="15" customHeight="1" thickBot="1">
      <c r="A24" s="693">
        <f>margins!CU32</f>
        <v>0</v>
      </c>
      <c r="B24" s="693">
        <f>margins!CV32-margins!$CX$3</f>
        <v>0</v>
      </c>
      <c r="C24" s="693">
        <f>margins!CW32-margins!$CX$3</f>
        <v>0</v>
      </c>
      <c r="D24" s="694"/>
      <c r="E24" s="921" t="s">
        <v>540</v>
      </c>
      <c r="F24" s="898" t="s">
        <v>541</v>
      </c>
      <c r="G24" s="744">
        <v>0</v>
      </c>
      <c r="H24" s="744">
        <v>0</v>
      </c>
      <c r="I24" s="744">
        <v>0</v>
      </c>
      <c r="J24" s="744">
        <v>0</v>
      </c>
      <c r="K24" s="744">
        <v>-0.125</v>
      </c>
      <c r="L24" s="744">
        <v>-0.125</v>
      </c>
      <c r="M24" s="744">
        <v>-0.375</v>
      </c>
      <c r="O24" s="417"/>
      <c r="P24" s="417"/>
      <c r="Q24" s="417"/>
    </row>
    <row r="25" spans="1:17" ht="15.75" customHeight="1" thickBot="1">
      <c r="A25" s="693">
        <f>margins!CU33</f>
        <v>0</v>
      </c>
      <c r="B25" s="693">
        <f>margins!CV33-margins!$CX$3</f>
        <v>0</v>
      </c>
      <c r="C25" s="693">
        <f>margins!CW33-margins!$CX$3</f>
        <v>0</v>
      </c>
      <c r="D25" s="694"/>
      <c r="E25" s="2101" t="s">
        <v>283</v>
      </c>
      <c r="F25" s="920" t="s">
        <v>549</v>
      </c>
      <c r="G25" s="900">
        <v>-0.5</v>
      </c>
      <c r="H25" s="900">
        <v>-0.75</v>
      </c>
      <c r="I25" s="900">
        <v>-0.75</v>
      </c>
      <c r="J25" s="900">
        <v>-0.75</v>
      </c>
      <c r="K25" s="900">
        <v>-1</v>
      </c>
      <c r="L25" s="900">
        <v>-1</v>
      </c>
      <c r="M25" s="900">
        <v>-1</v>
      </c>
      <c r="O25" s="772" t="s">
        <v>543</v>
      </c>
      <c r="P25" s="773"/>
      <c r="Q25" s="774"/>
    </row>
    <row r="26" spans="1:17" ht="15" customHeight="1" thickBot="1">
      <c r="A26" s="693">
        <f>margins!CU34</f>
        <v>0</v>
      </c>
      <c r="B26" s="693">
        <f>margins!CV34-margins!$CX$3</f>
        <v>0</v>
      </c>
      <c r="C26" s="693">
        <f>margins!CW34-margins!$CX$3</f>
        <v>0</v>
      </c>
      <c r="D26" s="694"/>
      <c r="E26" s="2102"/>
      <c r="F26" s="898" t="s">
        <v>550</v>
      </c>
      <c r="G26" s="744">
        <v>0</v>
      </c>
      <c r="H26" s="744">
        <v>0</v>
      </c>
      <c r="I26" s="744">
        <v>0</v>
      </c>
      <c r="J26" s="744">
        <v>0</v>
      </c>
      <c r="K26" s="744">
        <v>0</v>
      </c>
      <c r="L26" s="744">
        <v>0</v>
      </c>
      <c r="M26" s="744">
        <v>0</v>
      </c>
    </row>
    <row r="27" spans="1:17" ht="15" customHeight="1" thickBot="1">
      <c r="A27" s="693">
        <f>margins!CU35</f>
        <v>0</v>
      </c>
      <c r="B27" s="693">
        <f>margins!CV35-margins!$CX$3</f>
        <v>0</v>
      </c>
      <c r="C27" s="693">
        <f>margins!CW35-margins!$CX$3</f>
        <v>0</v>
      </c>
      <c r="D27" s="694"/>
      <c r="E27" s="2103" t="s">
        <v>68</v>
      </c>
      <c r="F27" s="903" t="s">
        <v>532</v>
      </c>
      <c r="G27" s="739">
        <v>-0.25</v>
      </c>
      <c r="H27" s="739">
        <v>-0.25</v>
      </c>
      <c r="I27" s="739">
        <v>-0.25</v>
      </c>
      <c r="J27" s="739">
        <v>-0.25</v>
      </c>
      <c r="K27" s="739">
        <v>-0.25</v>
      </c>
      <c r="L27" s="739">
        <v>-0.5</v>
      </c>
      <c r="M27" s="739">
        <v>-0.625</v>
      </c>
      <c r="O27" s="724"/>
      <c r="P27" s="725" t="s">
        <v>415</v>
      </c>
      <c r="Q27" s="902" t="s">
        <v>416</v>
      </c>
    </row>
    <row r="28" spans="1:17" ht="15" customHeight="1" thickBot="1">
      <c r="A28" s="693">
        <f>margins!CU36</f>
        <v>0</v>
      </c>
      <c r="B28" s="693">
        <f>margins!CV36-margins!$CX$3</f>
        <v>0</v>
      </c>
      <c r="C28" s="693">
        <f>margins!CW36-margins!$CX$3</f>
        <v>0</v>
      </c>
      <c r="D28" s="694"/>
      <c r="E28" s="2103"/>
      <c r="F28" s="708" t="s">
        <v>273</v>
      </c>
      <c r="G28" s="742">
        <v>-0.375</v>
      </c>
      <c r="H28" s="742">
        <v>-0.5</v>
      </c>
      <c r="I28" s="742">
        <v>-0.625</v>
      </c>
      <c r="J28" s="742">
        <v>-0.75</v>
      </c>
      <c r="K28" s="742">
        <v>-0.875</v>
      </c>
      <c r="L28" s="742">
        <v>-1.25</v>
      </c>
      <c r="M28" s="742" t="s">
        <v>480</v>
      </c>
      <c r="O28" s="748" t="s">
        <v>206</v>
      </c>
      <c r="P28" s="749">
        <v>30</v>
      </c>
      <c r="Q28" s="750">
        <v>-0.375</v>
      </c>
    </row>
    <row r="29" spans="1:17" ht="15" customHeight="1" thickBot="1">
      <c r="A29" s="693">
        <f>margins!CU37</f>
        <v>0</v>
      </c>
      <c r="B29" s="693">
        <f>margins!CV37-margins!$CX$3</f>
        <v>0</v>
      </c>
      <c r="C29" s="693">
        <f>margins!CW37-margins!$CX$3</f>
        <v>0</v>
      </c>
      <c r="D29" s="712"/>
      <c r="E29" s="2103"/>
      <c r="F29" s="708" t="s">
        <v>271</v>
      </c>
      <c r="G29" s="742">
        <v>-0.125</v>
      </c>
      <c r="H29" s="742">
        <v>-0.125</v>
      </c>
      <c r="I29" s="742">
        <v>-0.125</v>
      </c>
      <c r="J29" s="742">
        <v>-0.125</v>
      </c>
      <c r="K29" s="742">
        <v>-0.25</v>
      </c>
      <c r="L29" s="742" t="s">
        <v>480</v>
      </c>
      <c r="M29" s="742" t="s">
        <v>480</v>
      </c>
    </row>
    <row r="30" spans="1:17" ht="15" customHeight="1" thickBot="1">
      <c r="A30" s="693">
        <f>margins!CU38</f>
        <v>0</v>
      </c>
      <c r="B30" s="693">
        <f>margins!CV38-margins!$CX$3</f>
        <v>0</v>
      </c>
      <c r="C30" s="693">
        <f>margins!CW38-margins!$CX$3</f>
        <v>0</v>
      </c>
      <c r="D30" s="717"/>
      <c r="E30" s="2103"/>
      <c r="F30" s="708" t="s">
        <v>533</v>
      </c>
      <c r="G30" s="742">
        <v>-0.125</v>
      </c>
      <c r="H30" s="742">
        <v>-0.125</v>
      </c>
      <c r="I30" s="742">
        <v>-0.125</v>
      </c>
      <c r="J30" s="742">
        <v>-0.125</v>
      </c>
      <c r="K30" s="742">
        <v>-0.25</v>
      </c>
      <c r="L30" s="742" t="s">
        <v>480</v>
      </c>
      <c r="M30" s="742" t="s">
        <v>480</v>
      </c>
      <c r="O30" s="719" t="s">
        <v>417</v>
      </c>
      <c r="P30" s="720"/>
      <c r="Q30" s="738">
        <v>101</v>
      </c>
    </row>
    <row r="31" spans="1:17" ht="15" customHeight="1">
      <c r="A31" s="693">
        <f>margins!CU39</f>
        <v>0</v>
      </c>
      <c r="B31" s="693">
        <f>margins!CV39-margins!$CX$3</f>
        <v>0</v>
      </c>
      <c r="C31" s="693">
        <f>margins!CW39-margins!$CX$3</f>
        <v>0</v>
      </c>
      <c r="D31" s="717"/>
      <c r="E31" s="2103"/>
      <c r="F31" s="708" t="s">
        <v>63</v>
      </c>
      <c r="G31" s="742">
        <v>-0.25</v>
      </c>
      <c r="H31" s="742">
        <v>-0.25</v>
      </c>
      <c r="I31" s="742">
        <v>-0.25</v>
      </c>
      <c r="J31" s="742">
        <v>-0.25</v>
      </c>
      <c r="K31" s="742">
        <v>-0.25</v>
      </c>
      <c r="L31" s="742">
        <v>-0.25</v>
      </c>
      <c r="M31" s="742" t="s">
        <v>480</v>
      </c>
    </row>
    <row r="32" spans="1:17" ht="15" customHeight="1">
      <c r="A32" s="693">
        <f>margins!CU40</f>
        <v>0</v>
      </c>
      <c r="B32" s="693">
        <f>margins!CV40-margins!$CX$3</f>
        <v>0</v>
      </c>
      <c r="C32" s="693">
        <f>margins!CW40-margins!$CX$3</f>
        <v>0</v>
      </c>
      <c r="E32" s="2103"/>
      <c r="F32" s="708" t="s">
        <v>423</v>
      </c>
      <c r="G32" s="742">
        <v>-0.375</v>
      </c>
      <c r="H32" s="742">
        <v>-0.375</v>
      </c>
      <c r="I32" s="742">
        <v>-0.375</v>
      </c>
      <c r="J32" s="742">
        <v>-0.375</v>
      </c>
      <c r="K32" s="742">
        <v>-0.375</v>
      </c>
      <c r="L32" s="742" t="s">
        <v>480</v>
      </c>
      <c r="M32" s="742" t="s">
        <v>480</v>
      </c>
    </row>
    <row r="33" spans="1:17" ht="15" customHeight="1" thickBot="1">
      <c r="A33" s="923">
        <f>margins!CU41</f>
        <v>0</v>
      </c>
      <c r="B33" s="923">
        <f>margins!CV41-margins!$CX$3</f>
        <v>0</v>
      </c>
      <c r="C33" s="923">
        <f>margins!CW41-margins!$CX$3</f>
        <v>0</v>
      </c>
      <c r="E33" s="2103"/>
      <c r="F33" s="708" t="s">
        <v>534</v>
      </c>
      <c r="G33" s="742">
        <v>-0.25</v>
      </c>
      <c r="H33" s="742">
        <v>-0.25</v>
      </c>
      <c r="I33" s="742">
        <v>-0.25</v>
      </c>
      <c r="J33" s="742">
        <v>-0.25</v>
      </c>
      <c r="K33" s="742">
        <v>-0.5</v>
      </c>
      <c r="L33" s="742">
        <v>-0.625</v>
      </c>
      <c r="M33" s="742" t="s">
        <v>480</v>
      </c>
    </row>
    <row r="34" spans="1:17" ht="15.75" customHeight="1">
      <c r="E34" s="2103"/>
      <c r="F34" s="708" t="s">
        <v>535</v>
      </c>
      <c r="G34" s="742">
        <v>-0.5</v>
      </c>
      <c r="H34" s="742">
        <v>-0.5</v>
      </c>
      <c r="I34" s="742">
        <v>-0.5</v>
      </c>
      <c r="J34" s="742">
        <v>-0.5</v>
      </c>
      <c r="K34" s="742">
        <v>-0.75</v>
      </c>
      <c r="L34" s="742">
        <v>-0.75</v>
      </c>
      <c r="M34" s="742" t="s">
        <v>480</v>
      </c>
    </row>
    <row r="35" spans="1:17" ht="15.75" customHeight="1">
      <c r="E35" s="2103"/>
      <c r="F35" s="708" t="s">
        <v>546</v>
      </c>
      <c r="G35" s="742">
        <v>-0.25</v>
      </c>
      <c r="H35" s="742">
        <v>-0.25</v>
      </c>
      <c r="I35" s="742">
        <v>-0.25</v>
      </c>
      <c r="J35" s="742">
        <v>-0.25</v>
      </c>
      <c r="K35" s="742">
        <v>-0.25</v>
      </c>
      <c r="L35" s="742">
        <v>-0.25</v>
      </c>
      <c r="M35" s="742">
        <v>-0.25</v>
      </c>
    </row>
    <row r="36" spans="1:17" ht="15.75" customHeight="1" thickBot="1">
      <c r="E36" s="2103"/>
      <c r="F36" s="912" t="s">
        <v>542</v>
      </c>
      <c r="G36" s="913">
        <v>0</v>
      </c>
      <c r="H36" s="913">
        <v>0</v>
      </c>
      <c r="I36" s="913">
        <v>0</v>
      </c>
      <c r="J36" s="913">
        <v>0</v>
      </c>
      <c r="K36" s="913">
        <v>0</v>
      </c>
      <c r="L36" s="913">
        <v>0</v>
      </c>
      <c r="M36" s="913">
        <v>-0.25</v>
      </c>
    </row>
    <row r="37" spans="1:17" ht="15.75" customHeight="1">
      <c r="E37" s="915"/>
      <c r="F37" s="916"/>
      <c r="G37" s="917"/>
      <c r="H37" s="917"/>
      <c r="I37" s="917"/>
      <c r="J37" s="917"/>
      <c r="K37" s="917"/>
      <c r="L37" s="917"/>
      <c r="M37" s="917"/>
    </row>
    <row r="38" spans="1:17" ht="15.75" customHeight="1">
      <c r="E38" s="919"/>
      <c r="F38" s="908"/>
      <c r="G38" s="700"/>
      <c r="H38" s="700"/>
      <c r="I38" s="700"/>
      <c r="J38" s="700"/>
      <c r="K38" s="700"/>
      <c r="L38" s="700"/>
      <c r="M38" s="700"/>
    </row>
    <row r="39" spans="1:17" ht="15.75" customHeight="1">
      <c r="E39" s="919"/>
      <c r="F39" s="908"/>
      <c r="G39" s="700"/>
      <c r="H39" s="700"/>
      <c r="I39" s="700"/>
      <c r="J39" s="700"/>
      <c r="K39" s="700"/>
      <c r="L39" s="700"/>
      <c r="M39" s="700"/>
      <c r="O39" s="2095"/>
      <c r="P39" s="2095"/>
      <c r="Q39" s="904"/>
    </row>
    <row r="40" spans="1:17" ht="15.75">
      <c r="E40" s="919"/>
      <c r="F40" s="908"/>
      <c r="G40" s="700"/>
      <c r="H40" s="700"/>
      <c r="I40" s="700"/>
      <c r="J40" s="700"/>
      <c r="K40" s="700"/>
      <c r="L40" s="700"/>
      <c r="M40" s="700"/>
      <c r="O40" s="905"/>
      <c r="P40" s="906"/>
      <c r="Q40" s="907"/>
    </row>
    <row r="41" spans="1:17" ht="15" customHeight="1">
      <c r="E41" s="919"/>
      <c r="F41" s="908"/>
      <c r="G41" s="700"/>
      <c r="H41" s="700"/>
      <c r="I41" s="700"/>
      <c r="J41" s="700"/>
      <c r="K41" s="700"/>
      <c r="L41" s="700"/>
      <c r="M41" s="700"/>
      <c r="Q41" s="911"/>
    </row>
    <row r="42" spans="1:17" ht="15" customHeight="1">
      <c r="E42" s="914"/>
      <c r="F42" s="908"/>
      <c r="G42" s="700"/>
      <c r="H42" s="700"/>
      <c r="I42" s="700"/>
      <c r="J42" s="700"/>
      <c r="K42" s="700"/>
      <c r="L42" s="700"/>
      <c r="M42" s="700"/>
    </row>
    <row r="43" spans="1:17" ht="15" customHeight="1">
      <c r="E43" s="914"/>
    </row>
    <row r="44" spans="1:17" ht="15" customHeight="1">
      <c r="F44" s="2096"/>
      <c r="G44" s="2096"/>
      <c r="H44" s="2096"/>
      <c r="I44" s="2096"/>
      <c r="J44" s="2096"/>
      <c r="K44" s="2096"/>
      <c r="L44" s="2096"/>
      <c r="M44" s="2096"/>
    </row>
    <row r="45" spans="1:17" ht="15" customHeight="1">
      <c r="F45" s="909"/>
      <c r="G45" s="910"/>
      <c r="H45" s="910"/>
      <c r="I45" s="910"/>
      <c r="J45" s="910"/>
      <c r="K45" s="910"/>
      <c r="L45" s="910"/>
      <c r="M45" s="910"/>
    </row>
    <row r="46" spans="1:17" ht="15" customHeight="1">
      <c r="F46" s="908"/>
      <c r="G46" s="700"/>
      <c r="H46" s="700"/>
      <c r="I46" s="700"/>
      <c r="J46" s="700"/>
      <c r="K46" s="700"/>
      <c r="L46" s="700"/>
      <c r="M46" s="700"/>
    </row>
    <row r="47" spans="1:17" ht="15" customHeight="1">
      <c r="F47" s="908"/>
      <c r="G47" s="700"/>
      <c r="H47" s="700"/>
      <c r="I47" s="700"/>
      <c r="J47" s="700"/>
      <c r="K47" s="700"/>
      <c r="L47" s="700"/>
      <c r="M47" s="700"/>
    </row>
    <row r="48" spans="1:17">
      <c r="F48" s="908"/>
      <c r="G48" s="700"/>
      <c r="H48" s="700"/>
      <c r="I48" s="700"/>
      <c r="J48" s="700"/>
      <c r="K48" s="700"/>
      <c r="L48" s="700"/>
      <c r="M48" s="700"/>
    </row>
    <row r="49" spans="6:13">
      <c r="F49" s="908"/>
      <c r="G49" s="700"/>
      <c r="H49" s="700"/>
      <c r="I49" s="700"/>
      <c r="J49" s="700"/>
      <c r="K49" s="700"/>
      <c r="L49" s="700"/>
      <c r="M49" s="700"/>
    </row>
    <row r="50" spans="6:13">
      <c r="F50" s="908"/>
      <c r="G50" s="700"/>
      <c r="H50" s="700"/>
      <c r="I50" s="700"/>
      <c r="J50" s="700"/>
      <c r="K50" s="700"/>
      <c r="L50" s="700"/>
      <c r="M50" s="700"/>
    </row>
    <row r="51" spans="6:13">
      <c r="F51" s="908"/>
      <c r="G51" s="700"/>
      <c r="H51" s="700"/>
      <c r="I51" s="700"/>
      <c r="J51" s="700"/>
      <c r="K51" s="700"/>
      <c r="L51" s="700"/>
      <c r="M51" s="700"/>
    </row>
    <row r="52" spans="6:13">
      <c r="F52" s="908"/>
      <c r="G52" s="700"/>
      <c r="H52" s="700"/>
      <c r="I52" s="700"/>
      <c r="J52" s="700"/>
      <c r="K52" s="700"/>
      <c r="L52" s="700"/>
      <c r="M52" s="700"/>
    </row>
    <row r="53" spans="6:13">
      <c r="F53" s="908"/>
      <c r="G53" s="700"/>
      <c r="H53" s="700"/>
      <c r="I53" s="700"/>
      <c r="J53" s="700"/>
      <c r="K53" s="700"/>
      <c r="L53" s="700"/>
      <c r="M53" s="700"/>
    </row>
    <row r="54" spans="6:13">
      <c r="F54" s="908"/>
      <c r="G54" s="700"/>
      <c r="H54" s="700"/>
      <c r="I54" s="700"/>
      <c r="J54" s="700"/>
      <c r="K54" s="700"/>
      <c r="L54" s="700"/>
      <c r="M54" s="700"/>
    </row>
    <row r="55" spans="6:13">
      <c r="F55" s="908"/>
      <c r="G55" s="700"/>
      <c r="H55" s="700"/>
      <c r="I55" s="700"/>
      <c r="J55" s="700"/>
      <c r="K55" s="700"/>
      <c r="L55" s="700"/>
      <c r="M55" s="700"/>
    </row>
    <row r="56" spans="6:13">
      <c r="F56" s="908"/>
      <c r="G56" s="700"/>
      <c r="H56" s="700"/>
      <c r="I56" s="700"/>
      <c r="J56" s="700"/>
      <c r="K56" s="700"/>
      <c r="L56" s="700"/>
      <c r="M56" s="700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margins!$R$176:$R$179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margins!$R$181:$R$182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margins!$R$190:$R$191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margins!$R$187:$R$188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margins!$R$193:$R$194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margins!$R$196:$R$198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margins!$C$137:$C$139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margins!$R$184:$R$185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ColWidth="9.140625" defaultRowHeight="15"/>
  <cols>
    <col min="1" max="1" width="3.5703125" style="973" customWidth="1"/>
    <col min="2" max="2" width="25.7109375" style="972" customWidth="1"/>
    <col min="3" max="3" width="15.28515625" style="972" customWidth="1"/>
    <col min="4" max="4" width="13" style="972" customWidth="1"/>
    <col min="5" max="5" width="12.7109375" style="972" customWidth="1"/>
    <col min="6" max="9" width="13.7109375" style="972" customWidth="1"/>
    <col min="10" max="10" width="13.5703125" style="972" customWidth="1"/>
    <col min="11" max="13" width="13.7109375" style="972" customWidth="1"/>
    <col min="14" max="14" width="2" style="972" customWidth="1"/>
    <col min="15" max="15" width="9.140625" style="971"/>
    <col min="16" max="18" width="20" style="971" customWidth="1"/>
    <col min="19" max="16384" width="9.140625" style="971"/>
  </cols>
  <sheetData>
    <row r="1" spans="1:18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1183"/>
    </row>
    <row r="2" spans="1:18" s="972" customFormat="1">
      <c r="A2" s="1118"/>
      <c r="B2" s="977"/>
      <c r="C2" s="977"/>
      <c r="D2" s="977"/>
      <c r="E2" s="977"/>
      <c r="F2" s="977"/>
      <c r="G2" s="977"/>
      <c r="H2" s="977"/>
      <c r="I2" s="977"/>
      <c r="J2" s="1703" t="s">
        <v>333</v>
      </c>
      <c r="K2" s="1703"/>
      <c r="L2" s="1704">
        <f ca="1">NOW()</f>
        <v>46121.348748611112</v>
      </c>
      <c r="M2" s="1704"/>
      <c r="N2" s="1115"/>
    </row>
    <row r="3" spans="1:18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977"/>
      <c r="K3" s="1703" t="s">
        <v>609</v>
      </c>
      <c r="L3" s="1703"/>
      <c r="M3" s="1703"/>
      <c r="N3" s="1115"/>
    </row>
    <row r="4" spans="1:18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977"/>
      <c r="K4" s="977"/>
      <c r="L4" s="1703"/>
      <c r="M4" s="1703"/>
      <c r="N4" s="1115"/>
    </row>
    <row r="5" spans="1:18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977"/>
      <c r="K5" s="977"/>
      <c r="L5" s="1703" t="s">
        <v>172</v>
      </c>
      <c r="M5" s="1703"/>
      <c r="N5" s="1115"/>
    </row>
    <row r="6" spans="1:18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977"/>
      <c r="N6" s="1115"/>
    </row>
    <row r="7" spans="1:18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1115"/>
    </row>
    <row r="8" spans="1:18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973"/>
      <c r="N8" s="1182"/>
    </row>
    <row r="9" spans="1:18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M9" s="1142"/>
      <c r="N9" s="1181"/>
    </row>
    <row r="10" spans="1:18" s="972" customFormat="1" ht="14.25" customHeight="1">
      <c r="A10" s="1705" t="s">
        <v>657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6"/>
      <c r="N10" s="1707"/>
      <c r="P10" s="1686" t="s">
        <v>662</v>
      </c>
      <c r="Q10" s="1755"/>
      <c r="R10" s="1687"/>
    </row>
    <row r="11" spans="1:18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09"/>
      <c r="N11" s="1710"/>
      <c r="P11" s="418"/>
      <c r="Q11" s="418"/>
      <c r="R11" s="418"/>
    </row>
    <row r="12" spans="1:18" s="972" customFormat="1" ht="15.75" thickBot="1">
      <c r="A12" s="1180"/>
      <c r="B12" s="1201"/>
      <c r="C12" s="1693" t="s">
        <v>443</v>
      </c>
      <c r="D12" s="1694"/>
      <c r="E12" s="1694"/>
      <c r="F12" s="1179"/>
      <c r="G12" s="1178"/>
      <c r="H12" s="1178"/>
      <c r="I12" s="1178"/>
      <c r="J12" s="1178"/>
      <c r="K12" s="1178"/>
      <c r="L12" s="1016"/>
      <c r="M12" s="1177"/>
      <c r="N12" s="1176"/>
      <c r="P12" s="1163" t="s">
        <v>196</v>
      </c>
      <c r="Q12" s="1163" t="s">
        <v>197</v>
      </c>
      <c r="R12" s="1163" t="s">
        <v>198</v>
      </c>
    </row>
    <row r="13" spans="1:18" s="972" customFormat="1" ht="15.75" thickBot="1">
      <c r="A13" s="1165"/>
      <c r="B13" s="1200" t="s">
        <v>213</v>
      </c>
      <c r="C13" s="1321" t="s">
        <v>13</v>
      </c>
      <c r="D13" s="1321" t="s">
        <v>87</v>
      </c>
      <c r="E13" s="1200" t="s">
        <v>608</v>
      </c>
      <c r="G13" s="1117" t="s">
        <v>607</v>
      </c>
      <c r="H13" s="1116"/>
      <c r="I13" s="1116"/>
      <c r="K13" s="1117" t="s">
        <v>606</v>
      </c>
      <c r="L13" s="1"/>
      <c r="N13" s="1115"/>
      <c r="P13" s="418"/>
      <c r="Q13" s="418"/>
      <c r="R13" s="418"/>
    </row>
    <row r="14" spans="1:18" s="972" customFormat="1">
      <c r="A14" s="1165"/>
      <c r="B14" s="1199">
        <f>margins!J5</f>
        <v>6</v>
      </c>
      <c r="C14" s="1175">
        <v>93.433000000000007</v>
      </c>
      <c r="D14" s="1174">
        <v>93.332999999999998</v>
      </c>
      <c r="E14" s="1237">
        <v>93.332999999999998</v>
      </c>
      <c r="G14" s="1686" t="s">
        <v>94</v>
      </c>
      <c r="H14" s="1687"/>
      <c r="I14" s="1324" t="s">
        <v>6</v>
      </c>
      <c r="K14" s="1686" t="s">
        <v>605</v>
      </c>
      <c r="L14" s="1711"/>
      <c r="M14" s="1171">
        <v>0</v>
      </c>
      <c r="N14" s="1115"/>
      <c r="P14" s="427" t="s">
        <v>199</v>
      </c>
      <c r="Q14" s="432" t="s">
        <v>91</v>
      </c>
      <c r="R14" s="435"/>
    </row>
    <row r="15" spans="1:18" s="972" customFormat="1" ht="15.75" thickBot="1">
      <c r="A15" s="1165"/>
      <c r="B15" s="1199">
        <f>margins!J6</f>
        <v>6.125</v>
      </c>
      <c r="C15" s="1156">
        <v>94.433000000000007</v>
      </c>
      <c r="D15" s="1155">
        <v>94.332999999999998</v>
      </c>
      <c r="E15" s="1154">
        <v>94.332999999999998</v>
      </c>
      <c r="G15" s="1712" t="s">
        <v>95</v>
      </c>
      <c r="H15" s="1713"/>
      <c r="I15" s="1170">
        <v>102</v>
      </c>
      <c r="K15" s="1701" t="s">
        <v>604</v>
      </c>
      <c r="L15" s="1702"/>
      <c r="M15" s="1173">
        <v>-0.375</v>
      </c>
      <c r="N15" s="1115"/>
      <c r="P15" s="428" t="s">
        <v>200</v>
      </c>
      <c r="Q15" s="432">
        <v>7.875</v>
      </c>
      <c r="R15" s="875">
        <f>IF(Q14="7/6 Arm",VLOOKUP(Q15,$B$14:$E$43,2,FALSE),IF(Q14="10/6 Arm",VLOOKUP(Q15,$B$14:$E$43,3,FALSE),VLOOKUP(Q15,$B$14:$E$43,4,FALSE)))</f>
        <v>103.30200000000001</v>
      </c>
    </row>
    <row r="16" spans="1:18" s="972" customFormat="1">
      <c r="A16" s="1165"/>
      <c r="B16" s="1199">
        <f>margins!J7</f>
        <v>6.25</v>
      </c>
      <c r="C16" s="1156">
        <v>95.433000000000007</v>
      </c>
      <c r="D16" s="1155">
        <v>95.332999999999998</v>
      </c>
      <c r="E16" s="1154">
        <v>95.332999999999998</v>
      </c>
      <c r="G16" s="1712" t="s">
        <v>96</v>
      </c>
      <c r="H16" s="1713"/>
      <c r="I16" s="1170">
        <v>102</v>
      </c>
      <c r="N16" s="1115"/>
      <c r="P16" s="428" t="s">
        <v>358</v>
      </c>
      <c r="Q16" s="432" t="s">
        <v>16</v>
      </c>
      <c r="R16" s="436"/>
    </row>
    <row r="17" spans="1:18" s="972" customFormat="1">
      <c r="A17" s="1165"/>
      <c r="B17" s="1199">
        <f>margins!J8</f>
        <v>6.375</v>
      </c>
      <c r="C17" s="1156">
        <v>96.183000000000007</v>
      </c>
      <c r="D17" s="1155">
        <v>96.082999999999998</v>
      </c>
      <c r="E17" s="1154">
        <v>96.082999999999998</v>
      </c>
      <c r="G17" s="1712" t="s">
        <v>7</v>
      </c>
      <c r="H17" s="1713"/>
      <c r="I17" s="1170">
        <v>102</v>
      </c>
      <c r="N17" s="1115"/>
      <c r="P17" s="428" t="s">
        <v>201</v>
      </c>
      <c r="Q17" s="432" t="s">
        <v>653</v>
      </c>
      <c r="R17" s="436">
        <f>IFERROR(INDEX($F$47:$K$48,MATCH(Q17,$C$47:$E$48,0),MATCH($Q$16,$F$46:$K$46,0),1),0)</f>
        <v>0</v>
      </c>
    </row>
    <row r="18" spans="1:18" s="972" customFormat="1" ht="15.75" thickBot="1">
      <c r="A18" s="1165"/>
      <c r="B18" s="1199">
        <f>margins!J9</f>
        <v>6.5</v>
      </c>
      <c r="C18" s="1156">
        <v>96.87</v>
      </c>
      <c r="D18" s="1155">
        <v>96.77</v>
      </c>
      <c r="E18" s="1154">
        <v>96.77</v>
      </c>
      <c r="G18" s="1712" t="s">
        <v>9</v>
      </c>
      <c r="H18" s="1713"/>
      <c r="I18" s="1170">
        <v>101.5</v>
      </c>
      <c r="K18" s="1117" t="s">
        <v>602</v>
      </c>
      <c r="L18" s="1323"/>
      <c r="M18" s="1323"/>
      <c r="N18" s="1115"/>
      <c r="P18" s="428" t="s">
        <v>109</v>
      </c>
      <c r="Q18" s="432" t="s">
        <v>192</v>
      </c>
      <c r="R18" s="436">
        <f>IFERROR(INDEX($F$49:$K$50,MATCH(Q18,$C$49:$E$50,0),MATCH($Q$16,$F$46:$K$46,0),1),0)</f>
        <v>0</v>
      </c>
    </row>
    <row r="19" spans="1:18" s="972" customFormat="1">
      <c r="A19" s="1165"/>
      <c r="B19" s="1199">
        <f>margins!J10</f>
        <v>6.625</v>
      </c>
      <c r="C19" s="1156">
        <v>97.558000000000007</v>
      </c>
      <c r="D19" s="1155">
        <v>97.457999999999998</v>
      </c>
      <c r="E19" s="1154">
        <v>97.457999999999998</v>
      </c>
      <c r="G19" s="1712" t="s">
        <v>11</v>
      </c>
      <c r="H19" s="1713"/>
      <c r="I19" s="1170">
        <v>99.5</v>
      </c>
      <c r="K19" s="1678" t="s">
        <v>647</v>
      </c>
      <c r="L19" s="1679"/>
      <c r="M19" s="1680"/>
      <c r="N19" s="1115"/>
      <c r="P19" s="428" t="s">
        <v>47</v>
      </c>
      <c r="Q19" s="432" t="s">
        <v>221</v>
      </c>
      <c r="R19" s="436">
        <f>IFERROR(INDEX($F$55:$K$81,MATCH(Q19,$C$55:$C$81,0),MATCH($Q$16,$F$54:$K$54,0),1),0)</f>
        <v>0</v>
      </c>
    </row>
    <row r="20" spans="1:18" s="972" customFormat="1" ht="15.75" thickBot="1">
      <c r="A20" s="1165"/>
      <c r="B20" s="1199">
        <f>margins!J11</f>
        <v>6.75</v>
      </c>
      <c r="C20" s="1156">
        <v>98.245000000000005</v>
      </c>
      <c r="D20" s="1155">
        <v>98.144999999999996</v>
      </c>
      <c r="E20" s="1154">
        <v>98.144999999999996</v>
      </c>
      <c r="F20" s="977"/>
      <c r="G20" s="1688" t="s">
        <v>97</v>
      </c>
      <c r="H20" s="1689"/>
      <c r="I20" s="1169">
        <v>98.5</v>
      </c>
      <c r="K20" s="1681"/>
      <c r="L20" s="1682"/>
      <c r="M20" s="1683"/>
      <c r="N20" s="1115"/>
      <c r="P20" s="428" t="s">
        <v>56</v>
      </c>
      <c r="Q20" s="432" t="s">
        <v>192</v>
      </c>
      <c r="R20" s="436">
        <f>IFERROR(INDEX($F$55:$K$81,MATCH(Q20,$C$55:$C$81,0),MATCH($Q$16,$F$54:$K$54,0),1),0)</f>
        <v>0</v>
      </c>
    </row>
    <row r="21" spans="1:18" s="972" customFormat="1">
      <c r="A21" s="1165"/>
      <c r="B21" s="1199">
        <f>margins!J12</f>
        <v>6.875</v>
      </c>
      <c r="C21" s="1156">
        <v>98.87</v>
      </c>
      <c r="D21" s="1155">
        <v>98.77</v>
      </c>
      <c r="E21" s="1154">
        <v>98.77</v>
      </c>
      <c r="F21" s="977"/>
      <c r="G21"/>
      <c r="H21"/>
      <c r="I21"/>
      <c r="K21" s="1681" t="s">
        <v>442</v>
      </c>
      <c r="L21" s="1682"/>
      <c r="M21" s="1683"/>
      <c r="N21" s="1115"/>
      <c r="P21" s="428" t="s">
        <v>62</v>
      </c>
      <c r="Q21" s="432" t="s">
        <v>192</v>
      </c>
      <c r="R21" s="436">
        <f t="shared" ref="R21:R24" si="0">IFERROR(INDEX($F$55:$K$81,MATCH(Q21,$C$55:$C$81,0),MATCH($Q$16,$F$54:$K$54,0),1),0)</f>
        <v>0</v>
      </c>
    </row>
    <row r="22" spans="1:18" s="972" customFormat="1">
      <c r="A22" s="1165"/>
      <c r="B22" s="1199">
        <f>margins!J13</f>
        <v>7</v>
      </c>
      <c r="C22" s="1156">
        <v>99.495000000000005</v>
      </c>
      <c r="D22" s="1155">
        <v>99.394999999999996</v>
      </c>
      <c r="E22" s="1154">
        <v>99.394999999999996</v>
      </c>
      <c r="F22" s="1164"/>
      <c r="K22" s="1681"/>
      <c r="L22" s="1682"/>
      <c r="M22" s="1683"/>
      <c r="N22" s="1115"/>
      <c r="P22" s="428" t="s">
        <v>203</v>
      </c>
      <c r="Q22" s="432" t="s">
        <v>192</v>
      </c>
      <c r="R22" s="436">
        <f t="shared" si="0"/>
        <v>0</v>
      </c>
    </row>
    <row r="23" spans="1:18" s="972" customFormat="1" ht="15.75" thickBot="1">
      <c r="A23" s="1118"/>
      <c r="B23" s="1199">
        <f>margins!J14</f>
        <v>7.125</v>
      </c>
      <c r="C23" s="1156">
        <v>100.12</v>
      </c>
      <c r="D23" s="1155">
        <v>100.02</v>
      </c>
      <c r="E23" s="1154">
        <v>100.02</v>
      </c>
      <c r="F23" s="1164"/>
      <c r="G23" s="1117" t="s">
        <v>603</v>
      </c>
      <c r="I23" s="977"/>
      <c r="K23" s="1690" t="s">
        <v>645</v>
      </c>
      <c r="L23" s="1691"/>
      <c r="M23" s="1692"/>
      <c r="N23" s="1115"/>
      <c r="P23" s="428" t="s">
        <v>136</v>
      </c>
      <c r="Q23" s="432" t="s">
        <v>192</v>
      </c>
      <c r="R23" s="436">
        <f t="shared" si="0"/>
        <v>0</v>
      </c>
    </row>
    <row r="24" spans="1:18" s="972" customFormat="1" ht="14.25" customHeight="1">
      <c r="A24" s="1118"/>
      <c r="B24" s="1199">
        <f>margins!J15</f>
        <v>7.25</v>
      </c>
      <c r="C24" s="1156">
        <v>100.745</v>
      </c>
      <c r="D24" s="1155">
        <v>100.645</v>
      </c>
      <c r="E24" s="1154">
        <v>100.645</v>
      </c>
      <c r="F24" s="1164"/>
      <c r="G24" s="1163" t="s">
        <v>241</v>
      </c>
      <c r="H24" s="1725" t="s">
        <v>601</v>
      </c>
      <c r="I24" s="1726"/>
      <c r="K24" s="1690"/>
      <c r="L24" s="1691"/>
      <c r="M24" s="1692"/>
      <c r="N24" s="1115"/>
      <c r="P24" s="428" t="s">
        <v>204</v>
      </c>
      <c r="Q24" s="432" t="s">
        <v>192</v>
      </c>
      <c r="R24" s="436">
        <f t="shared" si="0"/>
        <v>0</v>
      </c>
    </row>
    <row r="25" spans="1:18" s="972" customFormat="1">
      <c r="A25" s="1118"/>
      <c r="B25" s="1199">
        <f>margins!J16</f>
        <v>7.375</v>
      </c>
      <c r="C25" s="1156">
        <v>101.37</v>
      </c>
      <c r="D25" s="1155">
        <v>101.27</v>
      </c>
      <c r="E25" s="1154">
        <v>101.27</v>
      </c>
      <c r="G25" s="1162" t="s">
        <v>212</v>
      </c>
      <c r="H25" s="1696">
        <v>4.5</v>
      </c>
      <c r="I25" s="1697"/>
      <c r="K25" s="1690" t="s">
        <v>646</v>
      </c>
      <c r="L25" s="1691"/>
      <c r="M25" s="1692"/>
      <c r="N25" s="1115"/>
      <c r="P25" s="428" t="s">
        <v>660</v>
      </c>
      <c r="Q25" s="432" t="s">
        <v>192</v>
      </c>
      <c r="R25" s="436">
        <f>IFERROR(INDEX($F$72:$K$77,MATCH(Q25,$C$72:$C$77,0),MATCH($Q$16,$F$54:$K$54,0),1),0)</f>
        <v>0</v>
      </c>
    </row>
    <row r="26" spans="1:18" s="972" customFormat="1" ht="14.25" customHeight="1" thickBot="1">
      <c r="A26" s="1118"/>
      <c r="B26" s="1199">
        <f>margins!J17</f>
        <v>7.5</v>
      </c>
      <c r="C26" s="1156">
        <v>101.995</v>
      </c>
      <c r="D26" s="1155">
        <v>101.895</v>
      </c>
      <c r="E26" s="1154">
        <v>101.895</v>
      </c>
      <c r="G26" s="1162" t="s">
        <v>600</v>
      </c>
      <c r="H26" s="1696" t="s">
        <v>599</v>
      </c>
      <c r="I26" s="1697"/>
      <c r="K26" s="1698"/>
      <c r="L26" s="1699"/>
      <c r="M26" s="1700"/>
      <c r="N26" s="1115"/>
      <c r="P26" s="428" t="s">
        <v>69</v>
      </c>
      <c r="Q26" s="432" t="s">
        <v>192</v>
      </c>
      <c r="R26" s="436">
        <f t="shared" ref="R26:R29" si="1">IFERROR(INDEX($F$55:$K$81,MATCH(Q26,$C$55:$C$81,0),MATCH($Q$16,$F$54:$K$54,0),1),0)</f>
        <v>0</v>
      </c>
    </row>
    <row r="27" spans="1:18" s="972" customFormat="1">
      <c r="A27" s="1118"/>
      <c r="B27" s="1199">
        <f>margins!J18</f>
        <v>7.625</v>
      </c>
      <c r="C27" s="1156">
        <v>102.527</v>
      </c>
      <c r="D27" s="1155">
        <v>102.42700000000001</v>
      </c>
      <c r="E27" s="1154">
        <v>102.42700000000001</v>
      </c>
      <c r="G27" s="1162" t="s">
        <v>598</v>
      </c>
      <c r="H27" s="1696" t="s">
        <v>103</v>
      </c>
      <c r="I27" s="1697"/>
      <c r="N27" s="1115"/>
      <c r="P27" s="428" t="s">
        <v>475</v>
      </c>
      <c r="Q27" s="432" t="s">
        <v>192</v>
      </c>
      <c r="R27" s="436">
        <f t="shared" si="1"/>
        <v>0</v>
      </c>
    </row>
    <row r="28" spans="1:18" s="972" customFormat="1" ht="14.25" customHeight="1" thickBot="1">
      <c r="A28" s="1118"/>
      <c r="B28" s="1199">
        <f>margins!J19</f>
        <v>7.75</v>
      </c>
      <c r="C28" s="1156">
        <v>102.964</v>
      </c>
      <c r="D28" s="1155">
        <v>102.864</v>
      </c>
      <c r="E28" s="1154">
        <v>102.864</v>
      </c>
      <c r="G28" s="1159" t="s">
        <v>597</v>
      </c>
      <c r="H28" s="1727" t="s">
        <v>596</v>
      </c>
      <c r="I28" s="1728"/>
      <c r="N28" s="1115"/>
      <c r="P28" s="428" t="s">
        <v>661</v>
      </c>
      <c r="Q28" s="432" t="s">
        <v>192</v>
      </c>
      <c r="R28" s="436">
        <f t="shared" si="1"/>
        <v>0</v>
      </c>
    </row>
    <row r="29" spans="1:18" s="972" customFormat="1">
      <c r="A29" s="1118"/>
      <c r="B29" s="1199">
        <f>margins!J20</f>
        <v>7.875</v>
      </c>
      <c r="C29" s="1156">
        <v>103.402</v>
      </c>
      <c r="D29" s="1155">
        <v>103.30200000000001</v>
      </c>
      <c r="E29" s="1154">
        <v>103.30200000000001</v>
      </c>
      <c r="N29" s="1115"/>
      <c r="P29" s="428" t="s">
        <v>469</v>
      </c>
      <c r="Q29" s="432" t="s">
        <v>192</v>
      </c>
      <c r="R29" s="436">
        <f t="shared" si="1"/>
        <v>0</v>
      </c>
    </row>
    <row r="30" spans="1:18" s="972" customFormat="1">
      <c r="A30" s="1118"/>
      <c r="B30" s="1199">
        <f>margins!J21</f>
        <v>8</v>
      </c>
      <c r="C30" s="1156">
        <v>103.839</v>
      </c>
      <c r="D30" s="1155">
        <v>103.739</v>
      </c>
      <c r="E30" s="1154">
        <v>103.739</v>
      </c>
      <c r="N30" s="1115"/>
      <c r="P30" s="428" t="s">
        <v>206</v>
      </c>
      <c r="Q30" s="432" t="s">
        <v>192</v>
      </c>
      <c r="R30" s="436">
        <f>IF(Q30=30,0, IF(Q30=45,M15, 0))</f>
        <v>0</v>
      </c>
    </row>
    <row r="31" spans="1:18" s="972" customFormat="1" ht="15.75" thickBot="1">
      <c r="A31" s="1118"/>
      <c r="B31" s="1199">
        <f>margins!J22</f>
        <v>8.125</v>
      </c>
      <c r="C31" s="1156">
        <v>104.214</v>
      </c>
      <c r="D31" s="1155">
        <v>104.114</v>
      </c>
      <c r="E31" s="1154">
        <v>104.114</v>
      </c>
      <c r="N31" s="1115"/>
      <c r="P31" s="429" t="s">
        <v>207</v>
      </c>
      <c r="Q31" s="433"/>
      <c r="R31" s="437">
        <f>SUM(R17:R30)</f>
        <v>0</v>
      </c>
    </row>
    <row r="32" spans="1:18" s="972" customFormat="1" ht="15.75" thickBot="1">
      <c r="A32" s="1118"/>
      <c r="B32" s="1199">
        <f>margins!J23</f>
        <v>8.25</v>
      </c>
      <c r="C32" s="1156">
        <v>104.589</v>
      </c>
      <c r="D32" s="1155">
        <v>104.489</v>
      </c>
      <c r="E32" s="1154">
        <v>104.489</v>
      </c>
      <c r="N32" s="1115"/>
      <c r="P32" s="420"/>
      <c r="Q32" s="421"/>
      <c r="R32" s="430"/>
    </row>
    <row r="33" spans="1:18" s="972" customFormat="1" ht="15.75" thickBot="1">
      <c r="A33" s="1118"/>
      <c r="B33" s="1199">
        <f>margins!J24</f>
        <v>8.375</v>
      </c>
      <c r="C33" s="1156">
        <v>104.964</v>
      </c>
      <c r="D33" s="1155">
        <v>104.864</v>
      </c>
      <c r="E33" s="1154">
        <v>104.864</v>
      </c>
      <c r="N33" s="1115"/>
      <c r="P33" s="422" t="s">
        <v>208</v>
      </c>
      <c r="Q33" s="423"/>
      <c r="R33" s="610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103.30200000000001</v>
      </c>
    </row>
    <row r="34" spans="1:18" s="972" customFormat="1" ht="15.75" thickBot="1">
      <c r="A34" s="1118"/>
      <c r="B34" s="1199">
        <f>margins!J25</f>
        <v>8.5</v>
      </c>
      <c r="C34" s="1156">
        <v>105.339</v>
      </c>
      <c r="D34" s="1155">
        <v>105.239</v>
      </c>
      <c r="E34" s="1154">
        <v>105.239</v>
      </c>
      <c r="G34" s="1117"/>
      <c r="H34"/>
      <c r="I34"/>
      <c r="J34"/>
      <c r="N34" s="1115"/>
      <c r="P34" s="417"/>
      <c r="Q34" s="417"/>
      <c r="R34" s="417"/>
    </row>
    <row r="35" spans="1:18" s="972" customFormat="1" ht="15.75" thickBot="1">
      <c r="A35" s="1118"/>
      <c r="B35" s="1199">
        <f>margins!J26</f>
        <v>8.625</v>
      </c>
      <c r="C35" s="1156">
        <v>105.714</v>
      </c>
      <c r="D35" s="1155">
        <v>105.614</v>
      </c>
      <c r="E35" s="1154">
        <v>105.614</v>
      </c>
      <c r="G35"/>
      <c r="H35"/>
      <c r="I35"/>
      <c r="J35"/>
      <c r="N35" s="1115"/>
      <c r="P35" s="772" t="s">
        <v>663</v>
      </c>
      <c r="Q35" s="773"/>
      <c r="R35" s="774"/>
    </row>
    <row r="36" spans="1:18" s="972" customFormat="1">
      <c r="A36" s="1118"/>
      <c r="B36" s="1199">
        <f>margins!J27</f>
        <v>8.75</v>
      </c>
      <c r="C36" s="1156">
        <v>106.027</v>
      </c>
      <c r="D36" s="1155">
        <v>105.92700000000001</v>
      </c>
      <c r="E36" s="1154">
        <v>105.92700000000001</v>
      </c>
      <c r="G36"/>
      <c r="H36"/>
      <c r="I36"/>
      <c r="J36"/>
      <c r="N36" s="1115"/>
      <c r="P36"/>
      <c r="Q36"/>
      <c r="R36"/>
    </row>
    <row r="37" spans="1:18" s="972" customFormat="1">
      <c r="A37" s="1118"/>
      <c r="B37" s="1199">
        <f>margins!J28</f>
        <v>8.875</v>
      </c>
      <c r="C37" s="1156">
        <v>106.339</v>
      </c>
      <c r="D37" s="1155">
        <v>106.239</v>
      </c>
      <c r="E37" s="1154">
        <v>106.239</v>
      </c>
      <c r="G37"/>
      <c r="H37"/>
      <c r="I37"/>
      <c r="J37"/>
      <c r="N37" s="1115"/>
      <c r="P37"/>
      <c r="Q37"/>
      <c r="R37"/>
    </row>
    <row r="38" spans="1:18" s="972" customFormat="1">
      <c r="A38" s="1118"/>
      <c r="B38" s="1199">
        <f>margins!J29</f>
        <v>9</v>
      </c>
      <c r="C38" s="1156">
        <v>106.652</v>
      </c>
      <c r="D38" s="1155">
        <v>106.55200000000001</v>
      </c>
      <c r="E38" s="1154">
        <v>106.55200000000001</v>
      </c>
      <c r="G38"/>
      <c r="H38"/>
      <c r="I38"/>
      <c r="J38"/>
      <c r="N38" s="1115"/>
      <c r="P38"/>
      <c r="Q38"/>
      <c r="R38"/>
    </row>
    <row r="39" spans="1:18" s="972" customFormat="1">
      <c r="A39" s="1118"/>
      <c r="B39" s="1199">
        <f>margins!J30</f>
        <v>9.125</v>
      </c>
      <c r="C39" s="1156">
        <v>106.902</v>
      </c>
      <c r="D39" s="1155">
        <v>106.80200000000001</v>
      </c>
      <c r="E39" s="1154">
        <v>106.80200000000001</v>
      </c>
      <c r="G39"/>
      <c r="H39"/>
      <c r="I39"/>
      <c r="J39"/>
      <c r="N39" s="1115"/>
    </row>
    <row r="40" spans="1:18" s="972" customFormat="1">
      <c r="A40" s="1118"/>
      <c r="B40" s="1199">
        <f>margins!J31</f>
        <v>9.25</v>
      </c>
      <c r="C40" s="1156">
        <v>107.152</v>
      </c>
      <c r="D40" s="1155">
        <v>107.05200000000001</v>
      </c>
      <c r="E40" s="1154">
        <v>107.05200000000001</v>
      </c>
      <c r="G40"/>
      <c r="H40"/>
      <c r="I40"/>
      <c r="J40"/>
      <c r="N40" s="1115"/>
    </row>
    <row r="41" spans="1:18" s="972" customFormat="1">
      <c r="A41" s="1118"/>
      <c r="B41" s="1199">
        <f>margins!J32</f>
        <v>9.375</v>
      </c>
      <c r="C41" s="1156">
        <v>107.402</v>
      </c>
      <c r="D41" s="1155">
        <v>107.30200000000001</v>
      </c>
      <c r="E41" s="1154">
        <v>107.30200000000001</v>
      </c>
      <c r="G41"/>
      <c r="H41"/>
      <c r="I41"/>
      <c r="J41"/>
      <c r="N41" s="1115"/>
    </row>
    <row r="42" spans="1:18" s="972" customFormat="1" ht="15.75" thickBot="1">
      <c r="A42" s="1118"/>
      <c r="B42" s="1198">
        <f>margins!J33</f>
        <v>9.5</v>
      </c>
      <c r="C42" s="1152">
        <v>107.652</v>
      </c>
      <c r="D42" s="1151">
        <v>107.55200000000001</v>
      </c>
      <c r="E42" s="1238">
        <v>107.55200000000001</v>
      </c>
      <c r="G42" s="1117"/>
      <c r="N42" s="1115"/>
    </row>
    <row r="43" spans="1:18" s="972" customFormat="1">
      <c r="A43" s="1118"/>
      <c r="B43" s="1150"/>
      <c r="C43" s="1149"/>
      <c r="D43" s="1721"/>
      <c r="E43" s="1721"/>
      <c r="G43"/>
      <c r="H43"/>
      <c r="I43"/>
      <c r="J43"/>
      <c r="N43" s="1115"/>
    </row>
    <row r="44" spans="1:18" s="972" customFormat="1" ht="15.75" thickBot="1">
      <c r="A44" s="1118"/>
      <c r="B44" s="1150"/>
      <c r="C44" s="1149"/>
      <c r="D44" s="1149"/>
      <c r="E44" s="1149"/>
      <c r="G44"/>
      <c r="H44"/>
      <c r="I44"/>
      <c r="J44"/>
      <c r="N44" s="1115"/>
    </row>
    <row r="45" spans="1:18" s="972" customFormat="1" ht="15.75" thickBot="1">
      <c r="A45" s="1118"/>
      <c r="B45" s="1117" t="s">
        <v>218</v>
      </c>
      <c r="C45" s="1117"/>
      <c r="D45" s="1117"/>
      <c r="E45" s="1"/>
      <c r="F45" s="1693" t="s">
        <v>302</v>
      </c>
      <c r="G45" s="1694"/>
      <c r="H45" s="1694"/>
      <c r="I45" s="1694"/>
      <c r="J45" s="1694"/>
      <c r="K45" s="1695"/>
      <c r="L45"/>
      <c r="M45"/>
      <c r="N45" s="1115"/>
    </row>
    <row r="46" spans="1:18" s="972" customFormat="1" ht="15.75" thickBot="1">
      <c r="A46" s="1118"/>
      <c r="B46" s="1332"/>
      <c r="C46" s="1340" t="s">
        <v>192</v>
      </c>
      <c r="D46" s="1339"/>
      <c r="E46" s="1340" t="s">
        <v>192</v>
      </c>
      <c r="F46" s="1137" t="s">
        <v>15</v>
      </c>
      <c r="G46" s="1328" t="s">
        <v>16</v>
      </c>
      <c r="H46" s="1317" t="s">
        <v>17</v>
      </c>
      <c r="I46" s="1329" t="s">
        <v>18</v>
      </c>
      <c r="J46" s="1330" t="s">
        <v>19</v>
      </c>
      <c r="K46" s="1331" t="s">
        <v>20</v>
      </c>
      <c r="L46"/>
      <c r="M46"/>
      <c r="N46" s="1115"/>
    </row>
    <row r="47" spans="1:18" s="972" customFormat="1">
      <c r="A47" s="1118"/>
      <c r="B47" s="1729" t="s">
        <v>109</v>
      </c>
      <c r="C47" s="1672" t="s">
        <v>652</v>
      </c>
      <c r="D47" s="1673"/>
      <c r="E47" s="1674"/>
      <c r="F47" s="1128">
        <v>0.49999999999999989</v>
      </c>
      <c r="G47" s="1127">
        <v>0.12499999999999989</v>
      </c>
      <c r="H47" s="1127">
        <v>-0.12500000000000011</v>
      </c>
      <c r="I47" s="1127">
        <v>-1</v>
      </c>
      <c r="J47" s="1127">
        <v>-2.5</v>
      </c>
      <c r="K47" s="1126">
        <v>-3.75</v>
      </c>
      <c r="L47"/>
      <c r="M47"/>
      <c r="N47" s="1115"/>
    </row>
    <row r="48" spans="1:18" s="972" customFormat="1" ht="15.75" thickBot="1">
      <c r="A48" s="1118"/>
      <c r="B48" s="1730"/>
      <c r="C48" s="1669" t="s">
        <v>653</v>
      </c>
      <c r="D48" s="1670"/>
      <c r="E48" s="1671"/>
      <c r="F48" s="1131">
        <v>0.5</v>
      </c>
      <c r="G48" s="1130">
        <v>0.12499999999999989</v>
      </c>
      <c r="H48" s="1130">
        <v>-0.12500000000000011</v>
      </c>
      <c r="I48" s="1130">
        <v>-1</v>
      </c>
      <c r="J48" s="1130">
        <v>-2.5</v>
      </c>
      <c r="K48" s="1129">
        <v>-3.75</v>
      </c>
      <c r="L48"/>
      <c r="M48"/>
      <c r="N48" s="1115"/>
    </row>
    <row r="49" spans="1:14" s="972" customFormat="1" ht="15" customHeight="1">
      <c r="A49" s="1118"/>
      <c r="B49" s="1714" t="s">
        <v>658</v>
      </c>
      <c r="C49" s="1672" t="s">
        <v>112</v>
      </c>
      <c r="D49" s="1673"/>
      <c r="E49" s="1674"/>
      <c r="F49" s="1190">
        <v>0.5</v>
      </c>
      <c r="G49" s="1189">
        <v>0.5</v>
      </c>
      <c r="H49" s="1189">
        <v>0.5</v>
      </c>
      <c r="I49" s="1189">
        <v>0.625</v>
      </c>
      <c r="J49" s="1189">
        <v>0.625</v>
      </c>
      <c r="K49" s="1188">
        <v>0.625</v>
      </c>
      <c r="L49"/>
      <c r="M49"/>
      <c r="N49" s="1115"/>
    </row>
    <row r="50" spans="1:14" s="972" customFormat="1" ht="15.75" thickBot="1">
      <c r="A50" s="1118"/>
      <c r="B50" s="1716"/>
      <c r="C50" s="1663" t="s">
        <v>113</v>
      </c>
      <c r="D50" s="1664"/>
      <c r="E50" s="1665"/>
      <c r="F50" s="1193">
        <v>0</v>
      </c>
      <c r="G50" s="1192">
        <v>0</v>
      </c>
      <c r="H50" s="1192">
        <v>0</v>
      </c>
      <c r="I50" s="1192">
        <v>0</v>
      </c>
      <c r="J50" s="1192">
        <v>0</v>
      </c>
      <c r="K50" s="1191">
        <v>0</v>
      </c>
      <c r="L50"/>
      <c r="M50"/>
      <c r="N50" s="1115"/>
    </row>
    <row r="51" spans="1:14" s="972" customFormat="1">
      <c r="A51" s="1118"/>
      <c r="L51"/>
      <c r="M51"/>
      <c r="N51" s="1115"/>
    </row>
    <row r="52" spans="1:14" s="972" customFormat="1" ht="15.75" thickBot="1">
      <c r="A52" s="1118"/>
      <c r="L52"/>
      <c r="M52"/>
      <c r="N52" s="1115"/>
    </row>
    <row r="53" spans="1:14" s="972" customFormat="1" ht="15.75" thickBot="1">
      <c r="A53" s="1118"/>
      <c r="B53" s="1117" t="s">
        <v>712</v>
      </c>
      <c r="C53" s="1117"/>
      <c r="D53" s="1117"/>
      <c r="E53" s="1"/>
      <c r="F53" s="1693" t="s">
        <v>302</v>
      </c>
      <c r="G53" s="1694"/>
      <c r="H53" s="1694"/>
      <c r="I53" s="1694"/>
      <c r="J53" s="1694"/>
      <c r="K53" s="1695"/>
      <c r="L53"/>
      <c r="M53"/>
      <c r="N53" s="1115"/>
    </row>
    <row r="54" spans="1:14" s="972" customFormat="1" ht="15.75" thickBot="1">
      <c r="A54" s="1118"/>
      <c r="B54" s="1718"/>
      <c r="C54" s="1719"/>
      <c r="D54" s="1719"/>
      <c r="E54" s="1719"/>
      <c r="F54" s="1137" t="s">
        <v>15</v>
      </c>
      <c r="G54" s="1317" t="s">
        <v>16</v>
      </c>
      <c r="H54" s="1317" t="s">
        <v>17</v>
      </c>
      <c r="I54" s="1317" t="s">
        <v>18</v>
      </c>
      <c r="J54" s="1317" t="s">
        <v>19</v>
      </c>
      <c r="K54" s="1331" t="s">
        <v>20</v>
      </c>
      <c r="L54"/>
      <c r="M54"/>
      <c r="N54" s="1115"/>
    </row>
    <row r="55" spans="1:14" s="972" customFormat="1">
      <c r="A55" s="1118"/>
      <c r="B55" s="1729" t="s">
        <v>47</v>
      </c>
      <c r="C55" s="1672" t="s">
        <v>694</v>
      </c>
      <c r="D55" s="1673"/>
      <c r="E55" s="1674"/>
      <c r="F55" s="1128">
        <v>-0.75</v>
      </c>
      <c r="G55" s="1127">
        <v>-0.75</v>
      </c>
      <c r="H55" s="1127">
        <v>-0.875</v>
      </c>
      <c r="I55" s="1127">
        <v>-0.875</v>
      </c>
      <c r="J55" s="1127">
        <v>-0.875</v>
      </c>
      <c r="K55" s="1126">
        <v>-1.75</v>
      </c>
      <c r="L55"/>
      <c r="M55"/>
      <c r="N55" s="1115"/>
    </row>
    <row r="56" spans="1:14" s="972" customFormat="1">
      <c r="A56" s="1118"/>
      <c r="B56" s="1717"/>
      <c r="C56" s="1663" t="s">
        <v>594</v>
      </c>
      <c r="D56" s="1664"/>
      <c r="E56" s="1665"/>
      <c r="F56" s="1131">
        <v>-0.25</v>
      </c>
      <c r="G56" s="1130">
        <v>-0.25</v>
      </c>
      <c r="H56" s="1130">
        <v>-0.25</v>
      </c>
      <c r="I56" s="1130">
        <v>-0.25</v>
      </c>
      <c r="J56" s="1130">
        <v>-0.25</v>
      </c>
      <c r="K56" s="1129">
        <v>-0.25</v>
      </c>
      <c r="L56"/>
      <c r="M56"/>
      <c r="N56" s="1115"/>
    </row>
    <row r="57" spans="1:14" s="972" customFormat="1">
      <c r="A57" s="1118"/>
      <c r="B57" s="1717"/>
      <c r="C57" s="1663" t="s">
        <v>375</v>
      </c>
      <c r="D57" s="1664"/>
      <c r="E57" s="1665"/>
      <c r="F57" s="1131">
        <v>0</v>
      </c>
      <c r="G57" s="1130">
        <v>0</v>
      </c>
      <c r="H57" s="1130">
        <v>0</v>
      </c>
      <c r="I57" s="1130">
        <v>0</v>
      </c>
      <c r="J57" s="1130">
        <v>0</v>
      </c>
      <c r="K57" s="1129">
        <v>0</v>
      </c>
      <c r="L57"/>
      <c r="M57"/>
      <c r="N57" s="1115"/>
    </row>
    <row r="58" spans="1:14" s="972" customFormat="1">
      <c r="A58" s="1118"/>
      <c r="B58" s="1717"/>
      <c r="C58" s="1663" t="s">
        <v>376</v>
      </c>
      <c r="D58" s="1664"/>
      <c r="E58" s="1665"/>
      <c r="F58" s="1131">
        <v>0</v>
      </c>
      <c r="G58" s="1130">
        <v>0</v>
      </c>
      <c r="H58" s="1130">
        <v>0</v>
      </c>
      <c r="I58" s="1130">
        <v>0</v>
      </c>
      <c r="J58" s="1130">
        <v>0</v>
      </c>
      <c r="K58" s="1129">
        <v>0</v>
      </c>
      <c r="L58"/>
      <c r="M58"/>
      <c r="N58" s="1115"/>
    </row>
    <row r="59" spans="1:14" s="972" customFormat="1" ht="15.75" thickBot="1">
      <c r="A59" s="1118"/>
      <c r="B59" s="1730"/>
      <c r="C59" s="1663" t="s">
        <v>377</v>
      </c>
      <c r="D59" s="1664"/>
      <c r="E59" s="1665"/>
      <c r="F59" s="1131">
        <v>0</v>
      </c>
      <c r="G59" s="1130">
        <v>0</v>
      </c>
      <c r="H59" s="1130">
        <v>0</v>
      </c>
      <c r="I59" s="1130">
        <v>0</v>
      </c>
      <c r="J59" s="1130">
        <v>0</v>
      </c>
      <c r="K59" s="1129">
        <v>0</v>
      </c>
      <c r="L59"/>
      <c r="M59"/>
      <c r="N59" s="1115"/>
    </row>
    <row r="60" spans="1:14" s="972" customFormat="1" ht="15.75" thickBot="1">
      <c r="A60" s="1118"/>
      <c r="B60" s="1138" t="s">
        <v>56</v>
      </c>
      <c r="C60" s="1672" t="s">
        <v>59</v>
      </c>
      <c r="D60" s="1673"/>
      <c r="E60" s="1674"/>
      <c r="F60" s="1128">
        <v>-0.375</v>
      </c>
      <c r="G60" s="1127">
        <v>-0.375</v>
      </c>
      <c r="H60" s="1127">
        <v>-0.375</v>
      </c>
      <c r="I60" s="1127">
        <v>-0.5</v>
      </c>
      <c r="J60" s="1127" t="s">
        <v>14</v>
      </c>
      <c r="K60" s="1126" t="s">
        <v>14</v>
      </c>
      <c r="L60"/>
      <c r="M60"/>
      <c r="N60" s="1115"/>
    </row>
    <row r="61" spans="1:14" s="972" customFormat="1" ht="15" customHeight="1">
      <c r="A61" s="1118"/>
      <c r="B61" s="1729" t="s">
        <v>593</v>
      </c>
      <c r="C61" s="1663" t="s">
        <v>63</v>
      </c>
      <c r="D61" s="1664"/>
      <c r="E61" s="1665"/>
      <c r="F61" s="1190">
        <v>-0.125</v>
      </c>
      <c r="G61" s="1189">
        <v>-0.125</v>
      </c>
      <c r="H61" s="1189">
        <v>-0.125</v>
      </c>
      <c r="I61" s="1189">
        <v>-0.25</v>
      </c>
      <c r="J61" s="1189">
        <v>-0.5</v>
      </c>
      <c r="K61" s="1188" t="s">
        <v>14</v>
      </c>
      <c r="L61"/>
      <c r="M61"/>
      <c r="N61" s="1115"/>
    </row>
    <row r="62" spans="1:14" s="972" customFormat="1">
      <c r="A62" s="1118"/>
      <c r="B62" s="1717"/>
      <c r="C62" s="1663" t="s">
        <v>183</v>
      </c>
      <c r="D62" s="1664"/>
      <c r="E62" s="1665"/>
      <c r="F62" s="1190">
        <v>-1.375</v>
      </c>
      <c r="G62" s="1189">
        <v>-1.375</v>
      </c>
      <c r="H62" s="1189">
        <v>-1.375</v>
      </c>
      <c r="I62" s="1189">
        <v>-1.375</v>
      </c>
      <c r="J62" s="1189">
        <v>-1.375</v>
      </c>
      <c r="K62" s="1188" t="s">
        <v>14</v>
      </c>
      <c r="L62"/>
      <c r="M62"/>
      <c r="N62" s="1115"/>
    </row>
    <row r="63" spans="1:14" s="972" customFormat="1" ht="15.75" thickBot="1">
      <c r="A63" s="1118"/>
      <c r="B63" s="1730"/>
      <c r="C63" s="1669" t="s">
        <v>64</v>
      </c>
      <c r="D63" s="1670"/>
      <c r="E63" s="1671"/>
      <c r="F63" s="1124">
        <v>-0.5</v>
      </c>
      <c r="G63" s="1123">
        <v>-0.5</v>
      </c>
      <c r="H63" s="1123">
        <v>-0.5</v>
      </c>
      <c r="I63" s="1123">
        <v>-0.5</v>
      </c>
      <c r="J63" s="1123">
        <v>-0.625</v>
      </c>
      <c r="K63" s="1122" t="s">
        <v>14</v>
      </c>
      <c r="L63"/>
      <c r="M63"/>
      <c r="N63" s="1115"/>
    </row>
    <row r="64" spans="1:14" s="972" customFormat="1">
      <c r="A64" s="1118"/>
      <c r="B64" s="1729" t="s">
        <v>65</v>
      </c>
      <c r="C64" s="1672" t="s">
        <v>135</v>
      </c>
      <c r="D64" s="1673"/>
      <c r="E64" s="1674"/>
      <c r="F64" s="1128">
        <v>-0.25</v>
      </c>
      <c r="G64" s="1127">
        <v>-0.25</v>
      </c>
      <c r="H64" s="1127">
        <v>-0.25</v>
      </c>
      <c r="I64" s="1127">
        <v>-0.25</v>
      </c>
      <c r="J64" s="1127">
        <v>-0.25</v>
      </c>
      <c r="K64" s="1126">
        <v>-0.375</v>
      </c>
      <c r="L64"/>
      <c r="M64"/>
      <c r="N64" s="1115"/>
    </row>
    <row r="65" spans="1:14" s="972" customFormat="1" ht="15" customHeight="1" thickBot="1">
      <c r="A65" s="1118"/>
      <c r="B65" s="1730"/>
      <c r="C65" s="1669" t="s">
        <v>136</v>
      </c>
      <c r="D65" s="1670"/>
      <c r="E65" s="1671"/>
      <c r="F65" s="1124">
        <v>-0.5</v>
      </c>
      <c r="G65" s="1123">
        <v>-0.5</v>
      </c>
      <c r="H65" s="1123">
        <v>-0.5</v>
      </c>
      <c r="I65" s="1123">
        <v>-0.5</v>
      </c>
      <c r="J65" s="1123">
        <v>-0.625</v>
      </c>
      <c r="K65" s="1122">
        <v>-0.75</v>
      </c>
      <c r="L65"/>
      <c r="M65"/>
      <c r="N65" s="1115"/>
    </row>
    <row r="66" spans="1:14" s="972" customFormat="1" ht="25.5" customHeight="1">
      <c r="A66" s="1118"/>
      <c r="B66" s="1714" t="s">
        <v>592</v>
      </c>
      <c r="C66" s="1731" t="s">
        <v>95</v>
      </c>
      <c r="D66" s="1732"/>
      <c r="E66" s="1733"/>
      <c r="F66" s="1128">
        <v>1</v>
      </c>
      <c r="G66" s="1127">
        <v>1</v>
      </c>
      <c r="H66" s="1127">
        <v>1</v>
      </c>
      <c r="I66" s="1127">
        <v>1</v>
      </c>
      <c r="J66" s="1127">
        <v>1.125</v>
      </c>
      <c r="K66" s="1126">
        <v>1.125</v>
      </c>
      <c r="L66"/>
      <c r="M66"/>
      <c r="N66" s="1115"/>
    </row>
    <row r="67" spans="1:14" s="972" customFormat="1" ht="15" customHeight="1">
      <c r="A67" s="1118"/>
      <c r="B67" s="1715"/>
      <c r="C67" s="1663" t="s">
        <v>96</v>
      </c>
      <c r="D67" s="1664"/>
      <c r="E67" s="1665"/>
      <c r="F67" s="1190">
        <v>0.75</v>
      </c>
      <c r="G67" s="1189">
        <v>0.75</v>
      </c>
      <c r="H67" s="1189">
        <v>0.75</v>
      </c>
      <c r="I67" s="1189">
        <v>0.75</v>
      </c>
      <c r="J67" s="1189">
        <v>0.875</v>
      </c>
      <c r="K67" s="1188">
        <v>0.875</v>
      </c>
      <c r="L67"/>
      <c r="M67"/>
      <c r="N67" s="1115"/>
    </row>
    <row r="68" spans="1:14" s="972" customFormat="1">
      <c r="A68" s="1118"/>
      <c r="B68" s="1715"/>
      <c r="C68" s="1663" t="s">
        <v>7</v>
      </c>
      <c r="D68" s="1664"/>
      <c r="E68" s="1665"/>
      <c r="F68" s="1131">
        <v>0.5</v>
      </c>
      <c r="G68" s="1130">
        <v>0.5</v>
      </c>
      <c r="H68" s="1130">
        <v>0.5</v>
      </c>
      <c r="I68" s="1130">
        <v>0.5</v>
      </c>
      <c r="J68" s="1130">
        <v>0.625</v>
      </c>
      <c r="K68" s="1129">
        <v>0.625</v>
      </c>
      <c r="L68"/>
      <c r="M68"/>
      <c r="N68" s="1115"/>
    </row>
    <row r="69" spans="1:14" s="972" customFormat="1">
      <c r="A69" s="1118"/>
      <c r="B69" s="1715"/>
      <c r="C69" s="1663" t="s">
        <v>9</v>
      </c>
      <c r="D69" s="1664"/>
      <c r="E69" s="1665"/>
      <c r="F69" s="1131">
        <v>0</v>
      </c>
      <c r="G69" s="1130">
        <v>0</v>
      </c>
      <c r="H69" s="1130">
        <v>0</v>
      </c>
      <c r="I69" s="1130">
        <v>0</v>
      </c>
      <c r="J69" s="1130">
        <v>0.125</v>
      </c>
      <c r="K69" s="1129">
        <v>0.125</v>
      </c>
      <c r="L69"/>
      <c r="M69"/>
      <c r="N69" s="1115"/>
    </row>
    <row r="70" spans="1:14" s="972" customFormat="1">
      <c r="A70" s="1118"/>
      <c r="B70" s="1715"/>
      <c r="C70" s="1663" t="s">
        <v>11</v>
      </c>
      <c r="D70" s="1664"/>
      <c r="E70" s="1665"/>
      <c r="F70" s="1131">
        <v>-0.5</v>
      </c>
      <c r="G70" s="1130">
        <v>-0.5</v>
      </c>
      <c r="H70" s="1130">
        <v>-0.5</v>
      </c>
      <c r="I70" s="1130">
        <v>-0.5</v>
      </c>
      <c r="J70" s="1130">
        <v>-0.50000000000000022</v>
      </c>
      <c r="K70" s="1129">
        <v>-0.50000000000000022</v>
      </c>
      <c r="L70"/>
      <c r="M70"/>
      <c r="N70" s="1115"/>
    </row>
    <row r="71" spans="1:14" s="972" customFormat="1" ht="15.75" thickBot="1">
      <c r="A71" s="1118"/>
      <c r="B71" s="1716"/>
      <c r="C71" s="1669" t="s">
        <v>97</v>
      </c>
      <c r="D71" s="1670"/>
      <c r="E71" s="1671"/>
      <c r="F71" s="1124">
        <v>-1.0000000000000002</v>
      </c>
      <c r="G71" s="1123">
        <v>-1.0000000000000002</v>
      </c>
      <c r="H71" s="1123">
        <v>-1</v>
      </c>
      <c r="I71" s="1123">
        <v>-1</v>
      </c>
      <c r="J71" s="1123">
        <v>-1</v>
      </c>
      <c r="K71" s="1122">
        <v>-1</v>
      </c>
      <c r="L71"/>
      <c r="M71"/>
      <c r="N71" s="1115"/>
    </row>
    <row r="72" spans="1:14" s="972" customFormat="1">
      <c r="A72" s="1118"/>
      <c r="B72" s="1318" t="s">
        <v>654</v>
      </c>
      <c r="C72" s="1731" t="s">
        <v>95</v>
      </c>
      <c r="D72" s="1732"/>
      <c r="E72" s="1733"/>
      <c r="F72" s="1128">
        <v>0.625</v>
      </c>
      <c r="G72" s="1127">
        <v>0.625</v>
      </c>
      <c r="H72" s="1127">
        <v>0.625</v>
      </c>
      <c r="I72" s="1127">
        <v>0.625</v>
      </c>
      <c r="J72" s="1127">
        <v>0.75</v>
      </c>
      <c r="K72" s="1126">
        <v>0.75</v>
      </c>
      <c r="L72"/>
      <c r="M72"/>
      <c r="N72" s="1115"/>
    </row>
    <row r="73" spans="1:14" s="972" customFormat="1">
      <c r="A73" s="1118"/>
      <c r="B73" s="1319" t="s">
        <v>227</v>
      </c>
      <c r="C73" s="1663" t="s">
        <v>96</v>
      </c>
      <c r="D73" s="1664"/>
      <c r="E73" s="1665"/>
      <c r="F73" s="1209">
        <v>0.375</v>
      </c>
      <c r="G73" s="1208">
        <v>0.375</v>
      </c>
      <c r="H73" s="1208">
        <v>0.375</v>
      </c>
      <c r="I73" s="1208">
        <v>0.375</v>
      </c>
      <c r="J73" s="1208">
        <v>0.5</v>
      </c>
      <c r="K73" s="1207">
        <v>0.5</v>
      </c>
      <c r="L73"/>
      <c r="M73"/>
      <c r="N73" s="1115"/>
    </row>
    <row r="74" spans="1:14" s="972" customFormat="1">
      <c r="A74" s="1118"/>
      <c r="B74" s="1319" t="s">
        <v>655</v>
      </c>
      <c r="C74" s="1663" t="s">
        <v>7</v>
      </c>
      <c r="D74" s="1664"/>
      <c r="E74" s="1665"/>
      <c r="F74" s="1131">
        <v>0.125</v>
      </c>
      <c r="G74" s="1130">
        <v>0.125</v>
      </c>
      <c r="H74" s="1130">
        <v>0.125</v>
      </c>
      <c r="I74" s="1130">
        <v>0.125</v>
      </c>
      <c r="J74" s="1130">
        <v>0.25</v>
      </c>
      <c r="K74" s="1129">
        <v>0.25</v>
      </c>
      <c r="L74"/>
      <c r="M74"/>
      <c r="N74" s="1115"/>
    </row>
    <row r="75" spans="1:14" s="972" customFormat="1">
      <c r="A75" s="1118"/>
      <c r="B75" s="1319" t="s">
        <v>205</v>
      </c>
      <c r="C75" s="1663" t="s">
        <v>9</v>
      </c>
      <c r="D75" s="1664"/>
      <c r="E75" s="1665"/>
      <c r="F75" s="1131">
        <v>-0.375</v>
      </c>
      <c r="G75" s="1130">
        <v>-0.375</v>
      </c>
      <c r="H75" s="1130">
        <v>-0.375</v>
      </c>
      <c r="I75" s="1130">
        <v>-0.375</v>
      </c>
      <c r="J75" s="1130">
        <v>-0.25</v>
      </c>
      <c r="K75" s="1129">
        <v>-0.25</v>
      </c>
      <c r="L75"/>
      <c r="M75"/>
      <c r="N75" s="1115"/>
    </row>
    <row r="76" spans="1:14" s="972" customFormat="1">
      <c r="A76" s="1118"/>
      <c r="B76" s="1319" t="s">
        <v>656</v>
      </c>
      <c r="C76" s="1663" t="s">
        <v>11</v>
      </c>
      <c r="D76" s="1664"/>
      <c r="E76" s="1665"/>
      <c r="F76" s="1131">
        <v>-0.875</v>
      </c>
      <c r="G76" s="1130">
        <v>-0.875</v>
      </c>
      <c r="H76" s="1130">
        <v>-0.875</v>
      </c>
      <c r="I76" s="1130">
        <v>-0.875</v>
      </c>
      <c r="J76" s="1130">
        <v>-0.87500000000000022</v>
      </c>
      <c r="K76" s="1129">
        <v>-0.87500000000000022</v>
      </c>
      <c r="L76"/>
      <c r="M76"/>
      <c r="N76" s="1115"/>
    </row>
    <row r="77" spans="1:14" s="972" customFormat="1" ht="15.75" thickBot="1">
      <c r="A77" s="1118"/>
      <c r="B77" s="1125"/>
      <c r="C77" s="1675" t="s">
        <v>97</v>
      </c>
      <c r="D77" s="1676"/>
      <c r="E77" s="1677"/>
      <c r="F77" s="1348">
        <v>-1.0000000000000002</v>
      </c>
      <c r="G77" s="1194">
        <v>-1.0000000000000002</v>
      </c>
      <c r="H77" s="1194">
        <v>-1</v>
      </c>
      <c r="I77" s="1194">
        <v>-1</v>
      </c>
      <c r="J77" s="1194">
        <v>-1</v>
      </c>
      <c r="K77" s="1325">
        <v>-1</v>
      </c>
      <c r="L77"/>
      <c r="M77"/>
      <c r="N77" s="1115"/>
    </row>
    <row r="78" spans="1:14" s="972" customFormat="1">
      <c r="A78" s="1118"/>
      <c r="B78" s="1729" t="s">
        <v>68</v>
      </c>
      <c r="C78" s="1672" t="s">
        <v>69</v>
      </c>
      <c r="D78" s="1673"/>
      <c r="E78" s="1674"/>
      <c r="F78" s="1128">
        <v>-0.25</v>
      </c>
      <c r="G78" s="1127">
        <v>-0.25</v>
      </c>
      <c r="H78" s="1127">
        <v>-0.25</v>
      </c>
      <c r="I78" s="1127">
        <v>-0.25</v>
      </c>
      <c r="J78" s="1127">
        <v>-0.25</v>
      </c>
      <c r="K78" s="1126">
        <v>-0.5</v>
      </c>
      <c r="L78"/>
      <c r="M78"/>
      <c r="N78" s="1115"/>
    </row>
    <row r="79" spans="1:14" s="972" customFormat="1">
      <c r="A79" s="1118"/>
      <c r="B79" s="1717"/>
      <c r="C79" s="1663" t="s">
        <v>474</v>
      </c>
      <c r="D79" s="1664"/>
      <c r="E79" s="1665"/>
      <c r="F79" s="1131">
        <v>-1</v>
      </c>
      <c r="G79" s="1130">
        <v>-1</v>
      </c>
      <c r="H79" s="1130">
        <v>-1</v>
      </c>
      <c r="I79" s="1130">
        <v>-1</v>
      </c>
      <c r="J79" s="1130">
        <v>-1</v>
      </c>
      <c r="K79" s="1129">
        <v>-1</v>
      </c>
      <c r="L79"/>
      <c r="M79"/>
      <c r="N79" s="1115"/>
    </row>
    <row r="80" spans="1:14" s="972" customFormat="1" ht="15.75" thickBot="1">
      <c r="A80" s="1118"/>
      <c r="B80" s="1730"/>
      <c r="C80" s="1669" t="s">
        <v>661</v>
      </c>
      <c r="D80" s="1670"/>
      <c r="E80" s="1671"/>
      <c r="F80" s="1124">
        <v>-0.25</v>
      </c>
      <c r="G80" s="1123">
        <v>-0.25</v>
      </c>
      <c r="H80" s="1123">
        <v>-0.25</v>
      </c>
      <c r="I80" s="1123">
        <v>-0.25</v>
      </c>
      <c r="J80" s="1123">
        <v>-0.25</v>
      </c>
      <c r="K80" s="1122">
        <v>-0.25</v>
      </c>
      <c r="L80"/>
      <c r="M80"/>
      <c r="N80" s="1115"/>
    </row>
    <row r="81" spans="1:14" s="972" customFormat="1" ht="15.75" thickBot="1">
      <c r="A81" s="1118"/>
      <c r="B81" s="1125" t="s">
        <v>133</v>
      </c>
      <c r="C81" s="1666" t="s">
        <v>134</v>
      </c>
      <c r="D81" s="1667"/>
      <c r="E81" s="1668"/>
      <c r="F81" s="1124">
        <v>0</v>
      </c>
      <c r="G81" s="1123">
        <v>0</v>
      </c>
      <c r="H81" s="1123">
        <v>0</v>
      </c>
      <c r="I81" s="1123">
        <v>0</v>
      </c>
      <c r="J81" s="1123">
        <v>0</v>
      </c>
      <c r="K81" s="1122">
        <v>-0.25</v>
      </c>
      <c r="L81"/>
      <c r="M81"/>
      <c r="N81" s="1115"/>
    </row>
    <row r="82" spans="1:14" s="972" customFormat="1">
      <c r="A82" s="1118"/>
      <c r="N82" s="1115"/>
    </row>
    <row r="83" spans="1:14" s="972" customFormat="1">
      <c r="A83" s="1118"/>
      <c r="N83" s="1115"/>
    </row>
    <row r="84" spans="1:14" s="972" customFormat="1">
      <c r="A84" s="1118"/>
      <c r="N84" s="1115"/>
    </row>
    <row r="85" spans="1:14" s="972" customFormat="1">
      <c r="A85" s="1118"/>
      <c r="N85" s="1115"/>
    </row>
    <row r="86" spans="1:14" s="972" customFormat="1">
      <c r="A86" s="1118"/>
      <c r="N86" s="1115"/>
    </row>
    <row r="87" spans="1:14" s="972" customFormat="1">
      <c r="A87" s="1118"/>
      <c r="N87" s="1115"/>
    </row>
    <row r="88" spans="1:14" s="972" customFormat="1">
      <c r="A88" s="1118"/>
      <c r="N88" s="1115"/>
    </row>
    <row r="89" spans="1:14" s="972" customFormat="1">
      <c r="A89" s="1118"/>
      <c r="N89" s="1115"/>
    </row>
    <row r="90" spans="1:14" s="972" customFormat="1">
      <c r="A90" s="1118"/>
      <c r="N90" s="1115"/>
    </row>
    <row r="91" spans="1:14" s="972" customFormat="1" ht="15" customHeight="1">
      <c r="A91" s="1118"/>
      <c r="N91" s="1115"/>
    </row>
    <row r="92" spans="1:14" s="972" customFormat="1" ht="15" customHeight="1">
      <c r="A92" s="1118"/>
      <c r="N92" s="1115"/>
    </row>
    <row r="93" spans="1:14" s="972" customFormat="1" ht="15" customHeight="1">
      <c r="A93" s="1118"/>
      <c r="N93" s="1115"/>
    </row>
    <row r="94" spans="1:14" s="972" customFormat="1" ht="15" customHeight="1">
      <c r="A94" s="1118"/>
      <c r="N94" s="1115"/>
    </row>
    <row r="95" spans="1:14" s="972" customFormat="1" ht="15" customHeight="1">
      <c r="A95" s="1118"/>
      <c r="N95" s="1115"/>
    </row>
    <row r="96" spans="1:14" s="972" customFormat="1">
      <c r="A96" s="1118"/>
      <c r="N96" s="1115"/>
    </row>
    <row r="97" spans="1:14" s="972" customFormat="1">
      <c r="A97" s="1118"/>
      <c r="N97" s="1115"/>
    </row>
    <row r="98" spans="1:14" s="972" customFormat="1">
      <c r="A98" s="1118"/>
      <c r="N98" s="1115"/>
    </row>
    <row r="99" spans="1:14" s="972" customFormat="1">
      <c r="A99" s="1118"/>
      <c r="N99" s="1115"/>
    </row>
    <row r="100" spans="1:14" s="972" customFormat="1">
      <c r="A100" s="1118"/>
      <c r="G100" s="1117"/>
      <c r="H100" s="1116"/>
      <c r="N100" s="1115"/>
    </row>
    <row r="101" spans="1:14" s="972" customFormat="1">
      <c r="A101" s="1118"/>
      <c r="G101" s="1117"/>
      <c r="H101" s="1116"/>
      <c r="N101" s="1115"/>
    </row>
    <row r="102" spans="1:14" s="972" customFormat="1">
      <c r="A102" s="1118"/>
      <c r="G102" s="1117"/>
      <c r="H102" s="1116"/>
      <c r="N102" s="1115"/>
    </row>
    <row r="103" spans="1:14" s="972" customFormat="1">
      <c r="A103" s="1118"/>
      <c r="G103" s="1117"/>
      <c r="H103" s="1116"/>
      <c r="N103" s="1115"/>
    </row>
    <row r="104" spans="1:14" s="972" customFormat="1">
      <c r="A104" s="1118"/>
      <c r="G104" s="1117"/>
      <c r="H104" s="1116"/>
      <c r="N104" s="1115"/>
    </row>
    <row r="105" spans="1:14" s="972" customFormat="1">
      <c r="A105" s="1118"/>
      <c r="N105" s="1115"/>
    </row>
    <row r="106" spans="1:14" s="972" customFormat="1">
      <c r="A106" s="1118"/>
      <c r="N106" s="1115"/>
    </row>
    <row r="107" spans="1:14" s="972" customFormat="1">
      <c r="A107" s="1118"/>
      <c r="N107" s="1115"/>
    </row>
    <row r="108" spans="1:14" s="972" customFormat="1">
      <c r="A108" s="1118"/>
      <c r="N108" s="1115"/>
    </row>
    <row r="109" spans="1:14" s="972" customFormat="1">
      <c r="A109" s="1118"/>
      <c r="N109" s="1115"/>
    </row>
    <row r="110" spans="1:14" s="972" customFormat="1">
      <c r="A110" s="1118"/>
      <c r="N110" s="1115"/>
    </row>
    <row r="111" spans="1:14" s="972" customFormat="1">
      <c r="A111" s="1118"/>
      <c r="N111" s="1115"/>
    </row>
    <row r="112" spans="1:14" s="972" customFormat="1" ht="15" customHeight="1" thickBot="1">
      <c r="A112" s="1185"/>
      <c r="N112" s="985"/>
    </row>
    <row r="113" spans="1:14" s="972" customFormat="1">
      <c r="A113" s="981"/>
      <c r="B113" s="1756" t="s">
        <v>181</v>
      </c>
      <c r="C113" s="1756"/>
      <c r="D113" s="1756"/>
      <c r="E113" s="1756"/>
      <c r="F113" s="1756"/>
      <c r="G113" s="1756"/>
      <c r="H113" s="1756"/>
      <c r="I113" s="1756"/>
      <c r="J113" s="1756"/>
      <c r="K113" s="1756"/>
      <c r="L113" s="1756"/>
      <c r="M113" s="1756"/>
      <c r="N113" s="979"/>
    </row>
    <row r="114" spans="1:14" s="972" customFormat="1">
      <c r="A114" s="978"/>
      <c r="B114" s="1757"/>
      <c r="C114" s="1757"/>
      <c r="D114" s="1757"/>
      <c r="E114" s="1757"/>
      <c r="F114" s="1757"/>
      <c r="G114" s="1757"/>
      <c r="H114" s="1757"/>
      <c r="I114" s="1757"/>
      <c r="J114" s="1757"/>
      <c r="K114" s="1757"/>
      <c r="L114" s="1757"/>
      <c r="M114" s="1757"/>
      <c r="N114" s="976"/>
    </row>
    <row r="115" spans="1:14" s="972" customFormat="1">
      <c r="A115" s="978"/>
      <c r="B115" s="1757"/>
      <c r="C115" s="1757"/>
      <c r="D115" s="1757"/>
      <c r="E115" s="1757"/>
      <c r="F115" s="1757"/>
      <c r="G115" s="1757"/>
      <c r="H115" s="1757"/>
      <c r="I115" s="1757"/>
      <c r="J115" s="1757"/>
      <c r="K115" s="1757"/>
      <c r="L115" s="1757"/>
      <c r="M115" s="1757"/>
      <c r="N115" s="976"/>
    </row>
    <row r="116" spans="1:14" ht="15.75" thickBot="1">
      <c r="A116" s="975"/>
      <c r="B116" s="1758"/>
      <c r="C116" s="1758"/>
      <c r="D116" s="1758"/>
      <c r="E116" s="1758"/>
      <c r="F116" s="1758"/>
      <c r="G116" s="1758"/>
      <c r="H116" s="1758"/>
      <c r="I116" s="1758"/>
      <c r="J116" s="1758"/>
      <c r="K116" s="1758"/>
      <c r="L116" s="1758"/>
      <c r="M116" s="1758"/>
      <c r="N116" s="974"/>
    </row>
  </sheetData>
  <mergeCells count="69"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C62:E62"/>
    <mergeCell ref="C63:E63"/>
    <mergeCell ref="C55:E55"/>
    <mergeCell ref="C56:E56"/>
    <mergeCell ref="C57:E57"/>
    <mergeCell ref="C58:E58"/>
    <mergeCell ref="C59:E59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P10:R10"/>
    <mergeCell ref="C12:E12"/>
    <mergeCell ref="G14:H14"/>
    <mergeCell ref="K14:L14"/>
    <mergeCell ref="G15:H15"/>
    <mergeCell ref="K15:L15"/>
    <mergeCell ref="A10:N11"/>
    <mergeCell ref="J2:K2"/>
    <mergeCell ref="L2:M2"/>
    <mergeCell ref="K3:M3"/>
    <mergeCell ref="L4:M4"/>
    <mergeCell ref="L5:M5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margins!$D$177:$D$179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margins!$D$128:$D$130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margins!$D$174:$D$175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margins!$D$171:$D$172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margins!$D$157:$D$163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margins!$D$154:$D$155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margins!$D$151:$D$152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margins!$D$146:$D$149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margins!$D$143:$D$144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margins!$D$136:$D$141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margins!$D$132:$D$134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margins!$D$165:$D$166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margins!$D$168:$D$169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22" zoomScaleNormal="130" workbookViewId="0">
      <selection activeCell="G54" sqref="G54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27"/>
      <c r="C9" s="627"/>
      <c r="D9" s="627"/>
      <c r="E9" s="627"/>
      <c r="F9" s="1657" t="s">
        <v>333</v>
      </c>
      <c r="G9" s="1657"/>
      <c r="H9" s="1658">
        <v>46121</v>
      </c>
      <c r="I9" s="1658"/>
      <c r="J9" s="1658"/>
      <c r="K9" s="1658"/>
      <c r="L9" s="627"/>
      <c r="M9" s="627"/>
      <c r="N9" s="627"/>
      <c r="O9" s="627"/>
      <c r="P9" s="308"/>
    </row>
    <row r="10" spans="1:16" ht="9.75" hidden="1" customHeight="1">
      <c r="A10" s="309"/>
      <c r="B10" s="355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42" t="s">
        <v>342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632"/>
      <c r="P14" s="318"/>
    </row>
    <row r="15" spans="1:16" ht="9.9499999999999993" customHeight="1">
      <c r="A15" s="316"/>
      <c r="B15" s="1633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63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3" t="s">
        <v>257</v>
      </c>
      <c r="K16" s="1644"/>
      <c r="L16" s="1644"/>
      <c r="M16" s="1645"/>
      <c r="N16" s="164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4"/>
      <c r="K17" s="1644"/>
      <c r="L17" s="1644"/>
      <c r="M17" s="1645"/>
      <c r="N17" s="164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4"/>
      <c r="K18" s="1644"/>
      <c r="L18" s="1644"/>
      <c r="M18" s="1645"/>
      <c r="N18" s="1646"/>
      <c r="O18" s="330"/>
      <c r="P18" s="318"/>
    </row>
    <row r="19" spans="1:17" ht="9.9499999999999993" customHeight="1">
      <c r="A19" s="319"/>
      <c r="B19" s="317"/>
      <c r="C19" s="331" t="s">
        <v>165</v>
      </c>
      <c r="D19" s="1267" t="s">
        <v>643</v>
      </c>
      <c r="E19" s="328"/>
      <c r="F19" s="333"/>
      <c r="G19" s="334"/>
      <c r="H19" s="317"/>
      <c r="I19" s="325"/>
      <c r="J19" s="1644"/>
      <c r="K19" s="1644"/>
      <c r="L19" s="1644"/>
      <c r="M19" s="1645"/>
      <c r="N19" s="164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4"/>
      <c r="K20" s="1644"/>
      <c r="L20" s="1644"/>
      <c r="M20" s="1645"/>
      <c r="N20" s="1646"/>
      <c r="O20" s="330"/>
      <c r="P20" s="318"/>
    </row>
    <row r="21" spans="1:17" ht="9.9499999999999993" customHeight="1">
      <c r="A21" s="319"/>
      <c r="B21" s="317"/>
      <c r="C21" s="358" t="s">
        <v>169</v>
      </c>
      <c r="D21" s="359"/>
      <c r="E21" s="335"/>
      <c r="F21" s="335"/>
      <c r="G21" s="330"/>
      <c r="H21" s="317"/>
      <c r="I21" s="325"/>
      <c r="J21" s="1644"/>
      <c r="K21" s="1644"/>
      <c r="L21" s="1644"/>
      <c r="M21" s="1645"/>
      <c r="N21" s="164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4"/>
      <c r="K22" s="1644"/>
      <c r="L22" s="1644"/>
      <c r="M22" s="1645"/>
      <c r="N22" s="164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0" t="s">
        <v>170</v>
      </c>
      <c r="C25" s="1631"/>
      <c r="D25" s="1631"/>
      <c r="E25" s="1631"/>
      <c r="F25" s="1631"/>
      <c r="G25" s="1632"/>
      <c r="H25" s="340"/>
      <c r="I25" s="1630" t="s">
        <v>330</v>
      </c>
      <c r="J25" s="1631"/>
      <c r="K25" s="1631"/>
      <c r="L25" s="1631"/>
      <c r="M25" s="1631"/>
      <c r="N25" s="1631"/>
      <c r="O25" s="1632"/>
      <c r="P25" s="318"/>
    </row>
    <row r="26" spans="1:17" ht="9.9499999999999993" customHeight="1">
      <c r="A26" s="316"/>
      <c r="B26" s="1633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635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36" t="s">
        <v>336</v>
      </c>
      <c r="D28" s="1637"/>
      <c r="E28" s="1637"/>
      <c r="F28" s="1637"/>
      <c r="G28" s="342"/>
      <c r="H28" s="317"/>
      <c r="I28" s="1638" t="s">
        <v>686</v>
      </c>
      <c r="J28" s="1639"/>
      <c r="K28" s="1639"/>
      <c r="L28" s="1639"/>
      <c r="M28" s="1639"/>
      <c r="N28" s="1639"/>
      <c r="O28" s="1640"/>
      <c r="P28" s="318"/>
    </row>
    <row r="29" spans="1:17" ht="11.25" customHeight="1">
      <c r="A29" s="316"/>
      <c r="B29" s="351"/>
      <c r="C29" s="613" t="s">
        <v>324</v>
      </c>
      <c r="D29" s="345"/>
      <c r="E29" s="345"/>
      <c r="F29" s="115"/>
      <c r="G29" s="116" t="s">
        <v>171</v>
      </c>
      <c r="H29" s="317"/>
      <c r="I29" s="1638" t="s">
        <v>390</v>
      </c>
      <c r="J29" s="1639"/>
      <c r="K29" s="1639"/>
      <c r="L29" s="1639"/>
      <c r="M29" s="1639"/>
      <c r="N29" s="1639"/>
      <c r="O29" s="1640"/>
      <c r="P29" s="318"/>
      <c r="Q29" s="440"/>
    </row>
    <row r="30" spans="1:17" ht="13.5" customHeight="1">
      <c r="A30" s="316"/>
      <c r="B30" s="351"/>
      <c r="C30" s="613" t="s">
        <v>337</v>
      </c>
      <c r="D30" s="345"/>
      <c r="E30" s="345"/>
      <c r="F30" s="115"/>
      <c r="G30" s="116" t="s">
        <v>172</v>
      </c>
      <c r="H30" s="317"/>
      <c r="I30" s="368"/>
      <c r="J30" s="1621" t="s">
        <v>389</v>
      </c>
      <c r="K30" s="1621"/>
      <c r="L30" s="1621"/>
      <c r="M30" s="1621"/>
      <c r="N30" s="1621"/>
      <c r="O30" s="370"/>
      <c r="P30" s="318"/>
    </row>
    <row r="31" spans="1:17" ht="9.9499999999999993" customHeight="1">
      <c r="A31" s="316"/>
      <c r="B31" s="351"/>
      <c r="C31" s="613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621"/>
      <c r="E36" s="623"/>
      <c r="O36" s="329"/>
      <c r="P36" s="318"/>
    </row>
    <row r="37" spans="1:16" ht="9.9499999999999993" customHeight="1">
      <c r="A37" s="316"/>
      <c r="B37" s="351"/>
      <c r="D37" s="622"/>
      <c r="O37" s="329"/>
      <c r="P37" s="318"/>
    </row>
    <row r="38" spans="1:16" ht="9.9499999999999993" customHeight="1">
      <c r="A38" s="316"/>
      <c r="B38" s="351"/>
      <c r="C38" s="327"/>
      <c r="D38" s="391"/>
      <c r="E38" s="1605" t="s">
        <v>173</v>
      </c>
      <c r="F38" s="1606"/>
      <c r="G38" s="1606"/>
      <c r="H38" s="1606"/>
      <c r="I38" s="1606"/>
      <c r="J38" s="1606"/>
      <c r="K38" s="1606"/>
      <c r="L38" s="1606"/>
      <c r="O38" s="329"/>
      <c r="P38" s="318"/>
    </row>
    <row r="39" spans="1:16" ht="9.9499999999999993" customHeight="1">
      <c r="A39" s="316"/>
      <c r="B39" s="351"/>
      <c r="C39" s="388"/>
      <c r="D39" s="116"/>
      <c r="E39" s="1605"/>
      <c r="F39" s="1606"/>
      <c r="G39" s="1606"/>
      <c r="H39" s="1606"/>
      <c r="I39" s="1606"/>
      <c r="J39" s="1606"/>
      <c r="K39" s="1606"/>
      <c r="L39" s="1606"/>
      <c r="O39" s="329"/>
      <c r="P39" s="318"/>
    </row>
    <row r="40" spans="1:16" ht="9.9499999999999993" customHeight="1">
      <c r="A40" s="316"/>
      <c r="B40" s="351"/>
      <c r="C40" s="377"/>
      <c r="D40" s="116"/>
      <c r="E40" s="1622" t="s">
        <v>332</v>
      </c>
      <c r="F40" s="1623"/>
      <c r="G40" s="1623"/>
      <c r="H40" s="1623"/>
      <c r="I40" s="1623"/>
      <c r="J40" s="1623"/>
      <c r="K40" s="1623"/>
      <c r="L40" s="1624"/>
      <c r="O40" s="329"/>
      <c r="P40" s="318"/>
    </row>
    <row r="41" spans="1:16" ht="9.9499999999999993" customHeight="1">
      <c r="A41" s="316"/>
      <c r="B41" s="351"/>
      <c r="C41" s="377"/>
      <c r="D41" s="116"/>
      <c r="G41" s="640" t="s">
        <v>174</v>
      </c>
      <c r="H41" s="623"/>
      <c r="I41" s="623"/>
      <c r="J41" s="632">
        <v>-0.125</v>
      </c>
      <c r="K41" s="639"/>
      <c r="L41" s="625"/>
      <c r="O41" s="320"/>
      <c r="P41" s="318"/>
    </row>
    <row r="42" spans="1:16" ht="10.5" customHeight="1">
      <c r="A42" s="316"/>
      <c r="B42" s="351"/>
      <c r="C42" s="377"/>
      <c r="D42" s="392"/>
      <c r="G42" s="638" t="s">
        <v>188</v>
      </c>
      <c r="J42" s="639">
        <v>-0.25</v>
      </c>
      <c r="K42" s="639"/>
      <c r="L42" s="625"/>
      <c r="P42" s="318"/>
    </row>
    <row r="43" spans="1:16" ht="9.9499999999999993" customHeight="1">
      <c r="A43" s="316"/>
      <c r="B43" s="351"/>
      <c r="C43" s="377"/>
      <c r="D43" s="389"/>
      <c r="G43" s="638" t="s">
        <v>189</v>
      </c>
      <c r="J43" s="639">
        <v>-0.375</v>
      </c>
      <c r="K43" s="639"/>
      <c r="L43" s="625"/>
      <c r="P43" s="318"/>
    </row>
    <row r="44" spans="1:16" ht="9.9499999999999993" customHeight="1">
      <c r="A44" s="316"/>
      <c r="B44" s="351"/>
      <c r="D44" s="612"/>
      <c r="G44" s="638" t="s">
        <v>190</v>
      </c>
      <c r="H44" s="611"/>
      <c r="J44" s="639">
        <v>-0.5</v>
      </c>
      <c r="K44" s="611"/>
      <c r="L44" s="625"/>
      <c r="P44" s="318"/>
    </row>
    <row r="45" spans="1:16" ht="9.9499999999999993" customHeight="1">
      <c r="A45" s="316"/>
      <c r="B45" s="351"/>
      <c r="D45" s="389"/>
      <c r="E45" s="615"/>
      <c r="F45" s="616"/>
      <c r="G45" s="616"/>
      <c r="H45" s="616"/>
      <c r="I45" s="616"/>
      <c r="J45" s="616"/>
      <c r="K45" s="616"/>
      <c r="L45" s="617"/>
      <c r="P45" s="318"/>
    </row>
    <row r="46" spans="1:16" ht="9.9499999999999993" customHeight="1">
      <c r="A46" s="316"/>
      <c r="B46" s="351"/>
      <c r="D46" s="389"/>
      <c r="E46" s="1599" t="s">
        <v>31</v>
      </c>
      <c r="F46" s="1600"/>
      <c r="G46" s="1600"/>
      <c r="H46" s="1600"/>
      <c r="I46" s="1600"/>
      <c r="J46" s="1600"/>
      <c r="K46" s="1600"/>
      <c r="L46" s="1601"/>
      <c r="P46" s="318"/>
    </row>
    <row r="47" spans="1:16" ht="9.9499999999999993" customHeight="1">
      <c r="A47" s="316"/>
      <c r="B47" s="351"/>
      <c r="C47" s="387"/>
      <c r="D47" s="390"/>
      <c r="E47" s="618"/>
      <c r="F47" s="619"/>
      <c r="G47" s="619"/>
      <c r="H47" s="619"/>
      <c r="I47" s="619"/>
      <c r="J47" s="619"/>
      <c r="K47" s="619"/>
      <c r="L47" s="620"/>
      <c r="P47" s="318"/>
    </row>
    <row r="48" spans="1:16" ht="9.9499999999999993" customHeight="1">
      <c r="A48" s="316"/>
      <c r="B48" s="1602" t="s">
        <v>175</v>
      </c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4"/>
      <c r="P48" s="318"/>
    </row>
    <row r="49" spans="1:16" ht="9.9499999999999993" customHeight="1">
      <c r="A49" s="316"/>
      <c r="B49" s="1605"/>
      <c r="C49" s="1606"/>
      <c r="D49" s="1606"/>
      <c r="E49" s="1606"/>
      <c r="F49" s="1606"/>
      <c r="G49" s="1606"/>
      <c r="H49" s="1606"/>
      <c r="I49" s="1606"/>
      <c r="J49" s="1606"/>
      <c r="K49" s="1606"/>
      <c r="L49" s="1606"/>
      <c r="M49" s="1606"/>
      <c r="N49" s="1606"/>
      <c r="O49" s="1607"/>
      <c r="P49" s="318"/>
    </row>
    <row r="50" spans="1:16" ht="15">
      <c r="A50" s="316"/>
      <c r="B50" s="375"/>
      <c r="C50" s="35" t="s">
        <v>176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758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08"/>
      <c r="G55" s="160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02"/>
      <c r="C57" s="1609"/>
      <c r="D57" s="1609"/>
      <c r="E57" s="1609"/>
      <c r="F57" s="1609"/>
      <c r="G57" s="1609"/>
      <c r="H57" s="1609"/>
      <c r="I57" s="1609"/>
      <c r="J57" s="1609"/>
      <c r="K57" s="1609"/>
      <c r="L57" s="1609"/>
      <c r="M57" s="1609"/>
      <c r="N57" s="1609"/>
      <c r="O57" s="1610"/>
      <c r="P57" s="344"/>
    </row>
    <row r="58" spans="1:16" ht="9.9499999999999993" customHeight="1">
      <c r="A58" s="343"/>
      <c r="B58" s="1611"/>
      <c r="C58" s="1612"/>
      <c r="D58" s="1612"/>
      <c r="E58" s="1612"/>
      <c r="F58" s="1612"/>
      <c r="G58" s="1612"/>
      <c r="H58" s="1612"/>
      <c r="I58" s="1612"/>
      <c r="J58" s="1612"/>
      <c r="K58" s="1612"/>
      <c r="L58" s="1612"/>
      <c r="M58" s="1612"/>
      <c r="N58" s="1612"/>
      <c r="O58" s="1613"/>
      <c r="P58" s="344"/>
    </row>
    <row r="59" spans="1:16" ht="9.9499999999999993" customHeight="1">
      <c r="A59" s="353"/>
      <c r="B59" s="360"/>
      <c r="O59" s="342"/>
      <c r="P59" s="344"/>
    </row>
    <row r="60" spans="1:16" ht="9.9499999999999993" customHeight="1">
      <c r="A60" s="353"/>
      <c r="B60" s="360"/>
      <c r="O60" s="342"/>
      <c r="P60" s="344"/>
    </row>
    <row r="61" spans="1:16" ht="9.9499999999999993" customHeight="1">
      <c r="A61" s="353"/>
      <c r="B61" s="351"/>
      <c r="C61" s="1759"/>
      <c r="D61" s="1759"/>
      <c r="E61" s="1759"/>
      <c r="F61" s="1759"/>
      <c r="G61" s="1759"/>
      <c r="H61" s="1759"/>
      <c r="I61" s="1759"/>
      <c r="J61" s="1759"/>
      <c r="K61" s="1759"/>
      <c r="L61" s="1759"/>
      <c r="M61" s="1759"/>
      <c r="N61" s="1759"/>
      <c r="O61" s="361"/>
      <c r="P61" s="352"/>
    </row>
    <row r="62" spans="1:16" ht="9.9499999999999993" customHeight="1">
      <c r="A62" s="353"/>
      <c r="B62" s="362"/>
      <c r="C62" s="345"/>
      <c r="O62" s="361"/>
      <c r="P62" s="352"/>
    </row>
    <row r="63" spans="1:16" ht="9.9499999999999993" customHeight="1">
      <c r="A63" s="353"/>
      <c r="B63" s="362"/>
      <c r="C63" s="345"/>
      <c r="O63" s="361"/>
      <c r="P63" s="352"/>
    </row>
    <row r="64" spans="1:16" ht="9.9499999999999993" customHeight="1">
      <c r="A64" s="353"/>
      <c r="B64" s="362"/>
      <c r="C64" s="363"/>
      <c r="D64" s="352"/>
      <c r="E64" s="352"/>
      <c r="F64" s="352"/>
      <c r="G64" s="286"/>
      <c r="H64" s="364"/>
      <c r="I64" s="364"/>
      <c r="J64" s="352"/>
      <c r="K64" s="352"/>
      <c r="L64" s="352"/>
      <c r="M64" s="352"/>
      <c r="N64" s="352"/>
      <c r="O64" s="361"/>
      <c r="P64" s="344"/>
    </row>
    <row r="65" spans="1:16" ht="9.9499999999999993" customHeight="1">
      <c r="A65" s="353"/>
      <c r="B65" s="362"/>
      <c r="C65" s="352"/>
      <c r="D65" s="352"/>
      <c r="E65" s="352"/>
      <c r="F65" s="352"/>
      <c r="G65" s="364"/>
      <c r="H65" s="364"/>
      <c r="I65" s="364"/>
      <c r="J65" s="352"/>
      <c r="K65" s="352"/>
      <c r="L65" s="352"/>
      <c r="M65" s="352"/>
      <c r="N65" s="352"/>
      <c r="O65" s="361"/>
      <c r="P65" s="344"/>
    </row>
    <row r="66" spans="1:16" ht="9.9499999999999993" customHeight="1">
      <c r="A66" s="353"/>
      <c r="B66" s="360"/>
      <c r="O66" s="342"/>
      <c r="P66" s="344"/>
    </row>
    <row r="67" spans="1:16" ht="9.9499999999999993" customHeight="1">
      <c r="A67" s="353"/>
      <c r="B67" s="360"/>
      <c r="O67" s="342"/>
      <c r="P67" s="344"/>
    </row>
    <row r="68" spans="1:16" ht="12" customHeight="1">
      <c r="A68" s="353"/>
      <c r="B68" s="360"/>
      <c r="O68" s="342"/>
      <c r="P68" s="344"/>
    </row>
    <row r="69" spans="1:16" ht="12" customHeight="1">
      <c r="A69" s="354"/>
      <c r="B69" s="360"/>
      <c r="O69" s="342"/>
      <c r="P69" s="346"/>
    </row>
    <row r="70" spans="1:16" ht="9.9499999999999993" customHeight="1">
      <c r="A70" s="347"/>
      <c r="B70" s="360"/>
      <c r="O70" s="342"/>
      <c r="P70" s="347"/>
    </row>
    <row r="71" spans="1:16" ht="89.25" customHeight="1">
      <c r="A71" s="347"/>
      <c r="B71" s="360"/>
      <c r="O71" s="342"/>
      <c r="P71" s="347"/>
    </row>
    <row r="72" spans="1:16" ht="6.6" customHeight="1">
      <c r="B72" s="1615" t="s">
        <v>178</v>
      </c>
      <c r="C72" s="1616"/>
      <c r="D72" s="1616"/>
      <c r="E72" s="1616"/>
      <c r="F72" s="1616"/>
      <c r="G72" s="1616"/>
      <c r="H72" s="1616"/>
      <c r="I72" s="1616"/>
      <c r="J72" s="1616"/>
      <c r="K72" s="1616"/>
      <c r="L72" s="1616"/>
      <c r="M72" s="1616"/>
      <c r="N72" s="1616"/>
      <c r="O72" s="1617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topLeftCell="A6" workbookViewId="0">
      <selection activeCell="G54" sqref="G54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1" bestFit="1" customWidth="1"/>
  </cols>
  <sheetData>
    <row r="1" spans="1:14" ht="15.75" thickBo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4" ht="26.25">
      <c r="A2" s="38"/>
      <c r="B2" s="39"/>
      <c r="C2" s="1760" t="s">
        <v>256</v>
      </c>
      <c r="D2" s="1760"/>
      <c r="E2" s="1760"/>
      <c r="F2" s="1760"/>
      <c r="G2" s="1760"/>
      <c r="H2" s="1760"/>
      <c r="I2" s="1761"/>
      <c r="J2" s="91"/>
      <c r="K2" s="1290"/>
    </row>
    <row r="3" spans="1:14" ht="31.5" thickBot="1">
      <c r="A3" s="40"/>
      <c r="B3" s="41"/>
      <c r="C3" s="42"/>
      <c r="D3" s="43"/>
      <c r="E3" s="43"/>
      <c r="F3" s="43"/>
      <c r="G3" s="43"/>
      <c r="H3" s="43"/>
      <c r="I3" s="44"/>
      <c r="J3" s="629"/>
      <c r="K3" s="1291"/>
    </row>
    <row r="4" spans="1:14" ht="30.75">
      <c r="A4" s="45"/>
      <c r="B4" s="45"/>
      <c r="C4" s="45"/>
      <c r="D4" s="46"/>
      <c r="E4" s="46"/>
      <c r="F4" s="46"/>
      <c r="G4" s="46"/>
      <c r="H4" s="46"/>
      <c r="I4" s="47"/>
      <c r="J4" s="65"/>
      <c r="K4" s="65"/>
    </row>
    <row r="5" spans="1:14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4" ht="15.75" thickBot="1"/>
    <row r="7" spans="1:14" ht="15.75" thickBot="1">
      <c r="A7" s="1762" t="s">
        <v>140</v>
      </c>
      <c r="B7" s="1763"/>
      <c r="C7" s="1763"/>
      <c r="D7" s="1764"/>
      <c r="E7" s="66"/>
      <c r="G7" s="1765" t="s">
        <v>2</v>
      </c>
      <c r="H7" s="1766"/>
      <c r="L7" s="604" t="s">
        <v>321</v>
      </c>
      <c r="M7" s="604"/>
      <c r="N7" s="1460">
        <v>46121.348749999997</v>
      </c>
    </row>
    <row r="8" spans="1:14" ht="15.75" thickBot="1">
      <c r="G8" s="67" t="s">
        <v>8</v>
      </c>
      <c r="H8" s="17">
        <v>0</v>
      </c>
      <c r="L8" s="418"/>
      <c r="M8" s="418"/>
      <c r="N8" s="418"/>
    </row>
    <row r="9" spans="1:14" ht="15.75" thickBot="1">
      <c r="A9" s="49" t="s">
        <v>3</v>
      </c>
      <c r="B9" s="50" t="s">
        <v>13</v>
      </c>
      <c r="C9" s="50" t="s">
        <v>87</v>
      </c>
      <c r="D9" s="51" t="s">
        <v>91</v>
      </c>
      <c r="E9" s="52"/>
      <c r="G9" s="659" t="s">
        <v>10</v>
      </c>
      <c r="H9" s="660">
        <v>-0.375</v>
      </c>
      <c r="L9" s="441" t="s">
        <v>196</v>
      </c>
      <c r="M9" s="442" t="s">
        <v>197</v>
      </c>
      <c r="N9" s="442" t="s">
        <v>198</v>
      </c>
    </row>
    <row r="10" spans="1:14" ht="15.75" thickBot="1">
      <c r="A10" s="104">
        <f>margins!Y5</f>
        <v>7.75</v>
      </c>
      <c r="B10" s="94">
        <v>95.615000000000009</v>
      </c>
      <c r="C10" s="94">
        <v>95.065000000000012</v>
      </c>
      <c r="D10" s="105">
        <v>94.565000000000012</v>
      </c>
      <c r="E10" s="55"/>
      <c r="G10" s="663"/>
      <c r="H10" s="664"/>
      <c r="L10" s="418"/>
      <c r="M10" s="418"/>
      <c r="N10" s="418"/>
    </row>
    <row r="11" spans="1:14">
      <c r="A11" s="106">
        <f>margins!Y6</f>
        <v>7.875</v>
      </c>
      <c r="B11" s="95">
        <v>96.277000000000001</v>
      </c>
      <c r="C11" s="95">
        <v>95.727000000000004</v>
      </c>
      <c r="D11" s="107">
        <v>95.227000000000004</v>
      </c>
      <c r="E11" s="55"/>
      <c r="G11" s="661" t="s">
        <v>94</v>
      </c>
      <c r="H11" s="662" t="s">
        <v>6</v>
      </c>
      <c r="L11" s="605" t="s">
        <v>199</v>
      </c>
      <c r="M11" s="606" t="s">
        <v>91</v>
      </c>
      <c r="N11" s="435"/>
    </row>
    <row r="12" spans="1:14">
      <c r="A12" s="104">
        <f>margins!Y7</f>
        <v>8</v>
      </c>
      <c r="B12" s="94">
        <v>96.939000000000007</v>
      </c>
      <c r="C12" s="94">
        <v>96.38900000000001</v>
      </c>
      <c r="D12" s="105">
        <v>95.88900000000001</v>
      </c>
      <c r="E12" s="55"/>
      <c r="G12" s="56" t="s">
        <v>95</v>
      </c>
      <c r="H12" s="111">
        <v>101</v>
      </c>
      <c r="L12" s="607" t="s">
        <v>200</v>
      </c>
      <c r="M12" s="608">
        <v>9</v>
      </c>
      <c r="N12" s="436">
        <f>IF(M11="7/6 Arm",VLOOKUP(M12,$A$10:$D$38,2,FALSE),IF(M11="10/6 Arm",VLOOKUP(M12,$A$10:$D$38,3,FALSE),VLOOKUP(M12,$A$10:$D$38,4,FALSE)))</f>
        <v>101.15</v>
      </c>
    </row>
    <row r="13" spans="1:14">
      <c r="A13" s="106">
        <f>margins!Y8</f>
        <v>8.125</v>
      </c>
      <c r="B13" s="95">
        <v>97.600999999999999</v>
      </c>
      <c r="C13" s="95">
        <v>97.051000000000002</v>
      </c>
      <c r="D13" s="107">
        <v>96.551000000000002</v>
      </c>
      <c r="E13" s="55"/>
      <c r="G13" s="56" t="s">
        <v>96</v>
      </c>
      <c r="H13" s="111">
        <v>101</v>
      </c>
      <c r="L13" s="607" t="s">
        <v>358</v>
      </c>
      <c r="M13" s="608" t="s">
        <v>19</v>
      </c>
      <c r="N13" s="436"/>
    </row>
    <row r="14" spans="1:14">
      <c r="A14" s="104">
        <f>margins!Y9</f>
        <v>8.25</v>
      </c>
      <c r="B14" s="94">
        <v>98.263000000000005</v>
      </c>
      <c r="C14" s="94">
        <v>97.713000000000008</v>
      </c>
      <c r="D14" s="105">
        <v>97.213000000000008</v>
      </c>
      <c r="E14" s="55"/>
      <c r="G14" s="56" t="s">
        <v>7</v>
      </c>
      <c r="H14" s="111">
        <v>101</v>
      </c>
      <c r="L14" s="607" t="s">
        <v>201</v>
      </c>
      <c r="M14" s="608" t="s">
        <v>26</v>
      </c>
      <c r="N14" s="436">
        <f>IFERROR(INDEX($C$42:$H$47,MATCH(M14,B42:B47,0),MATCH(M13,C41:H41,0),1),0)</f>
        <v>-1</v>
      </c>
    </row>
    <row r="15" spans="1:14">
      <c r="A15" s="106">
        <f>margins!Y10</f>
        <v>8.375</v>
      </c>
      <c r="B15" s="95">
        <v>98.925000000000011</v>
      </c>
      <c r="C15" s="95">
        <v>98.375</v>
      </c>
      <c r="D15" s="107">
        <v>97.875</v>
      </c>
      <c r="E15" s="55"/>
      <c r="G15" s="56" t="s">
        <v>9</v>
      </c>
      <c r="H15" s="111">
        <v>101</v>
      </c>
      <c r="L15" s="607" t="s">
        <v>71</v>
      </c>
      <c r="M15" s="608" t="s">
        <v>192</v>
      </c>
      <c r="N15" s="436">
        <f t="shared" ref="N15:N23" si="0">IFERROR(INDEX($C$51:$H$70,MATCH(M15,$B$51:$B$70,0),MATCH($M$13,$C$41:$H$41,0),1),0)</f>
        <v>0</v>
      </c>
    </row>
    <row r="16" spans="1:14">
      <c r="A16" s="104">
        <f>margins!Y11</f>
        <v>8.5</v>
      </c>
      <c r="B16" s="94">
        <v>99.588000000000008</v>
      </c>
      <c r="C16" s="94">
        <v>99.038000000000011</v>
      </c>
      <c r="D16" s="105">
        <v>98.538000000000011</v>
      </c>
      <c r="E16" s="55"/>
      <c r="G16" s="56" t="s">
        <v>11</v>
      </c>
      <c r="H16" s="111">
        <v>99.275000000000006</v>
      </c>
      <c r="L16" s="607" t="s">
        <v>202</v>
      </c>
      <c r="M16" s="608" t="s">
        <v>192</v>
      </c>
      <c r="N16" s="436">
        <f t="shared" si="0"/>
        <v>0</v>
      </c>
    </row>
    <row r="17" spans="1:14" ht="15.75" thickBot="1">
      <c r="A17" s="106">
        <f>margins!Y12</f>
        <v>8.625</v>
      </c>
      <c r="B17" s="95">
        <v>100.35000000000001</v>
      </c>
      <c r="C17" s="95">
        <v>99.800000000000011</v>
      </c>
      <c r="D17" s="107">
        <v>99.300000000000011</v>
      </c>
      <c r="E17" s="55"/>
      <c r="G17" s="59" t="s">
        <v>97</v>
      </c>
      <c r="H17" s="112">
        <v>98.275000000000006</v>
      </c>
      <c r="L17" s="607" t="s">
        <v>47</v>
      </c>
      <c r="M17" s="608" t="s">
        <v>192</v>
      </c>
      <c r="N17" s="436">
        <f t="shared" si="0"/>
        <v>0</v>
      </c>
    </row>
    <row r="18" spans="1:14">
      <c r="A18" s="104">
        <f>margins!Y13</f>
        <v>8.75</v>
      </c>
      <c r="B18" s="94">
        <v>101.01300000000001</v>
      </c>
      <c r="C18" s="94">
        <v>100.46300000000001</v>
      </c>
      <c r="D18" s="105">
        <v>99.963000000000008</v>
      </c>
      <c r="E18" s="55"/>
      <c r="G18" s="1117"/>
      <c r="H18" s="1323"/>
      <c r="I18" s="1323"/>
      <c r="J18" s="1"/>
      <c r="K18" s="1"/>
      <c r="L18" s="607" t="s">
        <v>56</v>
      </c>
      <c r="M18" s="608" t="s">
        <v>192</v>
      </c>
      <c r="N18" s="436">
        <f t="shared" si="0"/>
        <v>0</v>
      </c>
    </row>
    <row r="19" spans="1:14" ht="15" customHeight="1">
      <c r="A19" s="106">
        <f>margins!Y14</f>
        <v>8.875</v>
      </c>
      <c r="B19" s="95">
        <v>101.91300000000001</v>
      </c>
      <c r="C19" s="95">
        <v>101.363</v>
      </c>
      <c r="D19" s="107">
        <v>100.863</v>
      </c>
      <c r="E19" s="55"/>
      <c r="G19" s="22" t="s">
        <v>141</v>
      </c>
      <c r="H19" s="1"/>
      <c r="I19" s="1"/>
      <c r="J19" s="1"/>
      <c r="K19" s="1"/>
      <c r="L19" s="607" t="s">
        <v>62</v>
      </c>
      <c r="M19" s="608" t="s">
        <v>192</v>
      </c>
      <c r="N19" s="436">
        <f t="shared" si="0"/>
        <v>0</v>
      </c>
    </row>
    <row r="20" spans="1:14">
      <c r="A20" s="104">
        <f>margins!Y15</f>
        <v>9</v>
      </c>
      <c r="B20" s="94">
        <v>102.2</v>
      </c>
      <c r="C20" s="94">
        <v>101.65</v>
      </c>
      <c r="D20" s="105">
        <v>101.15</v>
      </c>
      <c r="E20" s="55"/>
      <c r="G20" s="22" t="s">
        <v>741</v>
      </c>
      <c r="H20" s="1"/>
      <c r="I20" s="1"/>
      <c r="J20" s="1"/>
      <c r="K20" s="1"/>
      <c r="L20" s="607" t="s">
        <v>136</v>
      </c>
      <c r="M20" s="608" t="s">
        <v>192</v>
      </c>
      <c r="N20" s="436">
        <f t="shared" si="0"/>
        <v>0</v>
      </c>
    </row>
    <row r="21" spans="1:14" ht="15" customHeight="1">
      <c r="A21" s="106">
        <f>margins!Y16</f>
        <v>9.125</v>
      </c>
      <c r="B21" s="95">
        <v>102.488</v>
      </c>
      <c r="C21" s="95">
        <v>101.938</v>
      </c>
      <c r="D21" s="107">
        <v>101.438</v>
      </c>
      <c r="E21" s="55"/>
      <c r="G21" s="22" t="s">
        <v>742</v>
      </c>
      <c r="H21" s="1"/>
      <c r="I21" s="1"/>
      <c r="J21" s="1"/>
      <c r="K21" s="1"/>
      <c r="L21" s="607" t="s">
        <v>204</v>
      </c>
      <c r="M21" s="608" t="s">
        <v>95</v>
      </c>
      <c r="N21" s="436">
        <f t="shared" si="0"/>
        <v>1</v>
      </c>
    </row>
    <row r="22" spans="1:14">
      <c r="A22" s="104">
        <f>margins!Y17</f>
        <v>9.25</v>
      </c>
      <c r="B22" s="94">
        <v>103.075</v>
      </c>
      <c r="C22" s="94">
        <v>102.52500000000001</v>
      </c>
      <c r="D22" s="105">
        <v>102.02500000000001</v>
      </c>
      <c r="E22" s="55"/>
      <c r="G22" s="22" t="s">
        <v>743</v>
      </c>
      <c r="H22" s="1"/>
      <c r="I22" s="1"/>
      <c r="J22" s="1"/>
      <c r="K22" s="1"/>
      <c r="L22" s="607" t="s">
        <v>69</v>
      </c>
      <c r="M22" s="608" t="s">
        <v>192</v>
      </c>
      <c r="N22" s="436">
        <f t="shared" si="0"/>
        <v>0</v>
      </c>
    </row>
    <row r="23" spans="1:14">
      <c r="A23" s="106">
        <f>margins!Y18</f>
        <v>9.375</v>
      </c>
      <c r="B23" s="95">
        <v>103.66300000000001</v>
      </c>
      <c r="C23" s="95">
        <v>103.113</v>
      </c>
      <c r="D23" s="107">
        <v>102.613</v>
      </c>
      <c r="E23" s="55"/>
      <c r="G23" s="22" t="s">
        <v>748</v>
      </c>
      <c r="H23" s="1"/>
      <c r="I23" s="1"/>
      <c r="J23" s="1"/>
      <c r="K23" s="1"/>
      <c r="L23" s="607" t="s">
        <v>161</v>
      </c>
      <c r="M23" s="608" t="s">
        <v>192</v>
      </c>
      <c r="N23" s="436">
        <f t="shared" si="0"/>
        <v>0</v>
      </c>
    </row>
    <row r="24" spans="1:14">
      <c r="A24" s="104">
        <f>margins!Y19</f>
        <v>9.5</v>
      </c>
      <c r="B24" s="94">
        <v>104.188</v>
      </c>
      <c r="C24" s="94">
        <v>103.63800000000001</v>
      </c>
      <c r="D24" s="105">
        <v>103.13800000000001</v>
      </c>
      <c r="E24" s="55"/>
      <c r="G24" s="22" t="s">
        <v>217</v>
      </c>
      <c r="H24" s="1"/>
      <c r="I24" s="1"/>
      <c r="J24" s="1"/>
      <c r="K24" s="1"/>
      <c r="L24" s="607" t="s">
        <v>206</v>
      </c>
      <c r="M24" s="608">
        <v>15</v>
      </c>
      <c r="N24" s="436">
        <f>IF(M24=15,0,H9)</f>
        <v>0</v>
      </c>
    </row>
    <row r="25" spans="1:14" ht="15.75" customHeight="1" thickBot="1">
      <c r="A25" s="106">
        <f>margins!Y20</f>
        <v>9.625</v>
      </c>
      <c r="B25" s="95">
        <v>104.71300000000001</v>
      </c>
      <c r="C25" s="95">
        <v>104.16300000000001</v>
      </c>
      <c r="D25" s="107">
        <v>103.66300000000001</v>
      </c>
      <c r="E25" s="55"/>
      <c r="G25" s="1570"/>
      <c r="H25" s="1570"/>
      <c r="I25" s="1570"/>
      <c r="J25" s="1"/>
      <c r="K25" s="1"/>
      <c r="L25" s="609" t="s">
        <v>207</v>
      </c>
      <c r="M25" s="433"/>
      <c r="N25" s="437">
        <f>N14+N16+N17+N18+N19+N20+N21+N22+N23+N24</f>
        <v>0</v>
      </c>
    </row>
    <row r="26" spans="1:14" ht="15.75" thickBot="1">
      <c r="A26" s="104">
        <f>margins!Y21</f>
        <v>9.75</v>
      </c>
      <c r="B26" s="94">
        <v>105.238</v>
      </c>
      <c r="C26" s="94">
        <v>104.688</v>
      </c>
      <c r="D26" s="105">
        <v>104.188</v>
      </c>
      <c r="E26" s="55"/>
      <c r="G26" s="1570"/>
      <c r="H26" s="1570"/>
      <c r="I26" s="1570"/>
      <c r="J26" s="1"/>
      <c r="K26" s="1"/>
      <c r="L26" s="420"/>
      <c r="M26" s="421"/>
      <c r="N26" s="430"/>
    </row>
    <row r="27" spans="1:14" ht="15.75" thickBot="1">
      <c r="A27" s="106">
        <f>margins!Y22</f>
        <v>9.875</v>
      </c>
      <c r="B27" s="95">
        <v>105.76300000000001</v>
      </c>
      <c r="C27" s="95">
        <v>105.21300000000001</v>
      </c>
      <c r="D27" s="107">
        <v>104.71300000000001</v>
      </c>
      <c r="E27" s="55"/>
      <c r="G27" s="1737"/>
      <c r="H27" s="1737"/>
      <c r="I27" s="1737"/>
      <c r="J27" s="1"/>
      <c r="K27" s="1"/>
      <c r="L27" s="422" t="s">
        <v>208</v>
      </c>
      <c r="M27" s="423"/>
      <c r="N27" s="438">
        <f>IF(ISNUMBER(MATCH("NA", N14:N24, 0)), "NA", MIN(N25+N12,VLOOKUP($M$21,$G$12:$H$17,2,FALSE)))</f>
        <v>101</v>
      </c>
    </row>
    <row r="28" spans="1:14" ht="15.75" thickBot="1">
      <c r="A28" s="104">
        <f>margins!Y23</f>
        <v>10</v>
      </c>
      <c r="B28" s="94">
        <v>106.28800000000001</v>
      </c>
      <c r="C28" s="94">
        <v>105.738</v>
      </c>
      <c r="D28" s="105">
        <v>105.238</v>
      </c>
      <c r="E28" s="55"/>
      <c r="G28" s="1737"/>
      <c r="H28" s="1737"/>
      <c r="I28" s="1737"/>
      <c r="J28" s="1"/>
      <c r="K28" s="1"/>
      <c r="L28" s="417"/>
      <c r="M28" s="417"/>
      <c r="N28" s="417"/>
    </row>
    <row r="29" spans="1:14" ht="15.75" thickBot="1">
      <c r="A29" s="106">
        <f>margins!Y24</f>
        <v>10.125</v>
      </c>
      <c r="B29" s="95">
        <v>106.813</v>
      </c>
      <c r="C29" s="95">
        <v>106.26300000000001</v>
      </c>
      <c r="D29" s="107">
        <v>105.76300000000001</v>
      </c>
      <c r="E29" s="55"/>
      <c r="G29" s="1737"/>
      <c r="H29" s="1737"/>
      <c r="I29" s="1737"/>
      <c r="J29" s="1"/>
      <c r="K29" s="1"/>
      <c r="L29" s="772" t="s">
        <v>450</v>
      </c>
      <c r="M29" s="770"/>
      <c r="N29" s="771"/>
    </row>
    <row r="30" spans="1:14" ht="15.75" thickBot="1">
      <c r="A30" s="104">
        <f>margins!Y25</f>
        <v>10.25</v>
      </c>
      <c r="B30" s="94">
        <v>107.33800000000001</v>
      </c>
      <c r="C30" s="94">
        <v>106.78800000000001</v>
      </c>
      <c r="D30" s="105">
        <v>106.28800000000001</v>
      </c>
      <c r="E30" s="55"/>
      <c r="G30" s="1737"/>
      <c r="H30" s="1737"/>
      <c r="I30" s="1737"/>
      <c r="J30" s="1"/>
      <c r="K30" s="1"/>
    </row>
    <row r="31" spans="1:14">
      <c r="A31" s="106">
        <f>margins!Y26</f>
        <v>10.375</v>
      </c>
      <c r="B31" s="95">
        <v>107.863</v>
      </c>
      <c r="C31" s="95">
        <v>107.313</v>
      </c>
      <c r="D31" s="107">
        <v>106.813</v>
      </c>
      <c r="E31" s="55"/>
      <c r="J31" s="1"/>
      <c r="K31" s="1"/>
      <c r="L31" s="1767" t="s">
        <v>142</v>
      </c>
      <c r="M31" s="1768"/>
      <c r="N31" s="1769"/>
    </row>
    <row r="32" spans="1:14">
      <c r="A32" s="104">
        <f>margins!Y27</f>
        <v>10.5</v>
      </c>
      <c r="B32" s="94">
        <v>108.38800000000001</v>
      </c>
      <c r="C32" s="94">
        <v>107.83800000000001</v>
      </c>
      <c r="D32" s="105">
        <v>107.33800000000001</v>
      </c>
      <c r="E32" s="55"/>
      <c r="J32" s="1"/>
      <c r="K32" s="1"/>
      <c r="L32" s="68" t="s">
        <v>143</v>
      </c>
      <c r="M32" s="1770" t="s">
        <v>144</v>
      </c>
      <c r="N32" s="1771"/>
    </row>
    <row r="33" spans="1:14" ht="15.75" thickBot="1">
      <c r="A33" s="106">
        <f>margins!Y28</f>
        <v>10.625</v>
      </c>
      <c r="B33" s="95">
        <v>108.91300000000001</v>
      </c>
      <c r="C33" s="95">
        <v>108.363</v>
      </c>
      <c r="D33" s="107">
        <v>107.863</v>
      </c>
      <c r="E33" s="55"/>
      <c r="G33" s="1"/>
      <c r="H33" s="1"/>
      <c r="I33" s="1"/>
      <c r="J33" s="1"/>
      <c r="K33" s="1"/>
      <c r="L33" s="68" t="s">
        <v>145</v>
      </c>
      <c r="M33" s="1770" t="s">
        <v>732</v>
      </c>
      <c r="N33" s="1771"/>
    </row>
    <row r="34" spans="1:14">
      <c r="A34" s="104">
        <f>margins!Y29</f>
        <v>10.75</v>
      </c>
      <c r="B34" s="94">
        <v>109.438</v>
      </c>
      <c r="C34" s="94">
        <v>108.88800000000001</v>
      </c>
      <c r="D34" s="105">
        <v>108.38800000000001</v>
      </c>
      <c r="E34" s="55"/>
      <c r="G34" s="1268" t="s">
        <v>99</v>
      </c>
      <c r="H34" s="1269"/>
      <c r="I34" s="1"/>
      <c r="J34" s="1"/>
      <c r="K34" s="1"/>
      <c r="L34" s="68" t="s">
        <v>146</v>
      </c>
      <c r="M34" s="1770" t="s">
        <v>147</v>
      </c>
      <c r="N34" s="1771"/>
    </row>
    <row r="35" spans="1:14">
      <c r="A35" s="106">
        <f>margins!Y30</f>
        <v>10.875</v>
      </c>
      <c r="B35" s="95">
        <v>109.9</v>
      </c>
      <c r="C35" s="95">
        <v>109.35000000000001</v>
      </c>
      <c r="D35" s="107">
        <v>108.85000000000001</v>
      </c>
      <c r="E35" s="55"/>
      <c r="G35" s="70" t="s">
        <v>100</v>
      </c>
      <c r="H35" s="71" t="s">
        <v>101</v>
      </c>
      <c r="I35" s="1"/>
      <c r="J35" s="1"/>
      <c r="K35" s="1"/>
      <c r="L35" s="68" t="s">
        <v>148</v>
      </c>
      <c r="M35" s="1770" t="s">
        <v>149</v>
      </c>
      <c r="N35" s="1771"/>
    </row>
    <row r="36" spans="1:14">
      <c r="A36" s="104">
        <f>margins!Y31</f>
        <v>11</v>
      </c>
      <c r="B36" s="94">
        <v>110.30000000000001</v>
      </c>
      <c r="C36" s="94">
        <v>109.75</v>
      </c>
      <c r="D36" s="105">
        <v>109.25</v>
      </c>
      <c r="E36" s="55"/>
      <c r="G36" s="70" t="s">
        <v>102</v>
      </c>
      <c r="H36" s="72">
        <v>6.5000000000000002E-2</v>
      </c>
      <c r="I36" s="1"/>
      <c r="J36" s="1"/>
      <c r="K36" s="1"/>
      <c r="L36" s="68" t="s">
        <v>150</v>
      </c>
      <c r="M36" s="1770" t="s">
        <v>151</v>
      </c>
      <c r="N36" s="1771"/>
    </row>
    <row r="37" spans="1:14" ht="15.75" thickBot="1">
      <c r="A37" s="106">
        <f>margins!Y32</f>
        <v>11.125</v>
      </c>
      <c r="B37" s="95">
        <v>110.7</v>
      </c>
      <c r="C37" s="95">
        <v>110.15</v>
      </c>
      <c r="D37" s="107">
        <v>109.65</v>
      </c>
      <c r="E37" s="55"/>
      <c r="G37" s="73" t="s">
        <v>154</v>
      </c>
      <c r="H37" s="74" t="s">
        <v>155</v>
      </c>
      <c r="I37" s="1"/>
      <c r="J37" s="1"/>
      <c r="K37" s="1"/>
      <c r="L37" s="69" t="s">
        <v>152</v>
      </c>
      <c r="M37" s="1775" t="s">
        <v>153</v>
      </c>
      <c r="N37" s="1776"/>
    </row>
    <row r="38" spans="1:14" ht="15.75" thickBot="1">
      <c r="A38" s="108">
        <f>margins!Y33</f>
        <v>11.25</v>
      </c>
      <c r="B38" s="109">
        <v>111.10000000000001</v>
      </c>
      <c r="C38" s="109">
        <v>110.55000000000001</v>
      </c>
      <c r="D38" s="110">
        <v>110.05000000000001</v>
      </c>
      <c r="E38" s="55"/>
      <c r="G38" s="75" t="s">
        <v>104</v>
      </c>
      <c r="H38" s="76" t="s">
        <v>105</v>
      </c>
      <c r="I38" s="1"/>
      <c r="J38" s="1"/>
      <c r="K38" s="1"/>
    </row>
    <row r="40" spans="1:14">
      <c r="A40" s="3" t="s">
        <v>430</v>
      </c>
      <c r="B40" s="3"/>
      <c r="C40" s="1"/>
      <c r="D40" s="1"/>
      <c r="E40" s="1"/>
      <c r="F40" s="20"/>
      <c r="G40" s="1"/>
      <c r="H40" s="21"/>
      <c r="I40" s="20"/>
    </row>
    <row r="41" spans="1:14">
      <c r="A41" s="1772" t="s">
        <v>156</v>
      </c>
      <c r="B41" s="77"/>
      <c r="C41" s="77" t="s">
        <v>15</v>
      </c>
      <c r="D41" s="77" t="s">
        <v>16</v>
      </c>
      <c r="E41" s="77" t="s">
        <v>17</v>
      </c>
      <c r="F41" s="77" t="s">
        <v>18</v>
      </c>
      <c r="G41" s="77" t="s">
        <v>19</v>
      </c>
      <c r="H41" s="77" t="s">
        <v>20</v>
      </c>
      <c r="I41" s="78"/>
    </row>
    <row r="42" spans="1:14">
      <c r="A42" s="1773"/>
      <c r="B42" s="79" t="s">
        <v>111</v>
      </c>
      <c r="C42" s="99">
        <v>1.25</v>
      </c>
      <c r="D42" s="99">
        <v>1</v>
      </c>
      <c r="E42" s="99">
        <v>0.75</v>
      </c>
      <c r="F42" s="99">
        <v>0.375</v>
      </c>
      <c r="G42" s="99">
        <v>0.12500000000000003</v>
      </c>
      <c r="H42" s="99">
        <v>-0.24999999999999997</v>
      </c>
      <c r="I42" s="80"/>
    </row>
    <row r="43" spans="1:14">
      <c r="A43" s="1773"/>
      <c r="B43" s="79" t="s">
        <v>24</v>
      </c>
      <c r="C43" s="99">
        <v>1.125</v>
      </c>
      <c r="D43" s="99">
        <v>0.875</v>
      </c>
      <c r="E43" s="99">
        <v>0.49999999999999989</v>
      </c>
      <c r="F43" s="99">
        <v>0.24999999999999989</v>
      </c>
      <c r="G43" s="99">
        <v>-0.12500000000000011</v>
      </c>
      <c r="H43" s="99">
        <v>-0.625</v>
      </c>
      <c r="I43" s="80"/>
    </row>
    <row r="44" spans="1:14">
      <c r="A44" s="1773"/>
      <c r="B44" s="79" t="s">
        <v>25</v>
      </c>
      <c r="C44" s="99">
        <v>0.625</v>
      </c>
      <c r="D44" s="99">
        <v>0.375</v>
      </c>
      <c r="E44" s="99">
        <v>0.24999999999999986</v>
      </c>
      <c r="F44" s="99">
        <v>0</v>
      </c>
      <c r="G44" s="99">
        <v>-0.375</v>
      </c>
      <c r="H44" s="99">
        <v>-1</v>
      </c>
      <c r="I44" s="80"/>
    </row>
    <row r="45" spans="1:14">
      <c r="A45" s="1773"/>
      <c r="B45" s="79" t="s">
        <v>26</v>
      </c>
      <c r="C45" s="99">
        <v>0</v>
      </c>
      <c r="D45" s="99">
        <v>-0.24999999999999997</v>
      </c>
      <c r="E45" s="99">
        <v>-0.37500000000000011</v>
      </c>
      <c r="F45" s="99">
        <v>-0.62500000000000011</v>
      </c>
      <c r="G45" s="99">
        <v>-1</v>
      </c>
      <c r="H45" s="99">
        <v>-1.625</v>
      </c>
      <c r="I45" s="80"/>
    </row>
    <row r="46" spans="1:14">
      <c r="A46" s="1773"/>
      <c r="B46" s="79" t="s">
        <v>27</v>
      </c>
      <c r="C46" s="99" t="s">
        <v>14</v>
      </c>
      <c r="D46" s="99" t="s">
        <v>14</v>
      </c>
      <c r="E46" s="99" t="s">
        <v>14</v>
      </c>
      <c r="F46" s="99" t="s">
        <v>14</v>
      </c>
      <c r="G46" s="99" t="s">
        <v>14</v>
      </c>
      <c r="H46" s="99" t="s">
        <v>14</v>
      </c>
      <c r="I46" s="80"/>
    </row>
    <row r="47" spans="1:14">
      <c r="A47" s="1774"/>
      <c r="B47" s="81" t="s">
        <v>28</v>
      </c>
      <c r="C47" s="101" t="s">
        <v>14</v>
      </c>
      <c r="D47" s="101" t="s">
        <v>14</v>
      </c>
      <c r="E47" s="101" t="s">
        <v>14</v>
      </c>
      <c r="F47" s="101" t="s">
        <v>14</v>
      </c>
      <c r="G47" s="101" t="s">
        <v>14</v>
      </c>
      <c r="H47" s="101" t="s">
        <v>14</v>
      </c>
      <c r="I47" s="80"/>
    </row>
    <row r="48" spans="1:14">
      <c r="I48" s="82"/>
    </row>
    <row r="49" spans="1:9">
      <c r="A49" s="3" t="s">
        <v>116</v>
      </c>
      <c r="I49" s="82"/>
    </row>
    <row r="50" spans="1:9">
      <c r="A50" s="61"/>
      <c r="B50" s="93" t="s">
        <v>302</v>
      </c>
      <c r="C50" s="62" t="s">
        <v>117</v>
      </c>
      <c r="D50" s="62" t="s">
        <v>118</v>
      </c>
      <c r="E50" s="62" t="s">
        <v>119</v>
      </c>
      <c r="F50" s="62" t="s">
        <v>120</v>
      </c>
      <c r="G50" s="62" t="s">
        <v>121</v>
      </c>
      <c r="H50" s="62" t="s">
        <v>122</v>
      </c>
      <c r="I50" s="83"/>
    </row>
    <row r="51" spans="1:9">
      <c r="A51" s="84" t="s">
        <v>71</v>
      </c>
      <c r="B51" s="96" t="s">
        <v>72</v>
      </c>
      <c r="C51" s="97">
        <v>-0.25</v>
      </c>
      <c r="D51" s="97">
        <v>-0.25</v>
      </c>
      <c r="E51" s="97">
        <v>-0.25</v>
      </c>
      <c r="F51" s="97">
        <v>-0.375</v>
      </c>
      <c r="G51" s="97">
        <v>-0.5</v>
      </c>
      <c r="H51" s="97">
        <v>-0.5</v>
      </c>
      <c r="I51" s="83"/>
    </row>
    <row r="52" spans="1:9" ht="25.5">
      <c r="A52" s="84" t="s">
        <v>157</v>
      </c>
      <c r="B52" s="96" t="s">
        <v>78</v>
      </c>
      <c r="C52" s="97" t="s">
        <v>14</v>
      </c>
      <c r="D52" s="97" t="s">
        <v>14</v>
      </c>
      <c r="E52" s="97" t="s">
        <v>14</v>
      </c>
      <c r="F52" s="97" t="s">
        <v>14</v>
      </c>
      <c r="G52" s="97" t="s">
        <v>14</v>
      </c>
      <c r="H52" s="97" t="s">
        <v>14</v>
      </c>
      <c r="I52" s="85"/>
    </row>
    <row r="53" spans="1:9">
      <c r="A53" s="1744" t="s">
        <v>47</v>
      </c>
      <c r="B53" s="98" t="s">
        <v>432</v>
      </c>
      <c r="C53" s="99">
        <v>-0.25</v>
      </c>
      <c r="D53" s="99">
        <v>-0.25</v>
      </c>
      <c r="E53" s="99">
        <v>-0.25</v>
      </c>
      <c r="F53" s="99">
        <v>-0.25</v>
      </c>
      <c r="G53" s="99">
        <v>-0.25</v>
      </c>
      <c r="H53" s="99">
        <v>-0.25</v>
      </c>
      <c r="I53" s="80"/>
    </row>
    <row r="54" spans="1:9">
      <c r="A54" s="1745"/>
      <c r="B54" s="98" t="s">
        <v>127</v>
      </c>
      <c r="C54" s="99">
        <v>0</v>
      </c>
      <c r="D54" s="99">
        <v>0</v>
      </c>
      <c r="E54" s="99">
        <v>0</v>
      </c>
      <c r="F54" s="99">
        <v>0</v>
      </c>
      <c r="G54" s="99">
        <v>0</v>
      </c>
      <c r="H54" s="99">
        <v>0</v>
      </c>
      <c r="I54" s="80"/>
    </row>
    <row r="55" spans="1:9">
      <c r="A55" s="1745"/>
      <c r="B55" s="98" t="s">
        <v>128</v>
      </c>
      <c r="C55" s="99">
        <v>0</v>
      </c>
      <c r="D55" s="99">
        <v>0</v>
      </c>
      <c r="E55" s="99">
        <v>0</v>
      </c>
      <c r="F55" s="99">
        <v>0</v>
      </c>
      <c r="G55" s="99">
        <v>0</v>
      </c>
      <c r="H55" s="99">
        <v>0</v>
      </c>
      <c r="I55" s="80"/>
    </row>
    <row r="56" spans="1:9">
      <c r="A56" s="1745"/>
      <c r="B56" s="98" t="s">
        <v>129</v>
      </c>
      <c r="C56" s="99">
        <v>0</v>
      </c>
      <c r="D56" s="99">
        <v>0</v>
      </c>
      <c r="E56" s="99">
        <v>0</v>
      </c>
      <c r="F56" s="99">
        <v>0</v>
      </c>
      <c r="G56" s="99">
        <v>0</v>
      </c>
      <c r="H56" s="99" t="s">
        <v>14</v>
      </c>
      <c r="I56" s="80"/>
    </row>
    <row r="57" spans="1:9">
      <c r="A57" s="1745"/>
      <c r="B57" s="98" t="s">
        <v>130</v>
      </c>
      <c r="C57" s="99">
        <v>-0.25</v>
      </c>
      <c r="D57" s="99">
        <v>-0.25</v>
      </c>
      <c r="E57" s="99">
        <v>-0.25</v>
      </c>
      <c r="F57" s="99">
        <v>-0.25</v>
      </c>
      <c r="G57" s="99" t="s">
        <v>14</v>
      </c>
      <c r="H57" s="99" t="s">
        <v>14</v>
      </c>
      <c r="I57" s="80"/>
    </row>
    <row r="58" spans="1:9">
      <c r="A58" s="1745"/>
      <c r="B58" s="98" t="s">
        <v>131</v>
      </c>
      <c r="C58" s="99">
        <v>-0.375</v>
      </c>
      <c r="D58" s="99">
        <v>-0.375</v>
      </c>
      <c r="E58" s="99">
        <v>-0.375</v>
      </c>
      <c r="F58" s="99" t="s">
        <v>14</v>
      </c>
      <c r="G58" s="99" t="s">
        <v>14</v>
      </c>
      <c r="H58" s="99" t="s">
        <v>14</v>
      </c>
      <c r="I58" s="80"/>
    </row>
    <row r="59" spans="1:9">
      <c r="A59" s="1746"/>
      <c r="B59" s="100" t="s">
        <v>132</v>
      </c>
      <c r="C59" s="658">
        <v>-1</v>
      </c>
      <c r="D59" s="101">
        <v>-1</v>
      </c>
      <c r="E59" s="101">
        <v>-1</v>
      </c>
      <c r="F59" s="101">
        <v>-1.5</v>
      </c>
      <c r="G59" s="101" t="s">
        <v>14</v>
      </c>
      <c r="H59" s="101" t="s">
        <v>14</v>
      </c>
      <c r="I59" s="80"/>
    </row>
    <row r="60" spans="1:9">
      <c r="A60" s="970" t="s">
        <v>56</v>
      </c>
      <c r="B60" s="102" t="s">
        <v>566</v>
      </c>
      <c r="C60" s="99">
        <v>-0.375</v>
      </c>
      <c r="D60" s="99">
        <v>-0.375</v>
      </c>
      <c r="E60" s="99">
        <v>-0.375</v>
      </c>
      <c r="F60" s="99">
        <v>-0.5</v>
      </c>
      <c r="G60" s="99" t="s">
        <v>14</v>
      </c>
      <c r="H60" s="99" t="s">
        <v>14</v>
      </c>
      <c r="I60" s="80"/>
    </row>
    <row r="61" spans="1:9">
      <c r="A61" s="86" t="s">
        <v>62</v>
      </c>
      <c r="B61" s="102" t="s">
        <v>158</v>
      </c>
      <c r="C61" s="103">
        <v>-0.5</v>
      </c>
      <c r="D61" s="103">
        <v>-0.5</v>
      </c>
      <c r="E61" s="103">
        <v>-0.5</v>
      </c>
      <c r="F61" s="103">
        <v>-0.5</v>
      </c>
      <c r="G61" s="103">
        <v>-0.5</v>
      </c>
      <c r="H61" s="103">
        <v>-0.5</v>
      </c>
      <c r="I61" s="80"/>
    </row>
    <row r="62" spans="1:9">
      <c r="A62" s="86" t="s">
        <v>65</v>
      </c>
      <c r="B62" s="102" t="s">
        <v>159</v>
      </c>
      <c r="C62" s="103">
        <v>-0.5</v>
      </c>
      <c r="D62" s="103">
        <v>-0.5</v>
      </c>
      <c r="E62" s="103">
        <v>-0.5</v>
      </c>
      <c r="F62" s="103">
        <v>-0.5</v>
      </c>
      <c r="G62" s="103">
        <v>-0.625</v>
      </c>
      <c r="H62" s="103">
        <v>-0.75</v>
      </c>
      <c r="I62" s="80"/>
    </row>
    <row r="63" spans="1:9">
      <c r="A63" s="87"/>
      <c r="B63" s="102" t="s">
        <v>95</v>
      </c>
      <c r="C63" s="103">
        <v>0.75</v>
      </c>
      <c r="D63" s="103">
        <v>0.75</v>
      </c>
      <c r="E63" s="103">
        <v>0.75</v>
      </c>
      <c r="F63" s="103">
        <v>0.75</v>
      </c>
      <c r="G63" s="103">
        <v>1</v>
      </c>
      <c r="H63" s="103">
        <v>1.25</v>
      </c>
      <c r="I63" s="80"/>
    </row>
    <row r="64" spans="1:9">
      <c r="A64" s="88" t="s">
        <v>137</v>
      </c>
      <c r="B64" s="98" t="s">
        <v>96</v>
      </c>
      <c r="C64" s="99">
        <v>0.625</v>
      </c>
      <c r="D64" s="99">
        <v>0.625</v>
      </c>
      <c r="E64" s="99">
        <v>0.625</v>
      </c>
      <c r="F64" s="99">
        <v>0.625</v>
      </c>
      <c r="G64" s="99">
        <v>0.75</v>
      </c>
      <c r="H64" s="99">
        <v>1</v>
      </c>
      <c r="I64" s="80"/>
    </row>
    <row r="65" spans="1:9">
      <c r="A65" s="89" t="s">
        <v>138</v>
      </c>
      <c r="B65" s="98" t="s">
        <v>7</v>
      </c>
      <c r="C65" s="99">
        <v>0.125</v>
      </c>
      <c r="D65" s="99">
        <v>0.125</v>
      </c>
      <c r="E65" s="99">
        <v>0.125</v>
      </c>
      <c r="F65" s="99">
        <v>0.125</v>
      </c>
      <c r="G65" s="99">
        <v>0.125</v>
      </c>
      <c r="H65" s="99">
        <v>0.125</v>
      </c>
      <c r="I65" s="80"/>
    </row>
    <row r="66" spans="1:9" ht="15.75">
      <c r="A66" s="89" t="s">
        <v>160</v>
      </c>
      <c r="B66" s="98" t="s">
        <v>9</v>
      </c>
      <c r="C66" s="99">
        <v>-0.5</v>
      </c>
      <c r="D66" s="99">
        <v>-0.5</v>
      </c>
      <c r="E66" s="99">
        <v>-0.5</v>
      </c>
      <c r="F66" s="99">
        <v>-0.5</v>
      </c>
      <c r="G66" s="99">
        <v>-0.5</v>
      </c>
      <c r="H66" s="99">
        <v>-0.5</v>
      </c>
      <c r="I66" s="80"/>
    </row>
    <row r="67" spans="1:9">
      <c r="A67" s="89"/>
      <c r="B67" s="98" t="s">
        <v>11</v>
      </c>
      <c r="C67" s="99">
        <v>-1.6250000000000002</v>
      </c>
      <c r="D67" s="99">
        <v>-1.6250000000000002</v>
      </c>
      <c r="E67" s="99">
        <v>-1.6250000000000002</v>
      </c>
      <c r="F67" s="99">
        <v>-1.6250000000000002</v>
      </c>
      <c r="G67" s="99">
        <v>-1.6250000000000002</v>
      </c>
      <c r="H67" s="99">
        <v>-1.6250000000000002</v>
      </c>
      <c r="I67" s="80"/>
    </row>
    <row r="68" spans="1:9">
      <c r="A68" s="90"/>
      <c r="B68" s="100" t="s">
        <v>97</v>
      </c>
      <c r="C68" s="101">
        <v>-2.25</v>
      </c>
      <c r="D68" s="101">
        <v>-2.25</v>
      </c>
      <c r="E68" s="101">
        <v>-2.25</v>
      </c>
      <c r="F68" s="101">
        <v>-2.25</v>
      </c>
      <c r="G68" s="101">
        <v>-2.25</v>
      </c>
      <c r="H68" s="101">
        <v>-2.25</v>
      </c>
      <c r="I68" s="80"/>
    </row>
    <row r="69" spans="1:9">
      <c r="A69" s="1745" t="s">
        <v>68</v>
      </c>
      <c r="B69" s="98" t="s">
        <v>69</v>
      </c>
      <c r="C69" s="99">
        <v>-0.25</v>
      </c>
      <c r="D69" s="99">
        <v>-0.25</v>
      </c>
      <c r="E69" s="99">
        <v>-0.25</v>
      </c>
      <c r="F69" s="99">
        <v>-0.25</v>
      </c>
      <c r="G69" s="99">
        <v>-0.25</v>
      </c>
      <c r="H69" s="99">
        <v>-0.25</v>
      </c>
      <c r="I69" s="80"/>
    </row>
    <row r="70" spans="1:9" ht="15.75" thickBot="1">
      <c r="A70" s="1745"/>
      <c r="B70" s="98" t="s">
        <v>161</v>
      </c>
      <c r="C70" s="99">
        <v>-0.25</v>
      </c>
      <c r="D70" s="99">
        <v>-0.25</v>
      </c>
      <c r="E70" s="99">
        <v>-0.25</v>
      </c>
      <c r="F70" s="99">
        <v>-0.25</v>
      </c>
      <c r="G70" s="99">
        <v>-0.25</v>
      </c>
      <c r="H70" s="99">
        <v>-0.25</v>
      </c>
      <c r="I70" s="80"/>
    </row>
    <row r="71" spans="1:9">
      <c r="A71" s="1525"/>
      <c r="B71" s="1526"/>
      <c r="C71" s="1527"/>
      <c r="D71" s="1527"/>
      <c r="E71" s="1527"/>
      <c r="F71" s="1527"/>
      <c r="G71" s="1527"/>
      <c r="H71" s="1527"/>
    </row>
  </sheetData>
  <mergeCells count="15">
    <mergeCell ref="A69:A70"/>
    <mergeCell ref="A41:A47"/>
    <mergeCell ref="A53:A59"/>
    <mergeCell ref="M33:N33"/>
    <mergeCell ref="M34:N34"/>
    <mergeCell ref="M35:N35"/>
    <mergeCell ref="M36:N36"/>
    <mergeCell ref="M37:N37"/>
    <mergeCell ref="C2:I2"/>
    <mergeCell ref="A7:D7"/>
    <mergeCell ref="G7:H7"/>
    <mergeCell ref="L31:N31"/>
    <mergeCell ref="M32:N32"/>
    <mergeCell ref="G27:I28"/>
    <mergeCell ref="G29:I30"/>
  </mergeCells>
  <conditionalFormatting sqref="D3:D4">
    <cfRule type="cellIs" dxfId="110" priority="1" operator="equal">
      <formula>"N/A"</formula>
    </cfRule>
  </conditionalFormatting>
  <dataValidations disablePrompts="1"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0">
        <x14:dataValidation type="list" allowBlank="1" showInputMessage="1" showErrorMessage="1" xr:uid="{47F3A246-11BA-4D35-B5AB-A557FE0A463B}">
          <x14:formula1>
            <xm:f>margins!$N$183:$N$185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margins!$A$162:$A$168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margins!$A$198:$A$199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margins!$A$170:$A$171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margins!$Z$137:$Z$138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margins!$Z$155:$Z$156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margins!$Z$140:$Z$141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margins!$Z$143:$Z$144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margins!$Z$134:$Z$135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margins!$Z$146:$Z$153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topLeftCell="A9" zoomScale="90" zoomScaleNormal="100" zoomScaleSheetLayoutView="90" workbookViewId="0">
      <selection activeCell="G38" sqref="G38"/>
    </sheetView>
  </sheetViews>
  <sheetFormatPr defaultColWidth="9.140625" defaultRowHeight="15"/>
  <cols>
    <col min="1" max="1" width="3.5703125" style="973" customWidth="1"/>
    <col min="2" max="2" width="18.140625" style="972" customWidth="1"/>
    <col min="3" max="4" width="13.7109375" style="972" customWidth="1"/>
    <col min="5" max="5" width="13.85546875" style="972" customWidth="1"/>
    <col min="6" max="6" width="13.7109375" style="972" customWidth="1"/>
    <col min="7" max="7" width="16.42578125" style="972" bestFit="1" customWidth="1"/>
    <col min="8" max="8" width="19.42578125" style="972" customWidth="1"/>
    <col min="9" max="9" width="13.7109375" style="972" customWidth="1"/>
    <col min="10" max="10" width="16.5703125" style="972" customWidth="1"/>
    <col min="11" max="11" width="16.42578125" style="972" customWidth="1"/>
    <col min="12" max="12" width="13.7109375" style="972" customWidth="1"/>
    <col min="13" max="13" width="5" style="972" customWidth="1"/>
    <col min="14" max="14" width="9.140625" style="971"/>
    <col min="15" max="15" width="19.85546875" style="971" customWidth="1"/>
    <col min="16" max="16" width="18.7109375" style="971" customWidth="1"/>
    <col min="17" max="17" width="16.5703125" style="971" customWidth="1"/>
    <col min="18" max="16384" width="9.140625" style="971"/>
  </cols>
  <sheetData>
    <row r="1" spans="1:17" s="972" customForma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1354"/>
    </row>
    <row r="2" spans="1:17" s="972" customFormat="1">
      <c r="A2" s="1118"/>
      <c r="B2" s="977"/>
      <c r="C2" s="977"/>
      <c r="D2" s="977"/>
      <c r="E2" s="977"/>
      <c r="F2" s="977"/>
      <c r="G2" s="977"/>
      <c r="H2" s="977"/>
      <c r="I2" s="977"/>
      <c r="J2" s="973" t="s">
        <v>333</v>
      </c>
      <c r="K2" s="1704">
        <f ca="1">NOW()</f>
        <v>46121.348748611112</v>
      </c>
      <c r="L2" s="1704"/>
      <c r="M2" s="1363"/>
    </row>
    <row r="3" spans="1:17" s="972" customFormat="1">
      <c r="A3" s="1118"/>
      <c r="B3" s="977"/>
      <c r="C3" s="977"/>
      <c r="D3" s="977"/>
      <c r="E3" s="977"/>
      <c r="F3" s="977"/>
      <c r="G3" s="977"/>
      <c r="H3" s="977"/>
      <c r="I3" s="977"/>
      <c r="J3" s="977"/>
      <c r="K3" s="1703" t="s">
        <v>609</v>
      </c>
      <c r="L3" s="1703"/>
      <c r="M3" s="1182"/>
    </row>
    <row r="4" spans="1:17" s="972" customFormat="1">
      <c r="A4" s="1118"/>
      <c r="B4" s="977"/>
      <c r="C4" s="977"/>
      <c r="D4" s="977"/>
      <c r="E4" s="977"/>
      <c r="F4" s="977"/>
      <c r="G4" s="977"/>
      <c r="H4" s="977"/>
      <c r="I4" s="977"/>
      <c r="J4" s="977"/>
      <c r="K4" s="1347"/>
      <c r="L4" s="1347"/>
      <c r="M4" s="1355"/>
    </row>
    <row r="5" spans="1:17" s="972" customFormat="1">
      <c r="A5" s="1118"/>
      <c r="B5" s="977"/>
      <c r="C5" s="977"/>
      <c r="D5" s="977"/>
      <c r="E5" s="977"/>
      <c r="F5" s="977"/>
      <c r="G5" s="977"/>
      <c r="H5" s="977"/>
      <c r="I5" s="977"/>
      <c r="J5" s="977"/>
      <c r="K5" s="1371"/>
      <c r="L5" s="1347" t="s">
        <v>171</v>
      </c>
      <c r="M5" s="976"/>
    </row>
    <row r="6" spans="1:17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1355"/>
    </row>
    <row r="7" spans="1:17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1355"/>
    </row>
    <row r="8" spans="1:17" s="972" customFormat="1">
      <c r="A8" s="978"/>
      <c r="B8" s="973"/>
      <c r="C8" s="973"/>
      <c r="D8" s="973"/>
      <c r="E8" s="973"/>
      <c r="F8" s="973"/>
      <c r="G8" s="973"/>
      <c r="H8" s="973"/>
      <c r="I8" s="973"/>
      <c r="J8" s="973"/>
      <c r="K8" s="973"/>
      <c r="L8" s="973"/>
      <c r="M8" s="1182"/>
    </row>
    <row r="9" spans="1:17" s="972" customFormat="1" ht="15.75" thickBot="1">
      <c r="A9" s="1118"/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356"/>
    </row>
    <row r="10" spans="1:17" s="972" customFormat="1" ht="14.25" customHeight="1">
      <c r="A10" s="1705" t="s">
        <v>627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7"/>
      <c r="O10" s="1672" t="s">
        <v>321</v>
      </c>
      <c r="P10" s="1673"/>
      <c r="Q10" s="1673"/>
    </row>
    <row r="11" spans="1:17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10"/>
      <c r="O11" s="418"/>
      <c r="P11" s="418"/>
      <c r="Q11" s="418"/>
    </row>
    <row r="12" spans="1:17" s="972" customFormat="1" ht="15.75" thickBot="1">
      <c r="A12" s="1180"/>
      <c r="B12" s="1178"/>
      <c r="C12" s="1693" t="s">
        <v>443</v>
      </c>
      <c r="D12" s="1694"/>
      <c r="E12" s="1695"/>
      <c r="F12" s="1179"/>
      <c r="G12" s="1178"/>
      <c r="H12" s="1178"/>
      <c r="I12" s="1178"/>
      <c r="J12" s="1178"/>
      <c r="K12" s="1178"/>
      <c r="L12" s="1178"/>
      <c r="M12" s="1201"/>
      <c r="O12" s="1148" t="s">
        <v>196</v>
      </c>
      <c r="P12" s="1148" t="s">
        <v>197</v>
      </c>
      <c r="Q12" s="1148" t="s">
        <v>198</v>
      </c>
    </row>
    <row r="13" spans="1:17" s="972" customFormat="1" ht="15.75" thickBot="1">
      <c r="A13" s="1165"/>
      <c r="B13" s="1321" t="s">
        <v>213</v>
      </c>
      <c r="C13" s="1346" t="s">
        <v>13</v>
      </c>
      <c r="D13" s="1321" t="s">
        <v>87</v>
      </c>
      <c r="E13" s="1366" t="s">
        <v>608</v>
      </c>
      <c r="G13" s="1117" t="s">
        <v>607</v>
      </c>
      <c r="H13" s="1116"/>
      <c r="I13" s="977"/>
      <c r="J13" s="1117" t="s">
        <v>606</v>
      </c>
      <c r="K13" s="1"/>
      <c r="L13" s="1"/>
      <c r="M13" s="976"/>
      <c r="O13" s="418"/>
      <c r="P13" s="418"/>
      <c r="Q13" s="418"/>
    </row>
    <row r="14" spans="1:17" s="972" customFormat="1">
      <c r="A14" s="1165"/>
      <c r="B14" s="1364">
        <f>margins!Y5</f>
        <v>7.75</v>
      </c>
      <c r="C14" s="1367">
        <v>95.615000000000009</v>
      </c>
      <c r="D14" s="1365">
        <v>95.065000000000012</v>
      </c>
      <c r="E14" s="1369">
        <v>94.565000000000012</v>
      </c>
      <c r="G14" s="1148" t="s">
        <v>94</v>
      </c>
      <c r="H14" s="1352" t="s">
        <v>6</v>
      </c>
      <c r="I14" s="977"/>
      <c r="J14" s="1405" t="s">
        <v>618</v>
      </c>
      <c r="K14" s="1171">
        <v>0</v>
      </c>
      <c r="M14" s="976"/>
      <c r="O14" s="605" t="s">
        <v>199</v>
      </c>
      <c r="P14" s="606" t="s">
        <v>91</v>
      </c>
      <c r="Q14" s="435"/>
    </row>
    <row r="15" spans="1:17" s="972" customFormat="1" ht="15.75" thickBot="1">
      <c r="A15" s="1165"/>
      <c r="B15" s="1199">
        <f>margins!Y6</f>
        <v>7.875</v>
      </c>
      <c r="C15" s="1367">
        <v>96.277000000000001</v>
      </c>
      <c r="D15" s="1365">
        <v>95.727000000000004</v>
      </c>
      <c r="E15" s="1369">
        <v>95.227000000000004</v>
      </c>
      <c r="G15" s="1344" t="s">
        <v>95</v>
      </c>
      <c r="H15" s="1170">
        <v>101</v>
      </c>
      <c r="I15" s="977"/>
      <c r="J15" s="1406" t="s">
        <v>605</v>
      </c>
      <c r="K15" s="1173">
        <v>-0.375</v>
      </c>
      <c r="M15" s="976"/>
      <c r="O15" s="607" t="s">
        <v>200</v>
      </c>
      <c r="P15" s="608">
        <v>9</v>
      </c>
      <c r="Q15" s="436">
        <f>IF(P14="7/6 Arm",VLOOKUP(P15,$B$14:$E$42,2,FALSE),IF(P14="10/6 Arm",VLOOKUP(P15,$B$14:$E$42,3,FALSE),VLOOKUP(P15,$B$14:$E$42,4,FALSE)))</f>
        <v>101.15</v>
      </c>
    </row>
    <row r="16" spans="1:17" s="972" customFormat="1">
      <c r="A16" s="1165"/>
      <c r="B16" s="1199">
        <f>margins!Y7</f>
        <v>8</v>
      </c>
      <c r="C16" s="1367">
        <v>96.939000000000007</v>
      </c>
      <c r="D16" s="1365">
        <v>96.38900000000001</v>
      </c>
      <c r="E16" s="1369">
        <v>95.88900000000001</v>
      </c>
      <c r="G16" s="1344" t="s">
        <v>96</v>
      </c>
      <c r="H16" s="1170">
        <v>101</v>
      </c>
      <c r="I16" s="977"/>
      <c r="M16" s="976"/>
      <c r="O16" s="607" t="s">
        <v>358</v>
      </c>
      <c r="P16" s="608" t="s">
        <v>19</v>
      </c>
      <c r="Q16" s="436"/>
    </row>
    <row r="17" spans="1:17" s="972" customFormat="1" ht="15.75" thickBot="1">
      <c r="A17" s="1165"/>
      <c r="B17" s="1199">
        <f>margins!Y8</f>
        <v>8.125</v>
      </c>
      <c r="C17" s="1367">
        <v>97.600999999999999</v>
      </c>
      <c r="D17" s="1365">
        <v>97.051000000000002</v>
      </c>
      <c r="E17" s="1369">
        <v>96.551000000000002</v>
      </c>
      <c r="G17" s="1344" t="s">
        <v>7</v>
      </c>
      <c r="H17" s="1170">
        <v>101</v>
      </c>
      <c r="I17" s="977"/>
      <c r="J17" s="1117" t="s">
        <v>602</v>
      </c>
      <c r="K17" s="1116"/>
      <c r="L17" s="1116"/>
      <c r="M17" s="985"/>
      <c r="O17" s="607" t="s">
        <v>201</v>
      </c>
      <c r="P17" s="608" t="s">
        <v>26</v>
      </c>
      <c r="Q17" s="436">
        <f>IFERROR(INDEX($C$42:$H$47,MATCH(P17,E45:E50,0),MATCH(P16,F44:K44,0),1),0)</f>
        <v>0</v>
      </c>
    </row>
    <row r="18" spans="1:17" s="972" customFormat="1" ht="15" customHeight="1">
      <c r="A18" s="1165"/>
      <c r="B18" s="1199">
        <f>margins!Y9</f>
        <v>8.25</v>
      </c>
      <c r="C18" s="1367">
        <v>98.263000000000005</v>
      </c>
      <c r="D18" s="1365">
        <v>97.713000000000008</v>
      </c>
      <c r="E18" s="1369">
        <v>97.213000000000008</v>
      </c>
      <c r="G18" s="1344" t="s">
        <v>9</v>
      </c>
      <c r="H18" s="1170">
        <v>101</v>
      </c>
      <c r="I18" s="977"/>
      <c r="J18" s="1782" t="s">
        <v>141</v>
      </c>
      <c r="K18" s="1783"/>
      <c r="L18" s="1784"/>
      <c r="M18" s="976"/>
      <c r="O18" s="607" t="s">
        <v>71</v>
      </c>
      <c r="P18" s="608" t="s">
        <v>192</v>
      </c>
      <c r="Q18" s="436">
        <f t="shared" ref="Q18:Q26" si="0">IFERROR(INDEX($C$51:$H$70,MATCH(P18,$B$51:$B$70,0),MATCH($M$13,$C$41:$H$41,0),1),0)</f>
        <v>0</v>
      </c>
    </row>
    <row r="19" spans="1:17" s="972" customFormat="1">
      <c r="A19" s="1165"/>
      <c r="B19" s="1199">
        <f>margins!Y10</f>
        <v>8.375</v>
      </c>
      <c r="C19" s="1367">
        <v>98.925000000000011</v>
      </c>
      <c r="D19" s="1365">
        <v>98.375</v>
      </c>
      <c r="E19" s="1369">
        <v>97.875</v>
      </c>
      <c r="G19" s="1344" t="s">
        <v>11</v>
      </c>
      <c r="H19" s="1170">
        <v>99.275000000000006</v>
      </c>
      <c r="I19" s="977"/>
      <c r="J19" s="1785"/>
      <c r="K19" s="1786"/>
      <c r="L19" s="1787"/>
      <c r="M19" s="976"/>
      <c r="O19" s="607" t="s">
        <v>202</v>
      </c>
      <c r="P19" s="608" t="s">
        <v>192</v>
      </c>
      <c r="Q19" s="436">
        <f t="shared" si="0"/>
        <v>0</v>
      </c>
    </row>
    <row r="20" spans="1:17" s="972" customFormat="1" ht="15.75" thickBot="1">
      <c r="A20" s="1165"/>
      <c r="B20" s="1199">
        <f>margins!Y11</f>
        <v>8.5</v>
      </c>
      <c r="C20" s="1367">
        <v>99.588000000000008</v>
      </c>
      <c r="D20" s="1365">
        <v>99.038000000000011</v>
      </c>
      <c r="E20" s="1369">
        <v>98.538000000000011</v>
      </c>
      <c r="F20" s="977"/>
      <c r="G20" s="1345" t="s">
        <v>97</v>
      </c>
      <c r="H20" s="1169">
        <v>98.275000000000006</v>
      </c>
      <c r="I20" s="977"/>
      <c r="J20" s="1785" t="s">
        <v>695</v>
      </c>
      <c r="K20" s="1786"/>
      <c r="L20" s="1787"/>
      <c r="M20" s="976"/>
      <c r="O20" s="607" t="s">
        <v>47</v>
      </c>
      <c r="P20" s="608" t="s">
        <v>192</v>
      </c>
      <c r="Q20" s="436">
        <f t="shared" si="0"/>
        <v>0</v>
      </c>
    </row>
    <row r="21" spans="1:17" s="972" customFormat="1">
      <c r="A21" s="1165"/>
      <c r="B21" s="1199">
        <f>margins!Y12</f>
        <v>8.625</v>
      </c>
      <c r="C21" s="1367">
        <v>100.35000000000001</v>
      </c>
      <c r="D21" s="1365">
        <v>99.800000000000011</v>
      </c>
      <c r="E21" s="1369">
        <v>99.300000000000011</v>
      </c>
      <c r="F21" s="977"/>
      <c r="G21" s="1166"/>
      <c r="H21" s="1120"/>
      <c r="I21" s="977"/>
      <c r="J21" s="1785"/>
      <c r="K21" s="1786"/>
      <c r="L21" s="1787"/>
      <c r="M21" s="976"/>
      <c r="O21" s="607" t="s">
        <v>56</v>
      </c>
      <c r="P21" s="608" t="s">
        <v>192</v>
      </c>
      <c r="Q21" s="436">
        <f t="shared" si="0"/>
        <v>0</v>
      </c>
    </row>
    <row r="22" spans="1:17" s="972" customFormat="1">
      <c r="A22" s="1165"/>
      <c r="B22" s="1199">
        <f>margins!Y13</f>
        <v>8.75</v>
      </c>
      <c r="C22" s="1367">
        <v>101.01300000000001</v>
      </c>
      <c r="D22" s="1365">
        <v>100.46300000000001</v>
      </c>
      <c r="E22" s="1369">
        <v>99.963000000000008</v>
      </c>
      <c r="F22" s="1164"/>
      <c r="G22" s="1116"/>
      <c r="I22" s="1117"/>
      <c r="J22" s="1785" t="s">
        <v>696</v>
      </c>
      <c r="K22" s="1786"/>
      <c r="L22" s="1787"/>
      <c r="M22" s="976"/>
      <c r="O22" s="607" t="s">
        <v>62</v>
      </c>
      <c r="P22" s="608" t="s">
        <v>192</v>
      </c>
      <c r="Q22" s="436">
        <f t="shared" si="0"/>
        <v>0</v>
      </c>
    </row>
    <row r="23" spans="1:17" s="972" customFormat="1" ht="15.75" thickBot="1">
      <c r="A23" s="1118"/>
      <c r="B23" s="1199">
        <f>margins!Y14</f>
        <v>8.875</v>
      </c>
      <c r="C23" s="1367">
        <v>101.91300000000001</v>
      </c>
      <c r="D23" s="1365">
        <v>101.363</v>
      </c>
      <c r="E23" s="1369">
        <v>100.863</v>
      </c>
      <c r="F23" s="1164"/>
      <c r="G23" s="1117" t="s">
        <v>603</v>
      </c>
      <c r="H23" s="977"/>
      <c r="I23"/>
      <c r="J23" s="1785"/>
      <c r="K23" s="1786"/>
      <c r="L23" s="1787"/>
      <c r="M23" s="1357"/>
      <c r="O23" s="607" t="s">
        <v>136</v>
      </c>
      <c r="P23" s="608" t="s">
        <v>192</v>
      </c>
      <c r="Q23" s="436">
        <f t="shared" si="0"/>
        <v>0</v>
      </c>
    </row>
    <row r="24" spans="1:17" s="972" customFormat="1" ht="14.25" customHeight="1">
      <c r="A24" s="1118"/>
      <c r="B24" s="1199">
        <f>margins!Y15</f>
        <v>9</v>
      </c>
      <c r="C24" s="1367">
        <v>102.2</v>
      </c>
      <c r="D24" s="1365">
        <v>101.65</v>
      </c>
      <c r="E24" s="1369">
        <v>101.15</v>
      </c>
      <c r="F24" s="1164"/>
      <c r="G24" s="1163" t="s">
        <v>241</v>
      </c>
      <c r="H24" s="1353" t="s">
        <v>601</v>
      </c>
      <c r="I24"/>
      <c r="J24" s="1785" t="s">
        <v>217</v>
      </c>
      <c r="K24" s="1786"/>
      <c r="L24" s="1787"/>
      <c r="M24" s="1362"/>
      <c r="O24" s="607" t="s">
        <v>204</v>
      </c>
      <c r="P24" s="608" t="s">
        <v>95</v>
      </c>
      <c r="Q24" s="436">
        <f t="shared" si="0"/>
        <v>0</v>
      </c>
    </row>
    <row r="25" spans="1:17" s="972" customFormat="1" ht="15.75" thickBot="1">
      <c r="A25" s="1118"/>
      <c r="B25" s="1199">
        <f>margins!Y16</f>
        <v>9.125</v>
      </c>
      <c r="C25" s="1367">
        <v>102.488</v>
      </c>
      <c r="D25" s="1365">
        <v>101.938</v>
      </c>
      <c r="E25" s="1369">
        <v>101.438</v>
      </c>
      <c r="G25" s="1162" t="s">
        <v>212</v>
      </c>
      <c r="H25" s="1349">
        <v>6.5</v>
      </c>
      <c r="I25"/>
      <c r="J25" s="1788"/>
      <c r="K25" s="1789"/>
      <c r="L25" s="1790"/>
      <c r="M25" s="1362"/>
      <c r="O25" s="607" t="s">
        <v>69</v>
      </c>
      <c r="P25" s="608" t="s">
        <v>192</v>
      </c>
      <c r="Q25" s="436">
        <f t="shared" si="0"/>
        <v>0</v>
      </c>
    </row>
    <row r="26" spans="1:17" s="972" customFormat="1" ht="14.25" customHeight="1">
      <c r="A26" s="1118"/>
      <c r="B26" s="1199">
        <f>margins!Y17</f>
        <v>9.25</v>
      </c>
      <c r="C26" s="1367">
        <v>103.075</v>
      </c>
      <c r="D26" s="1365">
        <v>102.52500000000001</v>
      </c>
      <c r="E26" s="1369">
        <v>102.02500000000001</v>
      </c>
      <c r="G26" s="1162" t="s">
        <v>600</v>
      </c>
      <c r="H26" s="1349" t="s">
        <v>599</v>
      </c>
      <c r="I26"/>
      <c r="J26"/>
      <c r="K26"/>
      <c r="L26"/>
      <c r="M26" s="1362"/>
      <c r="O26" s="607" t="s">
        <v>161</v>
      </c>
      <c r="P26" s="608" t="s">
        <v>192</v>
      </c>
      <c r="Q26" s="436">
        <f t="shared" si="0"/>
        <v>0</v>
      </c>
    </row>
    <row r="27" spans="1:17" s="972" customFormat="1">
      <c r="A27" s="1118"/>
      <c r="B27" s="1199">
        <f>margins!Y18</f>
        <v>9.375</v>
      </c>
      <c r="C27" s="1367">
        <v>103.66300000000001</v>
      </c>
      <c r="D27" s="1365">
        <v>103.113</v>
      </c>
      <c r="E27" s="1369">
        <v>102.613</v>
      </c>
      <c r="G27" s="1162" t="s">
        <v>598</v>
      </c>
      <c r="H27" s="1350" t="s">
        <v>237</v>
      </c>
      <c r="I27"/>
      <c r="J27"/>
      <c r="K27"/>
      <c r="L27"/>
      <c r="M27" s="1362"/>
      <c r="O27" s="607" t="s">
        <v>206</v>
      </c>
      <c r="P27" s="608" t="s">
        <v>192</v>
      </c>
      <c r="Q27" s="436">
        <f>IF(P27=30,0,IF(P27=45, K15, 0))</f>
        <v>0</v>
      </c>
    </row>
    <row r="28" spans="1:17" s="972" customFormat="1" ht="14.25" customHeight="1" thickBot="1">
      <c r="A28" s="1118"/>
      <c r="B28" s="1199">
        <f>margins!Y19</f>
        <v>9.5</v>
      </c>
      <c r="C28" s="1367">
        <v>104.188</v>
      </c>
      <c r="D28" s="1365">
        <v>103.63800000000001</v>
      </c>
      <c r="E28" s="1369">
        <v>103.13800000000001</v>
      </c>
      <c r="G28" s="1159" t="s">
        <v>597</v>
      </c>
      <c r="H28" s="1351" t="s">
        <v>596</v>
      </c>
      <c r="I28"/>
      <c r="J28" s="1117" t="s">
        <v>142</v>
      </c>
      <c r="K28"/>
      <c r="L28"/>
      <c r="M28" s="1362"/>
      <c r="O28" s="609" t="s">
        <v>207</v>
      </c>
      <c r="P28" s="433"/>
      <c r="Q28" s="437">
        <f>Q17+Q19+Q20+Q21+Q22+Q23+Q24+Q25+Q26+Q27</f>
        <v>0</v>
      </c>
    </row>
    <row r="29" spans="1:17" s="972" customFormat="1" ht="15.75" thickBot="1">
      <c r="A29" s="1118"/>
      <c r="B29" s="1199">
        <f>margins!Y20</f>
        <v>9.625</v>
      </c>
      <c r="C29" s="1367">
        <v>104.71300000000001</v>
      </c>
      <c r="D29" s="1365">
        <v>104.16300000000001</v>
      </c>
      <c r="E29" s="1369">
        <v>103.66300000000001</v>
      </c>
      <c r="I29"/>
      <c r="J29" s="1402" t="s">
        <v>143</v>
      </c>
      <c r="K29" s="1791" t="s">
        <v>144</v>
      </c>
      <c r="L29" s="1792"/>
      <c r="M29" s="1362"/>
      <c r="O29" s="420"/>
      <c r="P29" s="421"/>
      <c r="Q29" s="430"/>
    </row>
    <row r="30" spans="1:17" s="972" customFormat="1" ht="15.75" thickBot="1">
      <c r="A30" s="1118"/>
      <c r="B30" s="1199">
        <f>margins!Y21</f>
        <v>9.75</v>
      </c>
      <c r="C30" s="1367">
        <v>105.238</v>
      </c>
      <c r="D30" s="1365">
        <v>104.688</v>
      </c>
      <c r="E30" s="1369">
        <v>104.188</v>
      </c>
      <c r="G30" s="1117"/>
      <c r="H30" s="1116"/>
      <c r="J30" s="1403" t="s">
        <v>145</v>
      </c>
      <c r="K30" s="1795" t="s">
        <v>648</v>
      </c>
      <c r="L30" s="1796"/>
      <c r="M30" s="1358"/>
      <c r="O30" s="422" t="s">
        <v>208</v>
      </c>
      <c r="P30" s="423"/>
      <c r="Q30" s="438">
        <f>IF(ISNUMBER(MATCH("NA", Q17:Q27, 0)), "NA", MIN(Q28+Q15,VLOOKUP($P$24,$G$15:$H$20,2,FALSE)))</f>
        <v>101</v>
      </c>
    </row>
    <row r="31" spans="1:17" s="972" customFormat="1" ht="15.75" thickBot="1">
      <c r="A31" s="1118"/>
      <c r="B31" s="1199">
        <f>margins!Y22</f>
        <v>9.875</v>
      </c>
      <c r="C31" s="1367">
        <v>105.76300000000001</v>
      </c>
      <c r="D31" s="1365">
        <v>105.21300000000001</v>
      </c>
      <c r="E31" s="1369">
        <v>104.71300000000001</v>
      </c>
      <c r="G31" s="1117"/>
      <c r="H31" s="1116"/>
      <c r="J31" s="1403" t="s">
        <v>146</v>
      </c>
      <c r="K31" s="1795" t="s">
        <v>147</v>
      </c>
      <c r="L31" s="1796"/>
      <c r="M31" s="1358"/>
      <c r="O31" s="417"/>
      <c r="P31" s="417"/>
      <c r="Q31" s="417"/>
    </row>
    <row r="32" spans="1:17" s="972" customFormat="1" ht="15.75" thickBot="1">
      <c r="A32" s="1118"/>
      <c r="B32" s="1199">
        <f>margins!Y23</f>
        <v>10</v>
      </c>
      <c r="C32" s="1367">
        <v>106.28800000000001</v>
      </c>
      <c r="D32" s="1365">
        <v>105.738</v>
      </c>
      <c r="E32" s="1369">
        <v>105.238</v>
      </c>
      <c r="J32" s="1403" t="s">
        <v>148</v>
      </c>
      <c r="K32" s="1795" t="s">
        <v>149</v>
      </c>
      <c r="L32" s="1796"/>
      <c r="M32" s="976"/>
      <c r="O32" s="772" t="s">
        <v>450</v>
      </c>
      <c r="P32" s="770"/>
      <c r="Q32" s="771"/>
    </row>
    <row r="33" spans="1:13" s="972" customFormat="1">
      <c r="A33" s="1118"/>
      <c r="B33" s="1199">
        <f>margins!Y24</f>
        <v>10.125</v>
      </c>
      <c r="C33" s="1367">
        <v>106.813</v>
      </c>
      <c r="D33" s="1365">
        <v>106.26300000000001</v>
      </c>
      <c r="E33" s="1369">
        <v>105.76300000000001</v>
      </c>
      <c r="J33" s="1403" t="s">
        <v>150</v>
      </c>
      <c r="K33" s="1795" t="s">
        <v>151</v>
      </c>
      <c r="L33" s="1796"/>
      <c r="M33" s="976"/>
    </row>
    <row r="34" spans="1:13" s="972" customFormat="1" ht="15.75" thickBot="1">
      <c r="A34" s="1118"/>
      <c r="B34" s="1199">
        <f>margins!Y25</f>
        <v>10.25</v>
      </c>
      <c r="C34" s="1367">
        <v>107.33800000000001</v>
      </c>
      <c r="D34" s="1365">
        <v>106.78800000000001</v>
      </c>
      <c r="E34" s="1369">
        <v>106.28800000000001</v>
      </c>
      <c r="J34" s="1404" t="s">
        <v>152</v>
      </c>
      <c r="K34" s="1793" t="s">
        <v>153</v>
      </c>
      <c r="L34" s="1794"/>
      <c r="M34" s="976"/>
    </row>
    <row r="35" spans="1:13" s="972" customFormat="1">
      <c r="A35" s="1118"/>
      <c r="B35" s="1199">
        <f>margins!Y26</f>
        <v>10.375</v>
      </c>
      <c r="C35" s="1367">
        <v>107.863</v>
      </c>
      <c r="D35" s="1365">
        <v>107.313</v>
      </c>
      <c r="E35" s="1369">
        <v>106.813</v>
      </c>
      <c r="M35" s="976"/>
    </row>
    <row r="36" spans="1:13" s="972" customFormat="1">
      <c r="A36" s="1118"/>
      <c r="B36" s="1199">
        <f>margins!Y27</f>
        <v>10.5</v>
      </c>
      <c r="C36" s="1367">
        <v>108.38800000000001</v>
      </c>
      <c r="D36" s="1365">
        <v>107.83800000000001</v>
      </c>
      <c r="E36" s="1369">
        <v>107.33800000000001</v>
      </c>
      <c r="M36" s="976"/>
    </row>
    <row r="37" spans="1:13" s="972" customFormat="1">
      <c r="A37" s="1118"/>
      <c r="B37" s="1199">
        <f>margins!Y28</f>
        <v>10.625</v>
      </c>
      <c r="C37" s="1367">
        <v>108.91300000000001</v>
      </c>
      <c r="D37" s="1365">
        <v>108.363</v>
      </c>
      <c r="E37" s="1369">
        <v>107.863</v>
      </c>
      <c r="M37" s="976"/>
    </row>
    <row r="38" spans="1:13" s="972" customFormat="1">
      <c r="A38" s="1118"/>
      <c r="B38" s="1199">
        <f>margins!Y29</f>
        <v>10.75</v>
      </c>
      <c r="C38" s="1367">
        <v>109.438</v>
      </c>
      <c r="D38" s="1365">
        <v>108.88800000000001</v>
      </c>
      <c r="E38" s="1369">
        <v>108.38800000000001</v>
      </c>
      <c r="M38" s="976"/>
    </row>
    <row r="39" spans="1:13" s="972" customFormat="1">
      <c r="A39" s="1118"/>
      <c r="B39" s="1199">
        <f>margins!Y30</f>
        <v>10.875</v>
      </c>
      <c r="C39" s="1367">
        <v>109.9</v>
      </c>
      <c r="D39" s="1365">
        <v>109.35000000000001</v>
      </c>
      <c r="E39" s="1369">
        <v>108.85000000000001</v>
      </c>
      <c r="M39" s="976"/>
    </row>
    <row r="40" spans="1:13" s="972" customFormat="1">
      <c r="A40" s="1118"/>
      <c r="B40" s="1199">
        <f>margins!Y31</f>
        <v>11</v>
      </c>
      <c r="C40" s="1367">
        <v>110.30000000000001</v>
      </c>
      <c r="D40" s="1365">
        <v>109.75</v>
      </c>
      <c r="E40" s="1369">
        <v>109.25</v>
      </c>
      <c r="M40" s="976"/>
    </row>
    <row r="41" spans="1:13" s="972" customFormat="1">
      <c r="A41" s="1118"/>
      <c r="B41" s="1199">
        <f>margins!Y32</f>
        <v>11.125</v>
      </c>
      <c r="C41" s="1367">
        <v>110.7</v>
      </c>
      <c r="D41" s="1365">
        <v>110.15</v>
      </c>
      <c r="E41" s="1369">
        <v>109.65</v>
      </c>
      <c r="M41" s="976"/>
    </row>
    <row r="42" spans="1:13" s="972" customFormat="1">
      <c r="A42" s="1118"/>
      <c r="B42" s="1199">
        <f>margins!Y33</f>
        <v>11.25</v>
      </c>
      <c r="C42" s="1367">
        <v>111.10000000000001</v>
      </c>
      <c r="D42" s="1365">
        <v>110.55000000000001</v>
      </c>
      <c r="E42" s="1369">
        <v>110.05000000000001</v>
      </c>
      <c r="M42" s="976"/>
    </row>
    <row r="43" spans="1:13" s="972" customFormat="1">
      <c r="A43" s="1118"/>
      <c r="B43" s="1150"/>
      <c r="C43" s="1149"/>
      <c r="D43" s="1250"/>
      <c r="M43" s="976"/>
    </row>
    <row r="44" spans="1:13" s="972" customFormat="1" ht="15.75" thickBot="1">
      <c r="A44" s="1118"/>
      <c r="G44" s="1117"/>
      <c r="H44" s="1116"/>
      <c r="M44" s="976"/>
    </row>
    <row r="45" spans="1:13" s="972" customFormat="1" ht="15.75" thickBot="1">
      <c r="A45" s="1118"/>
      <c r="B45" s="1780" t="s">
        <v>218</v>
      </c>
      <c r="C45" s="1780"/>
      <c r="D45" s="1780"/>
      <c r="E45" s="1693" t="s">
        <v>302</v>
      </c>
      <c r="F45" s="1694"/>
      <c r="G45" s="1694"/>
      <c r="H45" s="1694"/>
      <c r="I45" s="1694"/>
      <c r="J45" s="1695"/>
      <c r="M45" s="976"/>
    </row>
    <row r="46" spans="1:13" s="972" customFormat="1" ht="15.75" thickBot="1">
      <c r="A46" s="1118"/>
      <c r="B46" s="1332"/>
      <c r="C46" s="1339"/>
      <c r="D46" s="1340" t="s">
        <v>192</v>
      </c>
      <c r="E46" s="1144" t="s">
        <v>15</v>
      </c>
      <c r="F46" s="1147" t="s">
        <v>16</v>
      </c>
      <c r="G46" s="1144" t="s">
        <v>17</v>
      </c>
      <c r="H46" s="1146" t="s">
        <v>18</v>
      </c>
      <c r="I46" s="1145" t="s">
        <v>19</v>
      </c>
      <c r="J46" s="1143" t="s">
        <v>20</v>
      </c>
      <c r="M46" s="976"/>
    </row>
    <row r="47" spans="1:13" s="972" customFormat="1">
      <c r="A47" s="1118"/>
      <c r="B47" s="1717" t="s">
        <v>156</v>
      </c>
      <c r="C47" s="1735" t="s">
        <v>111</v>
      </c>
      <c r="D47" s="1781"/>
      <c r="E47" s="1130">
        <v>1.25</v>
      </c>
      <c r="F47" s="1130">
        <v>1</v>
      </c>
      <c r="G47" s="1130">
        <v>0.75</v>
      </c>
      <c r="H47" s="1130">
        <v>0.375</v>
      </c>
      <c r="I47" s="1130">
        <v>0.12500000000000003</v>
      </c>
      <c r="J47" s="1129">
        <v>-0.24999999999999997</v>
      </c>
      <c r="M47" s="976"/>
    </row>
    <row r="48" spans="1:13" s="972" customFormat="1">
      <c r="A48" s="1118"/>
      <c r="B48" s="1717"/>
      <c r="C48" s="1735" t="s">
        <v>24</v>
      </c>
      <c r="D48" s="1781"/>
      <c r="E48" s="1130">
        <v>1.125</v>
      </c>
      <c r="F48" s="1130">
        <v>0.875</v>
      </c>
      <c r="G48" s="1130">
        <v>0.49999999999999989</v>
      </c>
      <c r="H48" s="1130">
        <v>0.24999999999999989</v>
      </c>
      <c r="I48" s="1130">
        <v>-0.12500000000000011</v>
      </c>
      <c r="J48" s="1129">
        <v>-0.625</v>
      </c>
      <c r="M48" s="976"/>
    </row>
    <row r="49" spans="1:13" s="972" customFormat="1">
      <c r="A49" s="1118"/>
      <c r="B49" s="1717"/>
      <c r="C49" s="1735" t="s">
        <v>25</v>
      </c>
      <c r="D49" s="1781"/>
      <c r="E49" s="1130">
        <v>0.625</v>
      </c>
      <c r="F49" s="1130">
        <v>0.375</v>
      </c>
      <c r="G49" s="1130">
        <v>0.24999999999999986</v>
      </c>
      <c r="H49" s="1130">
        <v>0</v>
      </c>
      <c r="I49" s="1130">
        <v>-0.375</v>
      </c>
      <c r="J49" s="1129">
        <v>-1</v>
      </c>
      <c r="M49" s="976"/>
    </row>
    <row r="50" spans="1:13" s="972" customFormat="1" ht="15.75" thickBot="1">
      <c r="A50" s="1118"/>
      <c r="B50" s="1730"/>
      <c r="C50" s="1666" t="s">
        <v>26</v>
      </c>
      <c r="D50" s="1668"/>
      <c r="E50" s="1192">
        <v>0</v>
      </c>
      <c r="F50" s="1192">
        <v>-0.24999999999999997</v>
      </c>
      <c r="G50" s="1192">
        <v>-0.37500000000000011</v>
      </c>
      <c r="H50" s="1192">
        <v>-0.62500000000000011</v>
      </c>
      <c r="I50" s="1192">
        <v>-1</v>
      </c>
      <c r="J50" s="1191">
        <v>-1.625</v>
      </c>
      <c r="M50" s="976"/>
    </row>
    <row r="51" spans="1:13" s="972" customFormat="1" ht="15.75" thickBot="1">
      <c r="A51" s="1118"/>
      <c r="B51" s="1121"/>
      <c r="C51" s="1121"/>
      <c r="D51" s="1121"/>
      <c r="E51" s="1121"/>
      <c r="F51" s="1205"/>
      <c r="G51" s="1248"/>
      <c r="H51" s="1205"/>
      <c r="I51" s="1205"/>
      <c r="J51" s="1248"/>
      <c r="K51" s="1247"/>
      <c r="L51" s="1247"/>
      <c r="M51" s="1359"/>
    </row>
    <row r="52" spans="1:13" s="972" customFormat="1" ht="15.75" thickBot="1">
      <c r="A52" s="1118"/>
      <c r="B52" s="1780" t="s">
        <v>712</v>
      </c>
      <c r="C52" s="1780"/>
      <c r="D52" s="1780"/>
      <c r="E52" s="1693" t="s">
        <v>302</v>
      </c>
      <c r="F52" s="1694"/>
      <c r="G52" s="1694"/>
      <c r="H52" s="1694"/>
      <c r="I52" s="1694"/>
      <c r="J52" s="1695"/>
      <c r="K52" s="1164"/>
      <c r="L52" s="1164"/>
      <c r="M52" s="1356"/>
    </row>
    <row r="53" spans="1:13" s="972" customFormat="1" ht="15.75" thickBot="1">
      <c r="A53" s="1118"/>
      <c r="B53" s="1718"/>
      <c r="C53" s="1719"/>
      <c r="D53" s="1719"/>
      <c r="E53" s="1246" t="s">
        <v>15</v>
      </c>
      <c r="F53" s="1245" t="s">
        <v>16</v>
      </c>
      <c r="G53" s="1244" t="s">
        <v>17</v>
      </c>
      <c r="H53" s="1243" t="s">
        <v>18</v>
      </c>
      <c r="I53" s="1242" t="s">
        <v>19</v>
      </c>
      <c r="J53" s="1241" t="s">
        <v>20</v>
      </c>
      <c r="M53" s="976"/>
    </row>
    <row r="54" spans="1:13" s="972" customFormat="1" ht="15.75" thickBot="1">
      <c r="A54" s="1118"/>
      <c r="B54" s="1137" t="s">
        <v>71</v>
      </c>
      <c r="C54" s="1718" t="s">
        <v>72</v>
      </c>
      <c r="D54" s="1720"/>
      <c r="E54" s="1134">
        <v>-0.25</v>
      </c>
      <c r="F54" s="1133">
        <v>-0.25</v>
      </c>
      <c r="G54" s="1133">
        <v>-0.25</v>
      </c>
      <c r="H54" s="1133">
        <v>-0.375</v>
      </c>
      <c r="I54" s="1133">
        <v>-0.5</v>
      </c>
      <c r="J54" s="1132">
        <v>-0.5</v>
      </c>
      <c r="M54" s="976"/>
    </row>
    <row r="55" spans="1:13" s="972" customFormat="1">
      <c r="A55" s="1118"/>
      <c r="B55" s="1729" t="s">
        <v>47</v>
      </c>
      <c r="C55" s="1672" t="s">
        <v>448</v>
      </c>
      <c r="D55" s="1674"/>
      <c r="E55" s="1131">
        <v>-0.25</v>
      </c>
      <c r="F55" s="1130">
        <v>-0.25</v>
      </c>
      <c r="G55" s="1130">
        <v>-0.25</v>
      </c>
      <c r="H55" s="1130">
        <v>-0.25</v>
      </c>
      <c r="I55" s="1130">
        <v>-0.25</v>
      </c>
      <c r="J55" s="1129">
        <v>-0.25</v>
      </c>
      <c r="M55" s="976"/>
    </row>
    <row r="56" spans="1:13" s="972" customFormat="1">
      <c r="A56" s="1118"/>
      <c r="B56" s="1717"/>
      <c r="C56" s="1663" t="s">
        <v>127</v>
      </c>
      <c r="D56" s="1665"/>
      <c r="E56" s="1131">
        <v>0</v>
      </c>
      <c r="F56" s="1130">
        <v>0</v>
      </c>
      <c r="G56" s="1130">
        <v>0</v>
      </c>
      <c r="H56" s="1130">
        <v>0</v>
      </c>
      <c r="I56" s="1130">
        <v>0</v>
      </c>
      <c r="J56" s="1129">
        <v>0</v>
      </c>
      <c r="M56" s="976"/>
    </row>
    <row r="57" spans="1:13" s="972" customFormat="1">
      <c r="A57" s="1118"/>
      <c r="B57" s="1717"/>
      <c r="C57" s="1663" t="s">
        <v>128</v>
      </c>
      <c r="D57" s="1665"/>
      <c r="E57" s="1131">
        <v>0</v>
      </c>
      <c r="F57" s="1130">
        <v>0</v>
      </c>
      <c r="G57" s="1130">
        <v>0</v>
      </c>
      <c r="H57" s="1130">
        <v>0</v>
      </c>
      <c r="I57" s="1130">
        <v>0</v>
      </c>
      <c r="J57" s="1129">
        <v>0</v>
      </c>
      <c r="M57" s="976"/>
    </row>
    <row r="58" spans="1:13" s="972" customFormat="1">
      <c r="A58" s="1118"/>
      <c r="B58" s="1717"/>
      <c r="C58" s="1663" t="s">
        <v>129</v>
      </c>
      <c r="D58" s="1665"/>
      <c r="E58" s="1131">
        <v>0</v>
      </c>
      <c r="F58" s="1130">
        <v>0</v>
      </c>
      <c r="G58" s="1130">
        <v>0</v>
      </c>
      <c r="H58" s="1130">
        <v>0</v>
      </c>
      <c r="I58" s="1130">
        <v>0</v>
      </c>
      <c r="J58" s="1129" t="s">
        <v>14</v>
      </c>
      <c r="M58" s="976"/>
    </row>
    <row r="59" spans="1:13" s="972" customFormat="1">
      <c r="A59" s="1118"/>
      <c r="B59" s="1717"/>
      <c r="C59" s="1663" t="s">
        <v>130</v>
      </c>
      <c r="D59" s="1665"/>
      <c r="E59" s="1131">
        <v>-0.25</v>
      </c>
      <c r="F59" s="1130">
        <v>-0.25</v>
      </c>
      <c r="G59" s="1130">
        <v>-0.25</v>
      </c>
      <c r="H59" s="1130">
        <v>-0.25</v>
      </c>
      <c r="I59" s="1130" t="s">
        <v>14</v>
      </c>
      <c r="J59" s="1129" t="s">
        <v>14</v>
      </c>
      <c r="M59" s="976"/>
    </row>
    <row r="60" spans="1:13" s="972" customFormat="1">
      <c r="A60" s="1118"/>
      <c r="B60" s="1717"/>
      <c r="C60" s="1663" t="s">
        <v>131</v>
      </c>
      <c r="D60" s="1665"/>
      <c r="E60" s="1131">
        <v>-0.5</v>
      </c>
      <c r="F60" s="1130">
        <v>-0.5</v>
      </c>
      <c r="G60" s="1130">
        <v>-0.5</v>
      </c>
      <c r="H60" s="1130">
        <v>-0.5</v>
      </c>
      <c r="I60" s="1130" t="s">
        <v>14</v>
      </c>
      <c r="J60" s="1129" t="s">
        <v>14</v>
      </c>
      <c r="M60" s="976"/>
    </row>
    <row r="61" spans="1:13" s="972" customFormat="1" ht="15.75" thickBot="1">
      <c r="A61" s="1118"/>
      <c r="B61" s="1730"/>
      <c r="C61" s="1669" t="s">
        <v>132</v>
      </c>
      <c r="D61" s="1671"/>
      <c r="E61" s="1131">
        <v>-1</v>
      </c>
      <c r="F61" s="1130">
        <v>-1</v>
      </c>
      <c r="G61" s="1130">
        <v>-1</v>
      </c>
      <c r="H61" s="1130">
        <v>-1.5</v>
      </c>
      <c r="I61" s="1130" t="s">
        <v>14</v>
      </c>
      <c r="J61" s="1129" t="s">
        <v>14</v>
      </c>
      <c r="M61" s="976"/>
    </row>
    <row r="62" spans="1:13" s="972" customFormat="1" ht="15.75" thickBot="1">
      <c r="A62" s="1118"/>
      <c r="B62" s="1318" t="s">
        <v>56</v>
      </c>
      <c r="C62" s="1718" t="s">
        <v>566</v>
      </c>
      <c r="D62" s="1720"/>
      <c r="E62" s="1128">
        <v>-0.375</v>
      </c>
      <c r="F62" s="1127">
        <v>-0.375</v>
      </c>
      <c r="G62" s="1127">
        <v>-0.375</v>
      </c>
      <c r="H62" s="1127">
        <v>-0.5</v>
      </c>
      <c r="I62" s="1127" t="s">
        <v>14</v>
      </c>
      <c r="J62" s="1126" t="s">
        <v>14</v>
      </c>
      <c r="M62" s="976"/>
    </row>
    <row r="63" spans="1:13" s="972" customFormat="1" ht="15.75" thickBot="1">
      <c r="A63" s="1118"/>
      <c r="B63" s="1137" t="s">
        <v>62</v>
      </c>
      <c r="C63" s="1718" t="s">
        <v>158</v>
      </c>
      <c r="D63" s="1720"/>
      <c r="E63" s="1134">
        <v>-0.5</v>
      </c>
      <c r="F63" s="1133">
        <v>-0.5</v>
      </c>
      <c r="G63" s="1133">
        <v>-0.5</v>
      </c>
      <c r="H63" s="1133">
        <v>-0.5</v>
      </c>
      <c r="I63" s="1133">
        <v>-0.5</v>
      </c>
      <c r="J63" s="1132">
        <v>-0.5</v>
      </c>
      <c r="M63" s="976"/>
    </row>
    <row r="64" spans="1:13" s="972" customFormat="1" ht="15.75" thickBot="1">
      <c r="A64" s="1118"/>
      <c r="B64" s="1137" t="s">
        <v>65</v>
      </c>
      <c r="C64" s="1718" t="s">
        <v>626</v>
      </c>
      <c r="D64" s="1720"/>
      <c r="E64" s="1134">
        <v>-0.5</v>
      </c>
      <c r="F64" s="1133">
        <v>-0.5</v>
      </c>
      <c r="G64" s="1133">
        <v>-0.5</v>
      </c>
      <c r="H64" s="1133">
        <v>-0.5</v>
      </c>
      <c r="I64" s="1133">
        <v>-0.625</v>
      </c>
      <c r="J64" s="1132">
        <v>-0.75</v>
      </c>
      <c r="M64" s="976"/>
    </row>
    <row r="65" spans="1:13" s="972" customFormat="1" ht="15" customHeight="1">
      <c r="A65" s="1118"/>
      <c r="B65" s="1714" t="s">
        <v>592</v>
      </c>
      <c r="C65" s="1673" t="s">
        <v>95</v>
      </c>
      <c r="D65" s="1674"/>
      <c r="E65" s="1128">
        <v>0.75</v>
      </c>
      <c r="F65" s="1127">
        <v>0.75</v>
      </c>
      <c r="G65" s="1127">
        <v>0.75</v>
      </c>
      <c r="H65" s="1127">
        <v>0.75</v>
      </c>
      <c r="I65" s="1127">
        <v>1</v>
      </c>
      <c r="J65" s="1126">
        <v>1.25</v>
      </c>
      <c r="M65" s="976"/>
    </row>
    <row r="66" spans="1:13" s="972" customFormat="1">
      <c r="A66" s="1118"/>
      <c r="B66" s="1715"/>
      <c r="C66" s="1664" t="s">
        <v>96</v>
      </c>
      <c r="D66" s="1665"/>
      <c r="E66" s="1131">
        <v>0.625</v>
      </c>
      <c r="F66" s="1130">
        <v>0.625</v>
      </c>
      <c r="G66" s="1130">
        <v>0.625</v>
      </c>
      <c r="H66" s="1130">
        <v>0.625</v>
      </c>
      <c r="I66" s="1130">
        <v>0.75</v>
      </c>
      <c r="J66" s="1129">
        <v>1</v>
      </c>
      <c r="M66" s="976"/>
    </row>
    <row r="67" spans="1:13" s="972" customFormat="1">
      <c r="A67" s="1118"/>
      <c r="B67" s="1715"/>
      <c r="C67" s="1664" t="s">
        <v>7</v>
      </c>
      <c r="D67" s="1665"/>
      <c r="E67" s="1131">
        <v>0.125</v>
      </c>
      <c r="F67" s="1130">
        <v>0.125</v>
      </c>
      <c r="G67" s="1130">
        <v>0.125</v>
      </c>
      <c r="H67" s="1130">
        <v>0.125</v>
      </c>
      <c r="I67" s="1130">
        <v>0.125</v>
      </c>
      <c r="J67" s="1129">
        <v>0.125</v>
      </c>
      <c r="M67" s="976"/>
    </row>
    <row r="68" spans="1:13" s="972" customFormat="1">
      <c r="A68" s="1118"/>
      <c r="B68" s="1715"/>
      <c r="C68" s="1664" t="s">
        <v>9</v>
      </c>
      <c r="D68" s="1665"/>
      <c r="E68" s="1131">
        <v>-0.5</v>
      </c>
      <c r="F68" s="1130">
        <v>-0.5</v>
      </c>
      <c r="G68" s="1130">
        <v>-0.5</v>
      </c>
      <c r="H68" s="1130">
        <v>-0.5</v>
      </c>
      <c r="I68" s="1130">
        <v>-0.5</v>
      </c>
      <c r="J68" s="1129">
        <v>-0.5</v>
      </c>
      <c r="M68" s="976"/>
    </row>
    <row r="69" spans="1:13" s="972" customFormat="1">
      <c r="A69" s="1118"/>
      <c r="B69" s="1715"/>
      <c r="C69" s="1664" t="s">
        <v>11</v>
      </c>
      <c r="D69" s="1665"/>
      <c r="E69" s="1131">
        <v>-1.6250000000000002</v>
      </c>
      <c r="F69" s="1130">
        <v>-1.6250000000000002</v>
      </c>
      <c r="G69" s="1130">
        <v>-1.6250000000000002</v>
      </c>
      <c r="H69" s="1130">
        <v>-1.6250000000000002</v>
      </c>
      <c r="I69" s="1130">
        <v>-1.6250000000000002</v>
      </c>
      <c r="J69" s="1129">
        <v>-1.6250000000000002</v>
      </c>
      <c r="M69" s="976"/>
    </row>
    <row r="70" spans="1:13" s="972" customFormat="1" ht="15.75" thickBot="1">
      <c r="A70" s="1118"/>
      <c r="B70" s="1716"/>
      <c r="C70" s="1670" t="s">
        <v>97</v>
      </c>
      <c r="D70" s="1671"/>
      <c r="E70" s="1124">
        <v>-2.25</v>
      </c>
      <c r="F70" s="1123">
        <v>-2.25</v>
      </c>
      <c r="G70" s="1123">
        <v>-2.25</v>
      </c>
      <c r="H70" s="1123">
        <v>-2.25</v>
      </c>
      <c r="I70" s="1123">
        <v>-2.25</v>
      </c>
      <c r="J70" s="1122">
        <v>-2.25</v>
      </c>
      <c r="M70" s="976"/>
    </row>
    <row r="71" spans="1:13" s="972" customFormat="1" ht="15.75" thickBot="1">
      <c r="A71" s="1118"/>
      <c r="B71" s="1729" t="s">
        <v>68</v>
      </c>
      <c r="C71" s="1718" t="s">
        <v>69</v>
      </c>
      <c r="D71" s="1720"/>
      <c r="E71" s="1134">
        <v>-0.25</v>
      </c>
      <c r="F71" s="1133">
        <v>-0.25</v>
      </c>
      <c r="G71" s="1133">
        <v>-0.25</v>
      </c>
      <c r="H71" s="1133">
        <v>-0.25</v>
      </c>
      <c r="I71" s="1133">
        <v>-0.25</v>
      </c>
      <c r="J71" s="1132">
        <v>-0.25</v>
      </c>
      <c r="M71" s="976"/>
    </row>
    <row r="72" spans="1:13" s="972" customFormat="1" ht="15.75" thickBot="1">
      <c r="A72" s="1118"/>
      <c r="B72" s="1730"/>
      <c r="C72" s="1718" t="s">
        <v>161</v>
      </c>
      <c r="D72" s="1720"/>
      <c r="E72" s="1134">
        <v>-0.25</v>
      </c>
      <c r="F72" s="1133">
        <v>-0.25</v>
      </c>
      <c r="G72" s="1133">
        <v>-0.25</v>
      </c>
      <c r="H72" s="1133">
        <v>-0.25</v>
      </c>
      <c r="I72" s="1133">
        <v>-0.25</v>
      </c>
      <c r="J72" s="1132">
        <v>-0.25</v>
      </c>
      <c r="M72" s="976"/>
    </row>
    <row r="73" spans="1:13" s="972" customFormat="1" ht="15" customHeight="1">
      <c r="A73" s="1118"/>
      <c r="C73" s="1186"/>
      <c r="D73" s="1186"/>
      <c r="E73" s="1186"/>
      <c r="F73" s="1194"/>
      <c r="G73" s="1239"/>
      <c r="H73" s="1194"/>
      <c r="I73" s="1194"/>
      <c r="J73" s="1239"/>
      <c r="K73" s="1239"/>
      <c r="L73" s="1239"/>
      <c r="M73" s="1325"/>
    </row>
    <row r="74" spans="1:13" s="972" customFormat="1">
      <c r="A74" s="1118"/>
      <c r="C74" s="1186"/>
      <c r="D74" s="1186"/>
      <c r="E74" s="1186"/>
      <c r="F74" s="1194"/>
      <c r="G74" s="1239"/>
      <c r="H74" s="1194"/>
      <c r="I74" s="1194"/>
      <c r="J74" s="1239"/>
      <c r="K74" s="1239"/>
      <c r="L74" s="1239"/>
      <c r="M74" s="1325"/>
    </row>
    <row r="75" spans="1:13" s="972" customFormat="1">
      <c r="A75" s="1118"/>
      <c r="C75" s="1186"/>
      <c r="D75" s="1186"/>
      <c r="E75" s="1186"/>
      <c r="F75" s="1194"/>
      <c r="G75" s="1239"/>
      <c r="H75" s="1194"/>
      <c r="I75" s="1194"/>
      <c r="J75" s="1239"/>
      <c r="K75" s="1239"/>
      <c r="L75" s="1239"/>
      <c r="M75" s="1325"/>
    </row>
    <row r="76" spans="1:13" s="972" customFormat="1">
      <c r="A76" s="1118"/>
      <c r="C76" s="1186"/>
      <c r="D76" s="1186"/>
      <c r="E76" s="1186"/>
      <c r="F76" s="1194"/>
      <c r="G76" s="1239"/>
      <c r="H76" s="1194"/>
      <c r="I76" s="1194"/>
      <c r="J76" s="1239"/>
      <c r="K76" s="1239"/>
      <c r="L76" s="1239"/>
      <c r="M76" s="1325"/>
    </row>
    <row r="77" spans="1:13" s="972" customFormat="1" ht="15" customHeight="1">
      <c r="A77" s="1118"/>
      <c r="C77" s="1186"/>
      <c r="D77" s="1186"/>
      <c r="E77" s="1186"/>
      <c r="F77" s="1239"/>
      <c r="G77" s="1239"/>
      <c r="H77" s="1194"/>
      <c r="I77" s="1239"/>
      <c r="J77" s="1239"/>
      <c r="K77" s="1194"/>
      <c r="L77" s="1194"/>
      <c r="M77" s="1325"/>
    </row>
    <row r="78" spans="1:13" s="972" customFormat="1">
      <c r="A78" s="1118"/>
      <c r="B78" s="1240"/>
      <c r="C78" s="1186"/>
      <c r="D78" s="1186"/>
      <c r="E78" s="1186"/>
      <c r="F78" s="1239"/>
      <c r="G78" s="1194"/>
      <c r="H78" s="1239"/>
      <c r="I78" s="1239"/>
      <c r="J78" s="1194"/>
      <c r="K78" s="1194"/>
      <c r="L78" s="1194"/>
      <c r="M78" s="1325"/>
    </row>
    <row r="79" spans="1:13" s="972" customFormat="1">
      <c r="A79" s="1118"/>
      <c r="B79" s="1240"/>
      <c r="C79" s="1186"/>
      <c r="D79" s="1186"/>
      <c r="E79" s="1186"/>
      <c r="F79" s="1239"/>
      <c r="G79" s="1194"/>
      <c r="H79" s="1239"/>
      <c r="I79" s="1239"/>
      <c r="J79" s="1194"/>
      <c r="K79" s="1194"/>
      <c r="L79" s="1194"/>
      <c r="M79" s="1325"/>
    </row>
    <row r="80" spans="1:13" s="972" customFormat="1">
      <c r="A80" s="1118"/>
      <c r="B80" s="1240"/>
      <c r="C80" s="1186"/>
      <c r="D80" s="1186"/>
      <c r="E80" s="1186"/>
      <c r="F80" s="1239"/>
      <c r="G80" s="1194"/>
      <c r="H80" s="1239"/>
      <c r="I80" s="1239"/>
      <c r="J80" s="1194"/>
      <c r="K80" s="1194"/>
      <c r="L80" s="1194"/>
      <c r="M80" s="1325"/>
    </row>
    <row r="81" spans="1:13" s="972" customFormat="1">
      <c r="A81" s="1118"/>
      <c r="B81" s="1240"/>
      <c r="C81" s="1186"/>
      <c r="D81" s="1186"/>
      <c r="E81" s="1186"/>
      <c r="F81" s="1239"/>
      <c r="G81" s="1239"/>
      <c r="H81" s="1194"/>
      <c r="I81" s="1239"/>
      <c r="J81" s="1239"/>
      <c r="K81" s="1194"/>
      <c r="L81" s="1194"/>
      <c r="M81" s="1325"/>
    </row>
    <row r="82" spans="1:13" s="972" customFormat="1">
      <c r="A82" s="1118"/>
      <c r="B82" s="1121" t="s">
        <v>591</v>
      </c>
      <c r="C82" s="1186"/>
      <c r="D82" s="1186"/>
      <c r="E82" s="1186"/>
      <c r="F82" s="1239"/>
      <c r="G82" s="1239"/>
      <c r="H82" s="1194"/>
      <c r="I82" s="1239"/>
      <c r="J82" s="1239"/>
      <c r="K82" s="1194"/>
      <c r="L82" s="1194"/>
      <c r="M82" s="1325"/>
    </row>
    <row r="83" spans="1:13" s="972" customFormat="1">
      <c r="A83" s="1118"/>
      <c r="B83" s="1121"/>
      <c r="C83" s="1186"/>
      <c r="D83" s="1186"/>
      <c r="E83" s="1186"/>
      <c r="F83" s="1194"/>
      <c r="G83" s="1239"/>
      <c r="H83" s="1194"/>
      <c r="I83" s="1194"/>
      <c r="J83" s="1239"/>
      <c r="K83" s="1239"/>
      <c r="L83" s="1239"/>
      <c r="M83" s="1325"/>
    </row>
    <row r="84" spans="1:13" s="972" customFormat="1">
      <c r="A84" s="1118"/>
      <c r="B84" s="1121"/>
      <c r="C84" s="1186"/>
      <c r="D84" s="1186"/>
      <c r="E84" s="1186"/>
      <c r="F84" s="1194"/>
      <c r="G84" s="1239"/>
      <c r="H84" s="1194"/>
      <c r="I84" s="1194"/>
      <c r="J84" s="1239"/>
      <c r="K84" s="1239"/>
      <c r="L84" s="1239"/>
      <c r="M84" s="1325"/>
    </row>
    <row r="85" spans="1:13" s="972" customFormat="1">
      <c r="A85" s="1118"/>
      <c r="B85" s="1121"/>
      <c r="C85" s="1186"/>
      <c r="D85" s="1186"/>
      <c r="E85" s="1186"/>
      <c r="F85" s="1194"/>
      <c r="G85" s="1239"/>
      <c r="H85" s="1194"/>
      <c r="I85" s="1194"/>
      <c r="J85" s="1239"/>
      <c r="K85" s="1239"/>
      <c r="L85" s="1239"/>
      <c r="M85" s="1325"/>
    </row>
    <row r="86" spans="1:13" s="972" customFormat="1">
      <c r="A86" s="1118"/>
      <c r="B86" s="1121" t="s">
        <v>68</v>
      </c>
      <c r="D86" s="1186"/>
      <c r="E86" s="1186"/>
      <c r="F86" s="1194"/>
      <c r="G86" s="1239"/>
      <c r="H86" s="1194"/>
      <c r="I86" s="1194"/>
      <c r="J86" s="1239"/>
      <c r="K86" s="1239"/>
      <c r="L86" s="1239"/>
      <c r="M86" s="1325"/>
    </row>
    <row r="87" spans="1:13" s="972" customFormat="1">
      <c r="A87" s="1118"/>
      <c r="B87" s="1121"/>
      <c r="D87" s="1186"/>
      <c r="E87" s="1186"/>
      <c r="F87" s="1194"/>
      <c r="G87" s="1239"/>
      <c r="H87" s="1194"/>
      <c r="I87" s="1194"/>
      <c r="J87" s="1239"/>
      <c r="K87" s="1239"/>
      <c r="L87" s="1239"/>
      <c r="M87" s="1325"/>
    </row>
    <row r="88" spans="1:13" s="972" customFormat="1">
      <c r="A88" s="1118"/>
      <c r="B88" s="1206" t="s">
        <v>133</v>
      </c>
      <c r="C88" s="1186"/>
      <c r="D88" s="1186"/>
      <c r="E88" s="1186"/>
      <c r="F88" s="1204"/>
      <c r="G88" s="1204"/>
      <c r="H88" s="1204"/>
      <c r="I88" s="1204"/>
      <c r="J88" s="1204"/>
      <c r="K88" s="1204"/>
      <c r="L88" s="1204"/>
      <c r="M88" s="1360"/>
    </row>
    <row r="89" spans="1:13" s="972" customFormat="1">
      <c r="A89" s="1118"/>
      <c r="B89" s="1187"/>
      <c r="C89" s="1186"/>
      <c r="D89" s="1186"/>
      <c r="E89" s="1186"/>
      <c r="F89" s="1186"/>
      <c r="G89" s="1186"/>
      <c r="H89" s="1186"/>
      <c r="I89" s="1186"/>
      <c r="J89" s="1186"/>
      <c r="K89" s="1186"/>
      <c r="L89" s="1186"/>
      <c r="M89" s="1361"/>
    </row>
    <row r="90" spans="1:13" s="972" customFormat="1">
      <c r="A90" s="1118"/>
      <c r="M90" s="976"/>
    </row>
    <row r="91" spans="1:13" s="972" customFormat="1">
      <c r="A91" s="1118"/>
      <c r="M91" s="976"/>
    </row>
    <row r="92" spans="1:13" s="972" customFormat="1">
      <c r="A92" s="1118"/>
      <c r="M92" s="976"/>
    </row>
    <row r="93" spans="1:13" s="972" customFormat="1">
      <c r="A93" s="1118"/>
      <c r="M93" s="976"/>
    </row>
    <row r="94" spans="1:13" s="972" customFormat="1">
      <c r="A94" s="1118"/>
      <c r="M94" s="976"/>
    </row>
    <row r="95" spans="1:13" s="972" customFormat="1">
      <c r="A95" s="1118"/>
      <c r="M95" s="976"/>
    </row>
    <row r="96" spans="1:13" s="972" customFormat="1">
      <c r="A96" s="1118"/>
      <c r="M96" s="976"/>
    </row>
    <row r="97" spans="1:13" s="972" customFormat="1">
      <c r="A97" s="1118"/>
      <c r="M97" s="976"/>
    </row>
    <row r="98" spans="1:13" s="972" customFormat="1" ht="15" customHeight="1">
      <c r="A98" s="1118"/>
      <c r="M98" s="976"/>
    </row>
    <row r="99" spans="1:13" s="972" customFormat="1" ht="15" customHeight="1">
      <c r="A99" s="1118"/>
      <c r="M99" s="976"/>
    </row>
    <row r="100" spans="1:13" s="972" customFormat="1" ht="15" customHeight="1">
      <c r="A100" s="1118"/>
      <c r="M100" s="976"/>
    </row>
    <row r="101" spans="1:13" s="972" customFormat="1" ht="15" customHeight="1">
      <c r="A101" s="1118"/>
      <c r="M101" s="976"/>
    </row>
    <row r="102" spans="1:13" s="972" customFormat="1" ht="15" customHeight="1">
      <c r="A102" s="1118"/>
      <c r="M102" s="976"/>
    </row>
    <row r="103" spans="1:13" s="972" customFormat="1" ht="15" customHeight="1">
      <c r="A103" s="1118"/>
      <c r="M103" s="976"/>
    </row>
    <row r="104" spans="1:13" s="972" customFormat="1">
      <c r="A104" s="1118"/>
      <c r="M104" s="976"/>
    </row>
    <row r="105" spans="1:13" s="972" customFormat="1">
      <c r="A105" s="1118"/>
      <c r="M105" s="976"/>
    </row>
    <row r="106" spans="1:13" s="972" customFormat="1">
      <c r="A106" s="1118"/>
      <c r="M106" s="976"/>
    </row>
    <row r="107" spans="1:13" s="972" customFormat="1">
      <c r="A107" s="1118"/>
      <c r="M107" s="976"/>
    </row>
    <row r="108" spans="1:13" s="972" customFormat="1">
      <c r="A108" s="1118"/>
      <c r="G108" s="1117"/>
      <c r="H108" s="1116"/>
      <c r="M108" s="976"/>
    </row>
    <row r="109" spans="1:13" s="972" customFormat="1">
      <c r="A109" s="1118"/>
      <c r="G109" s="1117"/>
      <c r="H109" s="1116"/>
      <c r="M109" s="976"/>
    </row>
    <row r="110" spans="1:13" s="972" customFormat="1">
      <c r="A110" s="1118"/>
      <c r="G110" s="1117"/>
      <c r="H110" s="1116"/>
      <c r="M110" s="976"/>
    </row>
    <row r="111" spans="1:13" s="972" customFormat="1">
      <c r="A111" s="1118"/>
      <c r="G111" s="1117"/>
      <c r="H111" s="1116"/>
      <c r="M111" s="976"/>
    </row>
    <row r="112" spans="1:13" s="972" customFormat="1">
      <c r="A112" s="1118"/>
      <c r="G112" s="1117"/>
      <c r="H112" s="1116"/>
      <c r="M112" s="976"/>
    </row>
    <row r="113" spans="1:13" s="972" customFormat="1">
      <c r="A113" s="1118"/>
      <c r="M113" s="976"/>
    </row>
    <row r="114" spans="1:13" s="972" customFormat="1">
      <c r="A114" s="1118"/>
      <c r="M114" s="976"/>
    </row>
    <row r="115" spans="1:13" s="972" customFormat="1">
      <c r="A115" s="1118"/>
      <c r="M115" s="976"/>
    </row>
    <row r="116" spans="1:13" s="972" customFormat="1">
      <c r="A116" s="1118"/>
      <c r="M116" s="976"/>
    </row>
    <row r="117" spans="1:13" s="972" customFormat="1">
      <c r="A117" s="1118"/>
      <c r="M117" s="976"/>
    </row>
    <row r="118" spans="1:13" s="972" customFormat="1">
      <c r="A118" s="1118"/>
      <c r="M118" s="976"/>
    </row>
    <row r="119" spans="1:13" s="972" customFormat="1">
      <c r="A119" s="1118"/>
      <c r="M119" s="976"/>
    </row>
    <row r="120" spans="1:13" s="972" customFormat="1" ht="15.75" thickBot="1">
      <c r="A120" s="1185"/>
      <c r="M120" s="976"/>
    </row>
    <row r="121" spans="1:13" s="972" customFormat="1" ht="15" customHeight="1">
      <c r="A121" s="981"/>
      <c r="B121" s="1756" t="s">
        <v>181</v>
      </c>
      <c r="C121" s="1756"/>
      <c r="D121" s="1756"/>
      <c r="E121" s="1756"/>
      <c r="F121" s="1756"/>
      <c r="G121" s="1756"/>
      <c r="H121" s="1756"/>
      <c r="I121" s="1756"/>
      <c r="J121" s="1756"/>
      <c r="K121" s="1756"/>
      <c r="L121" s="1756"/>
      <c r="M121" s="1777"/>
    </row>
    <row r="122" spans="1:13" s="972" customFormat="1">
      <c r="A122" s="978"/>
      <c r="B122" s="1757"/>
      <c r="C122" s="1757"/>
      <c r="D122" s="1757"/>
      <c r="E122" s="1757"/>
      <c r="F122" s="1757"/>
      <c r="G122" s="1757"/>
      <c r="H122" s="1757"/>
      <c r="I122" s="1757"/>
      <c r="J122" s="1757"/>
      <c r="K122" s="1757"/>
      <c r="L122" s="1757"/>
      <c r="M122" s="1778"/>
    </row>
    <row r="123" spans="1:13" s="972" customFormat="1">
      <c r="A123" s="978"/>
      <c r="B123" s="1757"/>
      <c r="C123" s="1757"/>
      <c r="D123" s="1757"/>
      <c r="E123" s="1757"/>
      <c r="F123" s="1757"/>
      <c r="G123" s="1757"/>
      <c r="H123" s="1757"/>
      <c r="I123" s="1757"/>
      <c r="J123" s="1757"/>
      <c r="K123" s="1757"/>
      <c r="L123" s="1757"/>
      <c r="M123" s="1778"/>
    </row>
    <row r="124" spans="1:13" s="972" customFormat="1" ht="15.75" thickBot="1">
      <c r="A124" s="975"/>
      <c r="B124" s="1758"/>
      <c r="C124" s="1758"/>
      <c r="D124" s="1758"/>
      <c r="E124" s="1758"/>
      <c r="F124" s="1758"/>
      <c r="G124" s="1758"/>
      <c r="H124" s="1758"/>
      <c r="I124" s="1758"/>
      <c r="J124" s="1758"/>
      <c r="K124" s="1758"/>
      <c r="L124" s="1758"/>
      <c r="M124" s="1779"/>
    </row>
  </sheetData>
  <mergeCells count="48"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</mergeCells>
  <dataValidations disablePrompts="1"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33C3328-AF79-4DFF-AB0B-76C497E164C3}">
          <x14:formula1>
            <xm:f>margins!$A$170:$A$171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margins!$A$198:$A$199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margins!$A$162:$A$168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margins!$N$183:$N$185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margins!$Z$128:$Z$132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margins!$Z$146:$Z$153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margins!$Z$134:$Z$135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margins!$Z$143:$Z$144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margins!$Z$140:$Z$141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margins!$Z$155:$Z$156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margins!$Z$137:$Z$138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39" zoomScaleNormal="130" workbookViewId="0">
      <selection activeCell="S59" sqref="S59"/>
    </sheetView>
  </sheetViews>
  <sheetFormatPr defaultColWidth="9" defaultRowHeight="14.25"/>
  <cols>
    <col min="1" max="1" width="3.28515625" style="283" customWidth="1"/>
    <col min="2" max="2" width="2" style="283" customWidth="1"/>
    <col min="3" max="4" width="8.28515625" style="283" customWidth="1"/>
    <col min="5" max="5" width="10" style="283" customWidth="1"/>
    <col min="6" max="7" width="8.28515625" style="283" customWidth="1"/>
    <col min="8" max="8" width="3.5703125" style="283" customWidth="1"/>
    <col min="9" max="9" width="2" style="283" customWidth="1"/>
    <col min="10" max="10" width="7" style="283" customWidth="1"/>
    <col min="11" max="12" width="8.28515625" style="283" customWidth="1"/>
    <col min="13" max="13" width="8.5703125" style="283" customWidth="1"/>
    <col min="14" max="14" width="8.28515625" style="283" customWidth="1"/>
    <col min="15" max="15" width="2" style="283" customWidth="1"/>
    <col min="16" max="16" width="3.28515625" style="283" customWidth="1"/>
    <col min="17" max="256" width="9" style="283"/>
    <col min="257" max="257" width="3.28515625" style="283" customWidth="1"/>
    <col min="258" max="258" width="2" style="283" customWidth="1"/>
    <col min="259" max="263" width="8.28515625" style="283" customWidth="1"/>
    <col min="264" max="264" width="3.28515625" style="283" customWidth="1"/>
    <col min="265" max="265" width="2" style="283" customWidth="1"/>
    <col min="266" max="266" width="7" style="283" customWidth="1"/>
    <col min="267" max="268" width="8.28515625" style="283" customWidth="1"/>
    <col min="269" max="269" width="8.5703125" style="283" customWidth="1"/>
    <col min="270" max="270" width="8.28515625" style="283" customWidth="1"/>
    <col min="271" max="271" width="2" style="283" customWidth="1"/>
    <col min="272" max="272" width="3.28515625" style="283" customWidth="1"/>
    <col min="273" max="512" width="9" style="283"/>
    <col min="513" max="513" width="3.28515625" style="283" customWidth="1"/>
    <col min="514" max="514" width="2" style="283" customWidth="1"/>
    <col min="515" max="519" width="8.28515625" style="283" customWidth="1"/>
    <col min="520" max="520" width="3.28515625" style="283" customWidth="1"/>
    <col min="521" max="521" width="2" style="283" customWidth="1"/>
    <col min="522" max="522" width="7" style="283" customWidth="1"/>
    <col min="523" max="524" width="8.28515625" style="283" customWidth="1"/>
    <col min="525" max="525" width="8.5703125" style="283" customWidth="1"/>
    <col min="526" max="526" width="8.28515625" style="283" customWidth="1"/>
    <col min="527" max="527" width="2" style="283" customWidth="1"/>
    <col min="528" max="528" width="3.28515625" style="283" customWidth="1"/>
    <col min="529" max="768" width="9" style="283"/>
    <col min="769" max="769" width="3.28515625" style="283" customWidth="1"/>
    <col min="770" max="770" width="2" style="283" customWidth="1"/>
    <col min="771" max="775" width="8.28515625" style="283" customWidth="1"/>
    <col min="776" max="776" width="3.28515625" style="283" customWidth="1"/>
    <col min="777" max="777" width="2" style="283" customWidth="1"/>
    <col min="778" max="778" width="7" style="283" customWidth="1"/>
    <col min="779" max="780" width="8.28515625" style="283" customWidth="1"/>
    <col min="781" max="781" width="8.5703125" style="283" customWidth="1"/>
    <col min="782" max="782" width="8.28515625" style="283" customWidth="1"/>
    <col min="783" max="783" width="2" style="283" customWidth="1"/>
    <col min="784" max="784" width="3.28515625" style="283" customWidth="1"/>
    <col min="785" max="1024" width="9" style="283"/>
    <col min="1025" max="1025" width="3.28515625" style="283" customWidth="1"/>
    <col min="1026" max="1026" width="2" style="283" customWidth="1"/>
    <col min="1027" max="1031" width="8.28515625" style="283" customWidth="1"/>
    <col min="1032" max="1032" width="3.28515625" style="283" customWidth="1"/>
    <col min="1033" max="1033" width="2" style="283" customWidth="1"/>
    <col min="1034" max="1034" width="7" style="283" customWidth="1"/>
    <col min="1035" max="1036" width="8.28515625" style="283" customWidth="1"/>
    <col min="1037" max="1037" width="8.5703125" style="283" customWidth="1"/>
    <col min="1038" max="1038" width="8.28515625" style="283" customWidth="1"/>
    <col min="1039" max="1039" width="2" style="283" customWidth="1"/>
    <col min="1040" max="1040" width="3.28515625" style="283" customWidth="1"/>
    <col min="1041" max="1280" width="9" style="283"/>
    <col min="1281" max="1281" width="3.28515625" style="283" customWidth="1"/>
    <col min="1282" max="1282" width="2" style="283" customWidth="1"/>
    <col min="1283" max="1287" width="8.28515625" style="283" customWidth="1"/>
    <col min="1288" max="1288" width="3.28515625" style="283" customWidth="1"/>
    <col min="1289" max="1289" width="2" style="283" customWidth="1"/>
    <col min="1290" max="1290" width="7" style="283" customWidth="1"/>
    <col min="1291" max="1292" width="8.28515625" style="283" customWidth="1"/>
    <col min="1293" max="1293" width="8.5703125" style="283" customWidth="1"/>
    <col min="1294" max="1294" width="8.28515625" style="283" customWidth="1"/>
    <col min="1295" max="1295" width="2" style="283" customWidth="1"/>
    <col min="1296" max="1296" width="3.28515625" style="283" customWidth="1"/>
    <col min="1297" max="1536" width="9" style="283"/>
    <col min="1537" max="1537" width="3.28515625" style="283" customWidth="1"/>
    <col min="1538" max="1538" width="2" style="283" customWidth="1"/>
    <col min="1539" max="1543" width="8.28515625" style="283" customWidth="1"/>
    <col min="1544" max="1544" width="3.28515625" style="283" customWidth="1"/>
    <col min="1545" max="1545" width="2" style="283" customWidth="1"/>
    <col min="1546" max="1546" width="7" style="283" customWidth="1"/>
    <col min="1547" max="1548" width="8.28515625" style="283" customWidth="1"/>
    <col min="1549" max="1549" width="8.5703125" style="283" customWidth="1"/>
    <col min="1550" max="1550" width="8.28515625" style="283" customWidth="1"/>
    <col min="1551" max="1551" width="2" style="283" customWidth="1"/>
    <col min="1552" max="1552" width="3.28515625" style="283" customWidth="1"/>
    <col min="1553" max="1792" width="9" style="283"/>
    <col min="1793" max="1793" width="3.28515625" style="283" customWidth="1"/>
    <col min="1794" max="1794" width="2" style="283" customWidth="1"/>
    <col min="1795" max="1799" width="8.28515625" style="283" customWidth="1"/>
    <col min="1800" max="1800" width="3.28515625" style="283" customWidth="1"/>
    <col min="1801" max="1801" width="2" style="283" customWidth="1"/>
    <col min="1802" max="1802" width="7" style="283" customWidth="1"/>
    <col min="1803" max="1804" width="8.28515625" style="283" customWidth="1"/>
    <col min="1805" max="1805" width="8.5703125" style="283" customWidth="1"/>
    <col min="1806" max="1806" width="8.28515625" style="283" customWidth="1"/>
    <col min="1807" max="1807" width="2" style="283" customWidth="1"/>
    <col min="1808" max="1808" width="3.28515625" style="283" customWidth="1"/>
    <col min="1809" max="2048" width="9" style="283"/>
    <col min="2049" max="2049" width="3.28515625" style="283" customWidth="1"/>
    <col min="2050" max="2050" width="2" style="283" customWidth="1"/>
    <col min="2051" max="2055" width="8.28515625" style="283" customWidth="1"/>
    <col min="2056" max="2056" width="3.28515625" style="283" customWidth="1"/>
    <col min="2057" max="2057" width="2" style="283" customWidth="1"/>
    <col min="2058" max="2058" width="7" style="283" customWidth="1"/>
    <col min="2059" max="2060" width="8.28515625" style="283" customWidth="1"/>
    <col min="2061" max="2061" width="8.5703125" style="283" customWidth="1"/>
    <col min="2062" max="2062" width="8.28515625" style="283" customWidth="1"/>
    <col min="2063" max="2063" width="2" style="283" customWidth="1"/>
    <col min="2064" max="2064" width="3.28515625" style="283" customWidth="1"/>
    <col min="2065" max="2304" width="9" style="283"/>
    <col min="2305" max="2305" width="3.28515625" style="283" customWidth="1"/>
    <col min="2306" max="2306" width="2" style="283" customWidth="1"/>
    <col min="2307" max="2311" width="8.28515625" style="283" customWidth="1"/>
    <col min="2312" max="2312" width="3.28515625" style="283" customWidth="1"/>
    <col min="2313" max="2313" width="2" style="283" customWidth="1"/>
    <col min="2314" max="2314" width="7" style="283" customWidth="1"/>
    <col min="2315" max="2316" width="8.28515625" style="283" customWidth="1"/>
    <col min="2317" max="2317" width="8.5703125" style="283" customWidth="1"/>
    <col min="2318" max="2318" width="8.28515625" style="283" customWidth="1"/>
    <col min="2319" max="2319" width="2" style="283" customWidth="1"/>
    <col min="2320" max="2320" width="3.28515625" style="283" customWidth="1"/>
    <col min="2321" max="2560" width="9" style="283"/>
    <col min="2561" max="2561" width="3.28515625" style="283" customWidth="1"/>
    <col min="2562" max="2562" width="2" style="283" customWidth="1"/>
    <col min="2563" max="2567" width="8.28515625" style="283" customWidth="1"/>
    <col min="2568" max="2568" width="3.28515625" style="283" customWidth="1"/>
    <col min="2569" max="2569" width="2" style="283" customWidth="1"/>
    <col min="2570" max="2570" width="7" style="283" customWidth="1"/>
    <col min="2571" max="2572" width="8.28515625" style="283" customWidth="1"/>
    <col min="2573" max="2573" width="8.5703125" style="283" customWidth="1"/>
    <col min="2574" max="2574" width="8.28515625" style="283" customWidth="1"/>
    <col min="2575" max="2575" width="2" style="283" customWidth="1"/>
    <col min="2576" max="2576" width="3.28515625" style="283" customWidth="1"/>
    <col min="2577" max="2816" width="9" style="283"/>
    <col min="2817" max="2817" width="3.28515625" style="283" customWidth="1"/>
    <col min="2818" max="2818" width="2" style="283" customWidth="1"/>
    <col min="2819" max="2823" width="8.28515625" style="283" customWidth="1"/>
    <col min="2824" max="2824" width="3.28515625" style="283" customWidth="1"/>
    <col min="2825" max="2825" width="2" style="283" customWidth="1"/>
    <col min="2826" max="2826" width="7" style="283" customWidth="1"/>
    <col min="2827" max="2828" width="8.28515625" style="283" customWidth="1"/>
    <col min="2829" max="2829" width="8.5703125" style="283" customWidth="1"/>
    <col min="2830" max="2830" width="8.28515625" style="283" customWidth="1"/>
    <col min="2831" max="2831" width="2" style="283" customWidth="1"/>
    <col min="2832" max="2832" width="3.28515625" style="283" customWidth="1"/>
    <col min="2833" max="3072" width="9" style="283"/>
    <col min="3073" max="3073" width="3.28515625" style="283" customWidth="1"/>
    <col min="3074" max="3074" width="2" style="283" customWidth="1"/>
    <col min="3075" max="3079" width="8.28515625" style="283" customWidth="1"/>
    <col min="3080" max="3080" width="3.28515625" style="283" customWidth="1"/>
    <col min="3081" max="3081" width="2" style="283" customWidth="1"/>
    <col min="3082" max="3082" width="7" style="283" customWidth="1"/>
    <col min="3083" max="3084" width="8.28515625" style="283" customWidth="1"/>
    <col min="3085" max="3085" width="8.5703125" style="283" customWidth="1"/>
    <col min="3086" max="3086" width="8.28515625" style="283" customWidth="1"/>
    <col min="3087" max="3087" width="2" style="283" customWidth="1"/>
    <col min="3088" max="3088" width="3.28515625" style="283" customWidth="1"/>
    <col min="3089" max="3328" width="9" style="283"/>
    <col min="3329" max="3329" width="3.28515625" style="283" customWidth="1"/>
    <col min="3330" max="3330" width="2" style="283" customWidth="1"/>
    <col min="3331" max="3335" width="8.28515625" style="283" customWidth="1"/>
    <col min="3336" max="3336" width="3.28515625" style="283" customWidth="1"/>
    <col min="3337" max="3337" width="2" style="283" customWidth="1"/>
    <col min="3338" max="3338" width="7" style="283" customWidth="1"/>
    <col min="3339" max="3340" width="8.28515625" style="283" customWidth="1"/>
    <col min="3341" max="3341" width="8.5703125" style="283" customWidth="1"/>
    <col min="3342" max="3342" width="8.28515625" style="283" customWidth="1"/>
    <col min="3343" max="3343" width="2" style="283" customWidth="1"/>
    <col min="3344" max="3344" width="3.28515625" style="283" customWidth="1"/>
    <col min="3345" max="3584" width="9" style="283"/>
    <col min="3585" max="3585" width="3.28515625" style="283" customWidth="1"/>
    <col min="3586" max="3586" width="2" style="283" customWidth="1"/>
    <col min="3587" max="3591" width="8.28515625" style="283" customWidth="1"/>
    <col min="3592" max="3592" width="3.28515625" style="283" customWidth="1"/>
    <col min="3593" max="3593" width="2" style="283" customWidth="1"/>
    <col min="3594" max="3594" width="7" style="283" customWidth="1"/>
    <col min="3595" max="3596" width="8.28515625" style="283" customWidth="1"/>
    <col min="3597" max="3597" width="8.5703125" style="283" customWidth="1"/>
    <col min="3598" max="3598" width="8.28515625" style="283" customWidth="1"/>
    <col min="3599" max="3599" width="2" style="283" customWidth="1"/>
    <col min="3600" max="3600" width="3.28515625" style="283" customWidth="1"/>
    <col min="3601" max="3840" width="9" style="283"/>
    <col min="3841" max="3841" width="3.28515625" style="283" customWidth="1"/>
    <col min="3842" max="3842" width="2" style="283" customWidth="1"/>
    <col min="3843" max="3847" width="8.28515625" style="283" customWidth="1"/>
    <col min="3848" max="3848" width="3.28515625" style="283" customWidth="1"/>
    <col min="3849" max="3849" width="2" style="283" customWidth="1"/>
    <col min="3850" max="3850" width="7" style="283" customWidth="1"/>
    <col min="3851" max="3852" width="8.28515625" style="283" customWidth="1"/>
    <col min="3853" max="3853" width="8.5703125" style="283" customWidth="1"/>
    <col min="3854" max="3854" width="8.28515625" style="283" customWidth="1"/>
    <col min="3855" max="3855" width="2" style="283" customWidth="1"/>
    <col min="3856" max="3856" width="3.28515625" style="283" customWidth="1"/>
    <col min="3857" max="4096" width="9" style="283"/>
    <col min="4097" max="4097" width="3.28515625" style="283" customWidth="1"/>
    <col min="4098" max="4098" width="2" style="283" customWidth="1"/>
    <col min="4099" max="4103" width="8.28515625" style="283" customWidth="1"/>
    <col min="4104" max="4104" width="3.28515625" style="283" customWidth="1"/>
    <col min="4105" max="4105" width="2" style="283" customWidth="1"/>
    <col min="4106" max="4106" width="7" style="283" customWidth="1"/>
    <col min="4107" max="4108" width="8.28515625" style="283" customWidth="1"/>
    <col min="4109" max="4109" width="8.5703125" style="283" customWidth="1"/>
    <col min="4110" max="4110" width="8.28515625" style="283" customWidth="1"/>
    <col min="4111" max="4111" width="2" style="283" customWidth="1"/>
    <col min="4112" max="4112" width="3.28515625" style="283" customWidth="1"/>
    <col min="4113" max="4352" width="9" style="283"/>
    <col min="4353" max="4353" width="3.28515625" style="283" customWidth="1"/>
    <col min="4354" max="4354" width="2" style="283" customWidth="1"/>
    <col min="4355" max="4359" width="8.28515625" style="283" customWidth="1"/>
    <col min="4360" max="4360" width="3.28515625" style="283" customWidth="1"/>
    <col min="4361" max="4361" width="2" style="283" customWidth="1"/>
    <col min="4362" max="4362" width="7" style="283" customWidth="1"/>
    <col min="4363" max="4364" width="8.28515625" style="283" customWidth="1"/>
    <col min="4365" max="4365" width="8.5703125" style="283" customWidth="1"/>
    <col min="4366" max="4366" width="8.28515625" style="283" customWidth="1"/>
    <col min="4367" max="4367" width="2" style="283" customWidth="1"/>
    <col min="4368" max="4368" width="3.28515625" style="283" customWidth="1"/>
    <col min="4369" max="4608" width="9" style="283"/>
    <col min="4609" max="4609" width="3.28515625" style="283" customWidth="1"/>
    <col min="4610" max="4610" width="2" style="283" customWidth="1"/>
    <col min="4611" max="4615" width="8.28515625" style="283" customWidth="1"/>
    <col min="4616" max="4616" width="3.28515625" style="283" customWidth="1"/>
    <col min="4617" max="4617" width="2" style="283" customWidth="1"/>
    <col min="4618" max="4618" width="7" style="283" customWidth="1"/>
    <col min="4619" max="4620" width="8.28515625" style="283" customWidth="1"/>
    <col min="4621" max="4621" width="8.5703125" style="283" customWidth="1"/>
    <col min="4622" max="4622" width="8.28515625" style="283" customWidth="1"/>
    <col min="4623" max="4623" width="2" style="283" customWidth="1"/>
    <col min="4624" max="4624" width="3.28515625" style="283" customWidth="1"/>
    <col min="4625" max="4864" width="9" style="283"/>
    <col min="4865" max="4865" width="3.28515625" style="283" customWidth="1"/>
    <col min="4866" max="4866" width="2" style="283" customWidth="1"/>
    <col min="4867" max="4871" width="8.28515625" style="283" customWidth="1"/>
    <col min="4872" max="4872" width="3.28515625" style="283" customWidth="1"/>
    <col min="4873" max="4873" width="2" style="283" customWidth="1"/>
    <col min="4874" max="4874" width="7" style="283" customWidth="1"/>
    <col min="4875" max="4876" width="8.28515625" style="283" customWidth="1"/>
    <col min="4877" max="4877" width="8.5703125" style="283" customWidth="1"/>
    <col min="4878" max="4878" width="8.28515625" style="283" customWidth="1"/>
    <col min="4879" max="4879" width="2" style="283" customWidth="1"/>
    <col min="4880" max="4880" width="3.28515625" style="283" customWidth="1"/>
    <col min="4881" max="5120" width="9" style="283"/>
    <col min="5121" max="5121" width="3.28515625" style="283" customWidth="1"/>
    <col min="5122" max="5122" width="2" style="283" customWidth="1"/>
    <col min="5123" max="5127" width="8.28515625" style="283" customWidth="1"/>
    <col min="5128" max="5128" width="3.28515625" style="283" customWidth="1"/>
    <col min="5129" max="5129" width="2" style="283" customWidth="1"/>
    <col min="5130" max="5130" width="7" style="283" customWidth="1"/>
    <col min="5131" max="5132" width="8.28515625" style="283" customWidth="1"/>
    <col min="5133" max="5133" width="8.5703125" style="283" customWidth="1"/>
    <col min="5134" max="5134" width="8.28515625" style="283" customWidth="1"/>
    <col min="5135" max="5135" width="2" style="283" customWidth="1"/>
    <col min="5136" max="5136" width="3.28515625" style="283" customWidth="1"/>
    <col min="5137" max="5376" width="9" style="283"/>
    <col min="5377" max="5377" width="3.28515625" style="283" customWidth="1"/>
    <col min="5378" max="5378" width="2" style="283" customWidth="1"/>
    <col min="5379" max="5383" width="8.28515625" style="283" customWidth="1"/>
    <col min="5384" max="5384" width="3.28515625" style="283" customWidth="1"/>
    <col min="5385" max="5385" width="2" style="283" customWidth="1"/>
    <col min="5386" max="5386" width="7" style="283" customWidth="1"/>
    <col min="5387" max="5388" width="8.28515625" style="283" customWidth="1"/>
    <col min="5389" max="5389" width="8.5703125" style="283" customWidth="1"/>
    <col min="5390" max="5390" width="8.28515625" style="283" customWidth="1"/>
    <col min="5391" max="5391" width="2" style="283" customWidth="1"/>
    <col min="5392" max="5392" width="3.28515625" style="283" customWidth="1"/>
    <col min="5393" max="5632" width="9" style="283"/>
    <col min="5633" max="5633" width="3.28515625" style="283" customWidth="1"/>
    <col min="5634" max="5634" width="2" style="283" customWidth="1"/>
    <col min="5635" max="5639" width="8.28515625" style="283" customWidth="1"/>
    <col min="5640" max="5640" width="3.28515625" style="283" customWidth="1"/>
    <col min="5641" max="5641" width="2" style="283" customWidth="1"/>
    <col min="5642" max="5642" width="7" style="283" customWidth="1"/>
    <col min="5643" max="5644" width="8.28515625" style="283" customWidth="1"/>
    <col min="5645" max="5645" width="8.5703125" style="283" customWidth="1"/>
    <col min="5646" max="5646" width="8.28515625" style="283" customWidth="1"/>
    <col min="5647" max="5647" width="2" style="283" customWidth="1"/>
    <col min="5648" max="5648" width="3.28515625" style="283" customWidth="1"/>
    <col min="5649" max="5888" width="9" style="283"/>
    <col min="5889" max="5889" width="3.28515625" style="283" customWidth="1"/>
    <col min="5890" max="5890" width="2" style="283" customWidth="1"/>
    <col min="5891" max="5895" width="8.28515625" style="283" customWidth="1"/>
    <col min="5896" max="5896" width="3.28515625" style="283" customWidth="1"/>
    <col min="5897" max="5897" width="2" style="283" customWidth="1"/>
    <col min="5898" max="5898" width="7" style="283" customWidth="1"/>
    <col min="5899" max="5900" width="8.28515625" style="283" customWidth="1"/>
    <col min="5901" max="5901" width="8.5703125" style="283" customWidth="1"/>
    <col min="5902" max="5902" width="8.28515625" style="283" customWidth="1"/>
    <col min="5903" max="5903" width="2" style="283" customWidth="1"/>
    <col min="5904" max="5904" width="3.28515625" style="283" customWidth="1"/>
    <col min="5905" max="6144" width="9" style="283"/>
    <col min="6145" max="6145" width="3.28515625" style="283" customWidth="1"/>
    <col min="6146" max="6146" width="2" style="283" customWidth="1"/>
    <col min="6147" max="6151" width="8.28515625" style="283" customWidth="1"/>
    <col min="6152" max="6152" width="3.28515625" style="283" customWidth="1"/>
    <col min="6153" max="6153" width="2" style="283" customWidth="1"/>
    <col min="6154" max="6154" width="7" style="283" customWidth="1"/>
    <col min="6155" max="6156" width="8.28515625" style="283" customWidth="1"/>
    <col min="6157" max="6157" width="8.5703125" style="283" customWidth="1"/>
    <col min="6158" max="6158" width="8.28515625" style="283" customWidth="1"/>
    <col min="6159" max="6159" width="2" style="283" customWidth="1"/>
    <col min="6160" max="6160" width="3.28515625" style="283" customWidth="1"/>
    <col min="6161" max="6400" width="9" style="283"/>
    <col min="6401" max="6401" width="3.28515625" style="283" customWidth="1"/>
    <col min="6402" max="6402" width="2" style="283" customWidth="1"/>
    <col min="6403" max="6407" width="8.28515625" style="283" customWidth="1"/>
    <col min="6408" max="6408" width="3.28515625" style="283" customWidth="1"/>
    <col min="6409" max="6409" width="2" style="283" customWidth="1"/>
    <col min="6410" max="6410" width="7" style="283" customWidth="1"/>
    <col min="6411" max="6412" width="8.28515625" style="283" customWidth="1"/>
    <col min="6413" max="6413" width="8.5703125" style="283" customWidth="1"/>
    <col min="6414" max="6414" width="8.28515625" style="283" customWidth="1"/>
    <col min="6415" max="6415" width="2" style="283" customWidth="1"/>
    <col min="6416" max="6416" width="3.28515625" style="283" customWidth="1"/>
    <col min="6417" max="6656" width="9" style="283"/>
    <col min="6657" max="6657" width="3.28515625" style="283" customWidth="1"/>
    <col min="6658" max="6658" width="2" style="283" customWidth="1"/>
    <col min="6659" max="6663" width="8.28515625" style="283" customWidth="1"/>
    <col min="6664" max="6664" width="3.28515625" style="283" customWidth="1"/>
    <col min="6665" max="6665" width="2" style="283" customWidth="1"/>
    <col min="6666" max="6666" width="7" style="283" customWidth="1"/>
    <col min="6667" max="6668" width="8.28515625" style="283" customWidth="1"/>
    <col min="6669" max="6669" width="8.5703125" style="283" customWidth="1"/>
    <col min="6670" max="6670" width="8.28515625" style="283" customWidth="1"/>
    <col min="6671" max="6671" width="2" style="283" customWidth="1"/>
    <col min="6672" max="6672" width="3.28515625" style="283" customWidth="1"/>
    <col min="6673" max="6912" width="9" style="283"/>
    <col min="6913" max="6913" width="3.28515625" style="283" customWidth="1"/>
    <col min="6914" max="6914" width="2" style="283" customWidth="1"/>
    <col min="6915" max="6919" width="8.28515625" style="283" customWidth="1"/>
    <col min="6920" max="6920" width="3.28515625" style="283" customWidth="1"/>
    <col min="6921" max="6921" width="2" style="283" customWidth="1"/>
    <col min="6922" max="6922" width="7" style="283" customWidth="1"/>
    <col min="6923" max="6924" width="8.28515625" style="283" customWidth="1"/>
    <col min="6925" max="6925" width="8.5703125" style="283" customWidth="1"/>
    <col min="6926" max="6926" width="8.28515625" style="283" customWidth="1"/>
    <col min="6927" max="6927" width="2" style="283" customWidth="1"/>
    <col min="6928" max="6928" width="3.28515625" style="283" customWidth="1"/>
    <col min="6929" max="7168" width="9" style="283"/>
    <col min="7169" max="7169" width="3.28515625" style="283" customWidth="1"/>
    <col min="7170" max="7170" width="2" style="283" customWidth="1"/>
    <col min="7171" max="7175" width="8.28515625" style="283" customWidth="1"/>
    <col min="7176" max="7176" width="3.28515625" style="283" customWidth="1"/>
    <col min="7177" max="7177" width="2" style="283" customWidth="1"/>
    <col min="7178" max="7178" width="7" style="283" customWidth="1"/>
    <col min="7179" max="7180" width="8.28515625" style="283" customWidth="1"/>
    <col min="7181" max="7181" width="8.5703125" style="283" customWidth="1"/>
    <col min="7182" max="7182" width="8.28515625" style="283" customWidth="1"/>
    <col min="7183" max="7183" width="2" style="283" customWidth="1"/>
    <col min="7184" max="7184" width="3.28515625" style="283" customWidth="1"/>
    <col min="7185" max="7424" width="9" style="283"/>
    <col min="7425" max="7425" width="3.28515625" style="283" customWidth="1"/>
    <col min="7426" max="7426" width="2" style="283" customWidth="1"/>
    <col min="7427" max="7431" width="8.28515625" style="283" customWidth="1"/>
    <col min="7432" max="7432" width="3.28515625" style="283" customWidth="1"/>
    <col min="7433" max="7433" width="2" style="283" customWidth="1"/>
    <col min="7434" max="7434" width="7" style="283" customWidth="1"/>
    <col min="7435" max="7436" width="8.28515625" style="283" customWidth="1"/>
    <col min="7437" max="7437" width="8.5703125" style="283" customWidth="1"/>
    <col min="7438" max="7438" width="8.28515625" style="283" customWidth="1"/>
    <col min="7439" max="7439" width="2" style="283" customWidth="1"/>
    <col min="7440" max="7440" width="3.28515625" style="283" customWidth="1"/>
    <col min="7441" max="7680" width="9" style="283"/>
    <col min="7681" max="7681" width="3.28515625" style="283" customWidth="1"/>
    <col min="7682" max="7682" width="2" style="283" customWidth="1"/>
    <col min="7683" max="7687" width="8.28515625" style="283" customWidth="1"/>
    <col min="7688" max="7688" width="3.28515625" style="283" customWidth="1"/>
    <col min="7689" max="7689" width="2" style="283" customWidth="1"/>
    <col min="7690" max="7690" width="7" style="283" customWidth="1"/>
    <col min="7691" max="7692" width="8.28515625" style="283" customWidth="1"/>
    <col min="7693" max="7693" width="8.5703125" style="283" customWidth="1"/>
    <col min="7694" max="7694" width="8.28515625" style="283" customWidth="1"/>
    <col min="7695" max="7695" width="2" style="283" customWidth="1"/>
    <col min="7696" max="7696" width="3.28515625" style="283" customWidth="1"/>
    <col min="7697" max="7936" width="9" style="283"/>
    <col min="7937" max="7937" width="3.28515625" style="283" customWidth="1"/>
    <col min="7938" max="7938" width="2" style="283" customWidth="1"/>
    <col min="7939" max="7943" width="8.28515625" style="283" customWidth="1"/>
    <col min="7944" max="7944" width="3.28515625" style="283" customWidth="1"/>
    <col min="7945" max="7945" width="2" style="283" customWidth="1"/>
    <col min="7946" max="7946" width="7" style="283" customWidth="1"/>
    <col min="7947" max="7948" width="8.28515625" style="283" customWidth="1"/>
    <col min="7949" max="7949" width="8.5703125" style="283" customWidth="1"/>
    <col min="7950" max="7950" width="8.28515625" style="283" customWidth="1"/>
    <col min="7951" max="7951" width="2" style="283" customWidth="1"/>
    <col min="7952" max="7952" width="3.28515625" style="283" customWidth="1"/>
    <col min="7953" max="8192" width="9" style="283"/>
    <col min="8193" max="8193" width="3.28515625" style="283" customWidth="1"/>
    <col min="8194" max="8194" width="2" style="283" customWidth="1"/>
    <col min="8195" max="8199" width="8.28515625" style="283" customWidth="1"/>
    <col min="8200" max="8200" width="3.28515625" style="283" customWidth="1"/>
    <col min="8201" max="8201" width="2" style="283" customWidth="1"/>
    <col min="8202" max="8202" width="7" style="283" customWidth="1"/>
    <col min="8203" max="8204" width="8.28515625" style="283" customWidth="1"/>
    <col min="8205" max="8205" width="8.5703125" style="283" customWidth="1"/>
    <col min="8206" max="8206" width="8.28515625" style="283" customWidth="1"/>
    <col min="8207" max="8207" width="2" style="283" customWidth="1"/>
    <col min="8208" max="8208" width="3.28515625" style="283" customWidth="1"/>
    <col min="8209" max="8448" width="9" style="283"/>
    <col min="8449" max="8449" width="3.28515625" style="283" customWidth="1"/>
    <col min="8450" max="8450" width="2" style="283" customWidth="1"/>
    <col min="8451" max="8455" width="8.28515625" style="283" customWidth="1"/>
    <col min="8456" max="8456" width="3.28515625" style="283" customWidth="1"/>
    <col min="8457" max="8457" width="2" style="283" customWidth="1"/>
    <col min="8458" max="8458" width="7" style="283" customWidth="1"/>
    <col min="8459" max="8460" width="8.28515625" style="283" customWidth="1"/>
    <col min="8461" max="8461" width="8.5703125" style="283" customWidth="1"/>
    <col min="8462" max="8462" width="8.28515625" style="283" customWidth="1"/>
    <col min="8463" max="8463" width="2" style="283" customWidth="1"/>
    <col min="8464" max="8464" width="3.28515625" style="283" customWidth="1"/>
    <col min="8465" max="8704" width="9" style="283"/>
    <col min="8705" max="8705" width="3.28515625" style="283" customWidth="1"/>
    <col min="8706" max="8706" width="2" style="283" customWidth="1"/>
    <col min="8707" max="8711" width="8.28515625" style="283" customWidth="1"/>
    <col min="8712" max="8712" width="3.28515625" style="283" customWidth="1"/>
    <col min="8713" max="8713" width="2" style="283" customWidth="1"/>
    <col min="8714" max="8714" width="7" style="283" customWidth="1"/>
    <col min="8715" max="8716" width="8.28515625" style="283" customWidth="1"/>
    <col min="8717" max="8717" width="8.5703125" style="283" customWidth="1"/>
    <col min="8718" max="8718" width="8.28515625" style="283" customWidth="1"/>
    <col min="8719" max="8719" width="2" style="283" customWidth="1"/>
    <col min="8720" max="8720" width="3.28515625" style="283" customWidth="1"/>
    <col min="8721" max="8960" width="9" style="283"/>
    <col min="8961" max="8961" width="3.28515625" style="283" customWidth="1"/>
    <col min="8962" max="8962" width="2" style="283" customWidth="1"/>
    <col min="8963" max="8967" width="8.28515625" style="283" customWidth="1"/>
    <col min="8968" max="8968" width="3.28515625" style="283" customWidth="1"/>
    <col min="8969" max="8969" width="2" style="283" customWidth="1"/>
    <col min="8970" max="8970" width="7" style="283" customWidth="1"/>
    <col min="8971" max="8972" width="8.28515625" style="283" customWidth="1"/>
    <col min="8973" max="8973" width="8.5703125" style="283" customWidth="1"/>
    <col min="8974" max="8974" width="8.28515625" style="283" customWidth="1"/>
    <col min="8975" max="8975" width="2" style="283" customWidth="1"/>
    <col min="8976" max="8976" width="3.28515625" style="283" customWidth="1"/>
    <col min="8977" max="9216" width="9" style="283"/>
    <col min="9217" max="9217" width="3.28515625" style="283" customWidth="1"/>
    <col min="9218" max="9218" width="2" style="283" customWidth="1"/>
    <col min="9219" max="9223" width="8.28515625" style="283" customWidth="1"/>
    <col min="9224" max="9224" width="3.28515625" style="283" customWidth="1"/>
    <col min="9225" max="9225" width="2" style="283" customWidth="1"/>
    <col min="9226" max="9226" width="7" style="283" customWidth="1"/>
    <col min="9227" max="9228" width="8.28515625" style="283" customWidth="1"/>
    <col min="9229" max="9229" width="8.5703125" style="283" customWidth="1"/>
    <col min="9230" max="9230" width="8.28515625" style="283" customWidth="1"/>
    <col min="9231" max="9231" width="2" style="283" customWidth="1"/>
    <col min="9232" max="9232" width="3.28515625" style="283" customWidth="1"/>
    <col min="9233" max="9472" width="9" style="283"/>
    <col min="9473" max="9473" width="3.28515625" style="283" customWidth="1"/>
    <col min="9474" max="9474" width="2" style="283" customWidth="1"/>
    <col min="9475" max="9479" width="8.28515625" style="283" customWidth="1"/>
    <col min="9480" max="9480" width="3.28515625" style="283" customWidth="1"/>
    <col min="9481" max="9481" width="2" style="283" customWidth="1"/>
    <col min="9482" max="9482" width="7" style="283" customWidth="1"/>
    <col min="9483" max="9484" width="8.28515625" style="283" customWidth="1"/>
    <col min="9485" max="9485" width="8.5703125" style="283" customWidth="1"/>
    <col min="9486" max="9486" width="8.28515625" style="283" customWidth="1"/>
    <col min="9487" max="9487" width="2" style="283" customWidth="1"/>
    <col min="9488" max="9488" width="3.28515625" style="283" customWidth="1"/>
    <col min="9489" max="9728" width="9" style="283"/>
    <col min="9729" max="9729" width="3.28515625" style="283" customWidth="1"/>
    <col min="9730" max="9730" width="2" style="283" customWidth="1"/>
    <col min="9731" max="9735" width="8.28515625" style="283" customWidth="1"/>
    <col min="9736" max="9736" width="3.28515625" style="283" customWidth="1"/>
    <col min="9737" max="9737" width="2" style="283" customWidth="1"/>
    <col min="9738" max="9738" width="7" style="283" customWidth="1"/>
    <col min="9739" max="9740" width="8.28515625" style="283" customWidth="1"/>
    <col min="9741" max="9741" width="8.5703125" style="283" customWidth="1"/>
    <col min="9742" max="9742" width="8.28515625" style="283" customWidth="1"/>
    <col min="9743" max="9743" width="2" style="283" customWidth="1"/>
    <col min="9744" max="9744" width="3.28515625" style="283" customWidth="1"/>
    <col min="9745" max="9984" width="9" style="283"/>
    <col min="9985" max="9985" width="3.28515625" style="283" customWidth="1"/>
    <col min="9986" max="9986" width="2" style="283" customWidth="1"/>
    <col min="9987" max="9991" width="8.28515625" style="283" customWidth="1"/>
    <col min="9992" max="9992" width="3.28515625" style="283" customWidth="1"/>
    <col min="9993" max="9993" width="2" style="283" customWidth="1"/>
    <col min="9994" max="9994" width="7" style="283" customWidth="1"/>
    <col min="9995" max="9996" width="8.28515625" style="283" customWidth="1"/>
    <col min="9997" max="9997" width="8.5703125" style="283" customWidth="1"/>
    <col min="9998" max="9998" width="8.28515625" style="283" customWidth="1"/>
    <col min="9999" max="9999" width="2" style="283" customWidth="1"/>
    <col min="10000" max="10000" width="3.28515625" style="283" customWidth="1"/>
    <col min="10001" max="10240" width="9" style="283"/>
    <col min="10241" max="10241" width="3.28515625" style="283" customWidth="1"/>
    <col min="10242" max="10242" width="2" style="283" customWidth="1"/>
    <col min="10243" max="10247" width="8.28515625" style="283" customWidth="1"/>
    <col min="10248" max="10248" width="3.28515625" style="283" customWidth="1"/>
    <col min="10249" max="10249" width="2" style="283" customWidth="1"/>
    <col min="10250" max="10250" width="7" style="283" customWidth="1"/>
    <col min="10251" max="10252" width="8.28515625" style="283" customWidth="1"/>
    <col min="10253" max="10253" width="8.5703125" style="283" customWidth="1"/>
    <col min="10254" max="10254" width="8.28515625" style="283" customWidth="1"/>
    <col min="10255" max="10255" width="2" style="283" customWidth="1"/>
    <col min="10256" max="10256" width="3.28515625" style="283" customWidth="1"/>
    <col min="10257" max="10496" width="9" style="283"/>
    <col min="10497" max="10497" width="3.28515625" style="283" customWidth="1"/>
    <col min="10498" max="10498" width="2" style="283" customWidth="1"/>
    <col min="10499" max="10503" width="8.28515625" style="283" customWidth="1"/>
    <col min="10504" max="10504" width="3.28515625" style="283" customWidth="1"/>
    <col min="10505" max="10505" width="2" style="283" customWidth="1"/>
    <col min="10506" max="10506" width="7" style="283" customWidth="1"/>
    <col min="10507" max="10508" width="8.28515625" style="283" customWidth="1"/>
    <col min="10509" max="10509" width="8.5703125" style="283" customWidth="1"/>
    <col min="10510" max="10510" width="8.28515625" style="283" customWidth="1"/>
    <col min="10511" max="10511" width="2" style="283" customWidth="1"/>
    <col min="10512" max="10512" width="3.28515625" style="283" customWidth="1"/>
    <col min="10513" max="10752" width="9" style="283"/>
    <col min="10753" max="10753" width="3.28515625" style="283" customWidth="1"/>
    <col min="10754" max="10754" width="2" style="283" customWidth="1"/>
    <col min="10755" max="10759" width="8.28515625" style="283" customWidth="1"/>
    <col min="10760" max="10760" width="3.28515625" style="283" customWidth="1"/>
    <col min="10761" max="10761" width="2" style="283" customWidth="1"/>
    <col min="10762" max="10762" width="7" style="283" customWidth="1"/>
    <col min="10763" max="10764" width="8.28515625" style="283" customWidth="1"/>
    <col min="10765" max="10765" width="8.5703125" style="283" customWidth="1"/>
    <col min="10766" max="10766" width="8.28515625" style="283" customWidth="1"/>
    <col min="10767" max="10767" width="2" style="283" customWidth="1"/>
    <col min="10768" max="10768" width="3.28515625" style="283" customWidth="1"/>
    <col min="10769" max="11008" width="9" style="283"/>
    <col min="11009" max="11009" width="3.28515625" style="283" customWidth="1"/>
    <col min="11010" max="11010" width="2" style="283" customWidth="1"/>
    <col min="11011" max="11015" width="8.28515625" style="283" customWidth="1"/>
    <col min="11016" max="11016" width="3.28515625" style="283" customWidth="1"/>
    <col min="11017" max="11017" width="2" style="283" customWidth="1"/>
    <col min="11018" max="11018" width="7" style="283" customWidth="1"/>
    <col min="11019" max="11020" width="8.28515625" style="283" customWidth="1"/>
    <col min="11021" max="11021" width="8.5703125" style="283" customWidth="1"/>
    <col min="11022" max="11022" width="8.28515625" style="283" customWidth="1"/>
    <col min="11023" max="11023" width="2" style="283" customWidth="1"/>
    <col min="11024" max="11024" width="3.28515625" style="283" customWidth="1"/>
    <col min="11025" max="11264" width="9" style="283"/>
    <col min="11265" max="11265" width="3.28515625" style="283" customWidth="1"/>
    <col min="11266" max="11266" width="2" style="283" customWidth="1"/>
    <col min="11267" max="11271" width="8.28515625" style="283" customWidth="1"/>
    <col min="11272" max="11272" width="3.28515625" style="283" customWidth="1"/>
    <col min="11273" max="11273" width="2" style="283" customWidth="1"/>
    <col min="11274" max="11274" width="7" style="283" customWidth="1"/>
    <col min="11275" max="11276" width="8.28515625" style="283" customWidth="1"/>
    <col min="11277" max="11277" width="8.5703125" style="283" customWidth="1"/>
    <col min="11278" max="11278" width="8.28515625" style="283" customWidth="1"/>
    <col min="11279" max="11279" width="2" style="283" customWidth="1"/>
    <col min="11280" max="11280" width="3.28515625" style="283" customWidth="1"/>
    <col min="11281" max="11520" width="9" style="283"/>
    <col min="11521" max="11521" width="3.28515625" style="283" customWidth="1"/>
    <col min="11522" max="11522" width="2" style="283" customWidth="1"/>
    <col min="11523" max="11527" width="8.28515625" style="283" customWidth="1"/>
    <col min="11528" max="11528" width="3.28515625" style="283" customWidth="1"/>
    <col min="11529" max="11529" width="2" style="283" customWidth="1"/>
    <col min="11530" max="11530" width="7" style="283" customWidth="1"/>
    <col min="11531" max="11532" width="8.28515625" style="283" customWidth="1"/>
    <col min="11533" max="11533" width="8.5703125" style="283" customWidth="1"/>
    <col min="11534" max="11534" width="8.28515625" style="283" customWidth="1"/>
    <col min="11535" max="11535" width="2" style="283" customWidth="1"/>
    <col min="11536" max="11536" width="3.28515625" style="283" customWidth="1"/>
    <col min="11537" max="11776" width="9" style="283"/>
    <col min="11777" max="11777" width="3.28515625" style="283" customWidth="1"/>
    <col min="11778" max="11778" width="2" style="283" customWidth="1"/>
    <col min="11779" max="11783" width="8.28515625" style="283" customWidth="1"/>
    <col min="11784" max="11784" width="3.28515625" style="283" customWidth="1"/>
    <col min="11785" max="11785" width="2" style="283" customWidth="1"/>
    <col min="11786" max="11786" width="7" style="283" customWidth="1"/>
    <col min="11787" max="11788" width="8.28515625" style="283" customWidth="1"/>
    <col min="11789" max="11789" width="8.5703125" style="283" customWidth="1"/>
    <col min="11790" max="11790" width="8.28515625" style="283" customWidth="1"/>
    <col min="11791" max="11791" width="2" style="283" customWidth="1"/>
    <col min="11792" max="11792" width="3.28515625" style="283" customWidth="1"/>
    <col min="11793" max="12032" width="9" style="283"/>
    <col min="12033" max="12033" width="3.28515625" style="283" customWidth="1"/>
    <col min="12034" max="12034" width="2" style="283" customWidth="1"/>
    <col min="12035" max="12039" width="8.28515625" style="283" customWidth="1"/>
    <col min="12040" max="12040" width="3.28515625" style="283" customWidth="1"/>
    <col min="12041" max="12041" width="2" style="283" customWidth="1"/>
    <col min="12042" max="12042" width="7" style="283" customWidth="1"/>
    <col min="12043" max="12044" width="8.28515625" style="283" customWidth="1"/>
    <col min="12045" max="12045" width="8.5703125" style="283" customWidth="1"/>
    <col min="12046" max="12046" width="8.28515625" style="283" customWidth="1"/>
    <col min="12047" max="12047" width="2" style="283" customWidth="1"/>
    <col min="12048" max="12048" width="3.28515625" style="283" customWidth="1"/>
    <col min="12049" max="12288" width="9" style="283"/>
    <col min="12289" max="12289" width="3.28515625" style="283" customWidth="1"/>
    <col min="12290" max="12290" width="2" style="283" customWidth="1"/>
    <col min="12291" max="12295" width="8.28515625" style="283" customWidth="1"/>
    <col min="12296" max="12296" width="3.28515625" style="283" customWidth="1"/>
    <col min="12297" max="12297" width="2" style="283" customWidth="1"/>
    <col min="12298" max="12298" width="7" style="283" customWidth="1"/>
    <col min="12299" max="12300" width="8.28515625" style="283" customWidth="1"/>
    <col min="12301" max="12301" width="8.5703125" style="283" customWidth="1"/>
    <col min="12302" max="12302" width="8.28515625" style="283" customWidth="1"/>
    <col min="12303" max="12303" width="2" style="283" customWidth="1"/>
    <col min="12304" max="12304" width="3.28515625" style="283" customWidth="1"/>
    <col min="12305" max="12544" width="9" style="283"/>
    <col min="12545" max="12545" width="3.28515625" style="283" customWidth="1"/>
    <col min="12546" max="12546" width="2" style="283" customWidth="1"/>
    <col min="12547" max="12551" width="8.28515625" style="283" customWidth="1"/>
    <col min="12552" max="12552" width="3.28515625" style="283" customWidth="1"/>
    <col min="12553" max="12553" width="2" style="283" customWidth="1"/>
    <col min="12554" max="12554" width="7" style="283" customWidth="1"/>
    <col min="12555" max="12556" width="8.28515625" style="283" customWidth="1"/>
    <col min="12557" max="12557" width="8.5703125" style="283" customWidth="1"/>
    <col min="12558" max="12558" width="8.28515625" style="283" customWidth="1"/>
    <col min="12559" max="12559" width="2" style="283" customWidth="1"/>
    <col min="12560" max="12560" width="3.28515625" style="283" customWidth="1"/>
    <col min="12561" max="12800" width="9" style="283"/>
    <col min="12801" max="12801" width="3.28515625" style="283" customWidth="1"/>
    <col min="12802" max="12802" width="2" style="283" customWidth="1"/>
    <col min="12803" max="12807" width="8.28515625" style="283" customWidth="1"/>
    <col min="12808" max="12808" width="3.28515625" style="283" customWidth="1"/>
    <col min="12809" max="12809" width="2" style="283" customWidth="1"/>
    <col min="12810" max="12810" width="7" style="283" customWidth="1"/>
    <col min="12811" max="12812" width="8.28515625" style="283" customWidth="1"/>
    <col min="12813" max="12813" width="8.5703125" style="283" customWidth="1"/>
    <col min="12814" max="12814" width="8.28515625" style="283" customWidth="1"/>
    <col min="12815" max="12815" width="2" style="283" customWidth="1"/>
    <col min="12816" max="12816" width="3.28515625" style="283" customWidth="1"/>
    <col min="12817" max="13056" width="9" style="283"/>
    <col min="13057" max="13057" width="3.28515625" style="283" customWidth="1"/>
    <col min="13058" max="13058" width="2" style="283" customWidth="1"/>
    <col min="13059" max="13063" width="8.28515625" style="283" customWidth="1"/>
    <col min="13064" max="13064" width="3.28515625" style="283" customWidth="1"/>
    <col min="13065" max="13065" width="2" style="283" customWidth="1"/>
    <col min="13066" max="13066" width="7" style="283" customWidth="1"/>
    <col min="13067" max="13068" width="8.28515625" style="283" customWidth="1"/>
    <col min="13069" max="13069" width="8.5703125" style="283" customWidth="1"/>
    <col min="13070" max="13070" width="8.28515625" style="283" customWidth="1"/>
    <col min="13071" max="13071" width="2" style="283" customWidth="1"/>
    <col min="13072" max="13072" width="3.28515625" style="283" customWidth="1"/>
    <col min="13073" max="13312" width="9" style="283"/>
    <col min="13313" max="13313" width="3.28515625" style="283" customWidth="1"/>
    <col min="13314" max="13314" width="2" style="283" customWidth="1"/>
    <col min="13315" max="13319" width="8.28515625" style="283" customWidth="1"/>
    <col min="13320" max="13320" width="3.28515625" style="283" customWidth="1"/>
    <col min="13321" max="13321" width="2" style="283" customWidth="1"/>
    <col min="13322" max="13322" width="7" style="283" customWidth="1"/>
    <col min="13323" max="13324" width="8.28515625" style="283" customWidth="1"/>
    <col min="13325" max="13325" width="8.5703125" style="283" customWidth="1"/>
    <col min="13326" max="13326" width="8.28515625" style="283" customWidth="1"/>
    <col min="13327" max="13327" width="2" style="283" customWidth="1"/>
    <col min="13328" max="13328" width="3.28515625" style="283" customWidth="1"/>
    <col min="13329" max="13568" width="9" style="283"/>
    <col min="13569" max="13569" width="3.28515625" style="283" customWidth="1"/>
    <col min="13570" max="13570" width="2" style="283" customWidth="1"/>
    <col min="13571" max="13575" width="8.28515625" style="283" customWidth="1"/>
    <col min="13576" max="13576" width="3.28515625" style="283" customWidth="1"/>
    <col min="13577" max="13577" width="2" style="283" customWidth="1"/>
    <col min="13578" max="13578" width="7" style="283" customWidth="1"/>
    <col min="13579" max="13580" width="8.28515625" style="283" customWidth="1"/>
    <col min="13581" max="13581" width="8.5703125" style="283" customWidth="1"/>
    <col min="13582" max="13582" width="8.28515625" style="283" customWidth="1"/>
    <col min="13583" max="13583" width="2" style="283" customWidth="1"/>
    <col min="13584" max="13584" width="3.28515625" style="283" customWidth="1"/>
    <col min="13585" max="13824" width="9" style="283"/>
    <col min="13825" max="13825" width="3.28515625" style="283" customWidth="1"/>
    <col min="13826" max="13826" width="2" style="283" customWidth="1"/>
    <col min="13827" max="13831" width="8.28515625" style="283" customWidth="1"/>
    <col min="13832" max="13832" width="3.28515625" style="283" customWidth="1"/>
    <col min="13833" max="13833" width="2" style="283" customWidth="1"/>
    <col min="13834" max="13834" width="7" style="283" customWidth="1"/>
    <col min="13835" max="13836" width="8.28515625" style="283" customWidth="1"/>
    <col min="13837" max="13837" width="8.5703125" style="283" customWidth="1"/>
    <col min="13838" max="13838" width="8.28515625" style="283" customWidth="1"/>
    <col min="13839" max="13839" width="2" style="283" customWidth="1"/>
    <col min="13840" max="13840" width="3.28515625" style="283" customWidth="1"/>
    <col min="13841" max="14080" width="9" style="283"/>
    <col min="14081" max="14081" width="3.28515625" style="283" customWidth="1"/>
    <col min="14082" max="14082" width="2" style="283" customWidth="1"/>
    <col min="14083" max="14087" width="8.28515625" style="283" customWidth="1"/>
    <col min="14088" max="14088" width="3.28515625" style="283" customWidth="1"/>
    <col min="14089" max="14089" width="2" style="283" customWidth="1"/>
    <col min="14090" max="14090" width="7" style="283" customWidth="1"/>
    <col min="14091" max="14092" width="8.28515625" style="283" customWidth="1"/>
    <col min="14093" max="14093" width="8.5703125" style="283" customWidth="1"/>
    <col min="14094" max="14094" width="8.28515625" style="283" customWidth="1"/>
    <col min="14095" max="14095" width="2" style="283" customWidth="1"/>
    <col min="14096" max="14096" width="3.28515625" style="283" customWidth="1"/>
    <col min="14097" max="14336" width="9" style="283"/>
    <col min="14337" max="14337" width="3.28515625" style="283" customWidth="1"/>
    <col min="14338" max="14338" width="2" style="283" customWidth="1"/>
    <col min="14339" max="14343" width="8.28515625" style="283" customWidth="1"/>
    <col min="14344" max="14344" width="3.28515625" style="283" customWidth="1"/>
    <col min="14345" max="14345" width="2" style="283" customWidth="1"/>
    <col min="14346" max="14346" width="7" style="283" customWidth="1"/>
    <col min="14347" max="14348" width="8.28515625" style="283" customWidth="1"/>
    <col min="14349" max="14349" width="8.5703125" style="283" customWidth="1"/>
    <col min="14350" max="14350" width="8.28515625" style="283" customWidth="1"/>
    <col min="14351" max="14351" width="2" style="283" customWidth="1"/>
    <col min="14352" max="14352" width="3.28515625" style="283" customWidth="1"/>
    <col min="14353" max="14592" width="9" style="283"/>
    <col min="14593" max="14593" width="3.28515625" style="283" customWidth="1"/>
    <col min="14594" max="14594" width="2" style="283" customWidth="1"/>
    <col min="14595" max="14599" width="8.28515625" style="283" customWidth="1"/>
    <col min="14600" max="14600" width="3.28515625" style="283" customWidth="1"/>
    <col min="14601" max="14601" width="2" style="283" customWidth="1"/>
    <col min="14602" max="14602" width="7" style="283" customWidth="1"/>
    <col min="14603" max="14604" width="8.28515625" style="283" customWidth="1"/>
    <col min="14605" max="14605" width="8.5703125" style="283" customWidth="1"/>
    <col min="14606" max="14606" width="8.28515625" style="283" customWidth="1"/>
    <col min="14607" max="14607" width="2" style="283" customWidth="1"/>
    <col min="14608" max="14608" width="3.28515625" style="283" customWidth="1"/>
    <col min="14609" max="14848" width="9" style="283"/>
    <col min="14849" max="14849" width="3.28515625" style="283" customWidth="1"/>
    <col min="14850" max="14850" width="2" style="283" customWidth="1"/>
    <col min="14851" max="14855" width="8.28515625" style="283" customWidth="1"/>
    <col min="14856" max="14856" width="3.28515625" style="283" customWidth="1"/>
    <col min="14857" max="14857" width="2" style="283" customWidth="1"/>
    <col min="14858" max="14858" width="7" style="283" customWidth="1"/>
    <col min="14859" max="14860" width="8.28515625" style="283" customWidth="1"/>
    <col min="14861" max="14861" width="8.5703125" style="283" customWidth="1"/>
    <col min="14862" max="14862" width="8.28515625" style="283" customWidth="1"/>
    <col min="14863" max="14863" width="2" style="283" customWidth="1"/>
    <col min="14864" max="14864" width="3.28515625" style="283" customWidth="1"/>
    <col min="14865" max="15104" width="9" style="283"/>
    <col min="15105" max="15105" width="3.28515625" style="283" customWidth="1"/>
    <col min="15106" max="15106" width="2" style="283" customWidth="1"/>
    <col min="15107" max="15111" width="8.28515625" style="283" customWidth="1"/>
    <col min="15112" max="15112" width="3.28515625" style="283" customWidth="1"/>
    <col min="15113" max="15113" width="2" style="283" customWidth="1"/>
    <col min="15114" max="15114" width="7" style="283" customWidth="1"/>
    <col min="15115" max="15116" width="8.28515625" style="283" customWidth="1"/>
    <col min="15117" max="15117" width="8.5703125" style="283" customWidth="1"/>
    <col min="15118" max="15118" width="8.28515625" style="283" customWidth="1"/>
    <col min="15119" max="15119" width="2" style="283" customWidth="1"/>
    <col min="15120" max="15120" width="3.28515625" style="283" customWidth="1"/>
    <col min="15121" max="15360" width="9" style="283"/>
    <col min="15361" max="15361" width="3.28515625" style="283" customWidth="1"/>
    <col min="15362" max="15362" width="2" style="283" customWidth="1"/>
    <col min="15363" max="15367" width="8.28515625" style="283" customWidth="1"/>
    <col min="15368" max="15368" width="3.28515625" style="283" customWidth="1"/>
    <col min="15369" max="15369" width="2" style="283" customWidth="1"/>
    <col min="15370" max="15370" width="7" style="283" customWidth="1"/>
    <col min="15371" max="15372" width="8.28515625" style="283" customWidth="1"/>
    <col min="15373" max="15373" width="8.5703125" style="283" customWidth="1"/>
    <col min="15374" max="15374" width="8.28515625" style="283" customWidth="1"/>
    <col min="15375" max="15375" width="2" style="283" customWidth="1"/>
    <col min="15376" max="15376" width="3.28515625" style="283" customWidth="1"/>
    <col min="15377" max="15616" width="9" style="283"/>
    <col min="15617" max="15617" width="3.28515625" style="283" customWidth="1"/>
    <col min="15618" max="15618" width="2" style="283" customWidth="1"/>
    <col min="15619" max="15623" width="8.28515625" style="283" customWidth="1"/>
    <col min="15624" max="15624" width="3.28515625" style="283" customWidth="1"/>
    <col min="15625" max="15625" width="2" style="283" customWidth="1"/>
    <col min="15626" max="15626" width="7" style="283" customWidth="1"/>
    <col min="15627" max="15628" width="8.28515625" style="283" customWidth="1"/>
    <col min="15629" max="15629" width="8.5703125" style="283" customWidth="1"/>
    <col min="15630" max="15630" width="8.28515625" style="283" customWidth="1"/>
    <col min="15631" max="15631" width="2" style="283" customWidth="1"/>
    <col min="15632" max="15632" width="3.28515625" style="283" customWidth="1"/>
    <col min="15633" max="15872" width="9" style="283"/>
    <col min="15873" max="15873" width="3.28515625" style="283" customWidth="1"/>
    <col min="15874" max="15874" width="2" style="283" customWidth="1"/>
    <col min="15875" max="15879" width="8.28515625" style="283" customWidth="1"/>
    <col min="15880" max="15880" width="3.28515625" style="283" customWidth="1"/>
    <col min="15881" max="15881" width="2" style="283" customWidth="1"/>
    <col min="15882" max="15882" width="7" style="283" customWidth="1"/>
    <col min="15883" max="15884" width="8.28515625" style="283" customWidth="1"/>
    <col min="15885" max="15885" width="8.5703125" style="283" customWidth="1"/>
    <col min="15886" max="15886" width="8.28515625" style="283" customWidth="1"/>
    <col min="15887" max="15887" width="2" style="283" customWidth="1"/>
    <col min="15888" max="15888" width="3.28515625" style="283" customWidth="1"/>
    <col min="15889" max="16128" width="9" style="283"/>
    <col min="16129" max="16129" width="3.28515625" style="283" customWidth="1"/>
    <col min="16130" max="16130" width="2" style="283" customWidth="1"/>
    <col min="16131" max="16135" width="8.28515625" style="283" customWidth="1"/>
    <col min="16136" max="16136" width="3.28515625" style="283" customWidth="1"/>
    <col min="16137" max="16137" width="2" style="283" customWidth="1"/>
    <col min="16138" max="16138" width="7" style="283" customWidth="1"/>
    <col min="16139" max="16140" width="8.28515625" style="283" customWidth="1"/>
    <col min="16141" max="16141" width="8.5703125" style="283" customWidth="1"/>
    <col min="16142" max="16142" width="8.28515625" style="283" customWidth="1"/>
    <col min="16143" max="16143" width="2" style="283" customWidth="1"/>
    <col min="16144" max="16144" width="3.28515625" style="283" customWidth="1"/>
    <col min="16145" max="16384" width="9" style="283"/>
  </cols>
  <sheetData>
    <row r="1" spans="1:16" ht="9.9499999999999993" customHeight="1">
      <c r="A1" s="281"/>
      <c r="B1" s="282"/>
      <c r="C1" s="282"/>
      <c r="E1" s="284"/>
      <c r="F1" s="285"/>
      <c r="G1" s="286"/>
      <c r="H1" s="286"/>
      <c r="I1" s="286"/>
      <c r="J1" s="286"/>
      <c r="K1" s="287"/>
      <c r="L1" s="288"/>
      <c r="M1" s="288"/>
      <c r="N1" s="289"/>
      <c r="O1" s="289"/>
      <c r="P1" s="290"/>
    </row>
    <row r="2" spans="1:16" ht="9.9499999999999993" customHeight="1">
      <c r="A2" s="1650"/>
      <c r="B2" s="1651"/>
      <c r="C2" s="1652"/>
      <c r="D2" s="1652"/>
      <c r="E2" s="1652"/>
      <c r="F2" s="1652"/>
      <c r="G2" s="1652"/>
      <c r="H2" s="1652"/>
      <c r="I2" s="1652"/>
      <c r="J2" s="1652"/>
      <c r="K2" s="1652"/>
      <c r="L2" s="1652"/>
      <c r="M2" s="1652"/>
      <c r="N2" s="1652"/>
      <c r="O2" s="291"/>
      <c r="P2" s="292"/>
    </row>
    <row r="3" spans="1:16" ht="9.9499999999999993" customHeight="1">
      <c r="A3" s="1653"/>
      <c r="B3" s="1652"/>
      <c r="C3" s="1652"/>
      <c r="D3" s="1652"/>
      <c r="E3" s="1652"/>
      <c r="F3" s="1652"/>
      <c r="G3" s="1652"/>
      <c r="H3" s="1652"/>
      <c r="I3" s="1652"/>
      <c r="J3" s="1652"/>
      <c r="K3" s="1652"/>
      <c r="L3" s="1652"/>
      <c r="M3" s="1652"/>
      <c r="N3" s="1652"/>
      <c r="O3" s="291"/>
      <c r="P3" s="292"/>
    </row>
    <row r="4" spans="1:16" ht="15" customHeight="1">
      <c r="A4" s="293"/>
      <c r="B4" s="294"/>
      <c r="C4" s="294"/>
      <c r="D4" s="294"/>
      <c r="E4" s="295"/>
      <c r="F4" s="296"/>
      <c r="G4" s="296"/>
      <c r="H4" s="296"/>
      <c r="I4" s="296"/>
      <c r="J4" s="296"/>
      <c r="K4" s="297"/>
      <c r="L4" s="297"/>
      <c r="M4" s="297"/>
      <c r="N4" s="298"/>
      <c r="O4" s="299"/>
      <c r="P4" s="290"/>
    </row>
    <row r="5" spans="1:16" ht="15" customHeight="1">
      <c r="A5" s="300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3"/>
      <c r="O5" s="304"/>
      <c r="P5" s="305"/>
    </row>
    <row r="6" spans="1:16" ht="15" customHeight="1">
      <c r="A6" s="306"/>
      <c r="B6" s="307"/>
      <c r="C6" s="1654"/>
      <c r="D6" s="1654"/>
      <c r="E6" s="1654"/>
      <c r="F6" s="1654"/>
      <c r="G6" s="307"/>
      <c r="H6" s="307"/>
      <c r="I6" s="307"/>
      <c r="J6" s="307"/>
      <c r="K6" s="302"/>
      <c r="L6" s="302"/>
      <c r="M6" s="302"/>
      <c r="N6" s="303"/>
      <c r="O6" s="304"/>
      <c r="P6" s="308"/>
    </row>
    <row r="7" spans="1:16" ht="7.5" customHeight="1">
      <c r="A7" s="309"/>
      <c r="B7" s="286"/>
      <c r="C7" s="1655"/>
      <c r="D7" s="1655"/>
      <c r="E7" s="1655"/>
      <c r="F7" s="1655"/>
      <c r="G7" s="286"/>
      <c r="H7" s="286"/>
      <c r="I7" s="286"/>
      <c r="J7" s="286"/>
      <c r="K7" s="310"/>
      <c r="L7" s="310"/>
      <c r="M7" s="310"/>
      <c r="N7" s="304"/>
      <c r="O7" s="304"/>
      <c r="P7" s="308"/>
    </row>
    <row r="8" spans="1:16" ht="13.5" customHeight="1">
      <c r="A8" s="311"/>
      <c r="B8" s="312"/>
      <c r="C8" s="1656"/>
      <c r="D8" s="1656"/>
      <c r="E8" s="1656"/>
      <c r="F8" s="1656"/>
      <c r="G8" s="313"/>
      <c r="H8" s="314"/>
      <c r="I8" s="314"/>
      <c r="J8" s="314"/>
      <c r="K8" s="314"/>
      <c r="L8" s="314"/>
      <c r="M8" s="313"/>
      <c r="N8" s="314"/>
      <c r="O8" s="315"/>
      <c r="P8" s="308"/>
    </row>
    <row r="9" spans="1:16" ht="12.75" customHeight="1">
      <c r="A9" s="309"/>
      <c r="B9" s="627"/>
      <c r="C9" s="627"/>
      <c r="D9" s="627"/>
      <c r="E9" s="627"/>
      <c r="F9" s="1657" t="s">
        <v>333</v>
      </c>
      <c r="G9" s="1657"/>
      <c r="H9" s="1658">
        <v>46121</v>
      </c>
      <c r="I9" s="1658"/>
      <c r="J9" s="1658"/>
      <c r="K9" s="1658"/>
      <c r="L9" s="627"/>
      <c r="M9" s="627"/>
      <c r="N9" s="627"/>
      <c r="O9" s="627"/>
      <c r="P9" s="308"/>
    </row>
    <row r="10" spans="1:16" ht="9.75" hidden="1" customHeight="1">
      <c r="A10" s="309"/>
      <c r="B10" s="355"/>
      <c r="C10" s="1641"/>
      <c r="D10" s="1641"/>
      <c r="E10" s="1641"/>
      <c r="F10" s="1641"/>
      <c r="G10" s="355"/>
      <c r="H10" s="355"/>
      <c r="I10" s="355"/>
      <c r="J10" s="355"/>
      <c r="K10" s="356"/>
      <c r="L10" s="356"/>
      <c r="M10" s="356"/>
      <c r="N10" s="357"/>
      <c r="O10" s="357"/>
      <c r="P10" s="308"/>
    </row>
    <row r="11" spans="1:16" ht="15" hidden="1" customHeight="1">
      <c r="A11" s="309"/>
      <c r="B11" s="355"/>
      <c r="C11" s="355"/>
      <c r="D11" s="355"/>
      <c r="E11" s="355"/>
      <c r="F11" s="355"/>
      <c r="G11" s="355"/>
      <c r="H11" s="355"/>
      <c r="I11" s="355"/>
      <c r="J11" s="355"/>
      <c r="K11" s="356"/>
      <c r="L11" s="356"/>
      <c r="M11" s="356"/>
      <c r="N11" s="357"/>
      <c r="O11" s="357"/>
      <c r="P11" s="308"/>
    </row>
    <row r="12" spans="1:16" ht="15" customHeight="1">
      <c r="A12" s="309"/>
      <c r="B12" s="1642" t="s">
        <v>343</v>
      </c>
      <c r="C12" s="1642"/>
      <c r="D12" s="1642"/>
      <c r="E12" s="1642"/>
      <c r="F12" s="1642"/>
      <c r="G12" s="1642"/>
      <c r="H12" s="1642"/>
      <c r="I12" s="1642"/>
      <c r="J12" s="1642"/>
      <c r="K12" s="1642"/>
      <c r="L12" s="1642"/>
      <c r="M12" s="1642"/>
      <c r="N12" s="1642"/>
      <c r="O12" s="1642"/>
      <c r="P12" s="308"/>
    </row>
    <row r="13" spans="1:16" ht="9.9499999999999993" customHeight="1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8"/>
    </row>
    <row r="14" spans="1:16" ht="9.9499999999999993" customHeight="1">
      <c r="A14" s="316"/>
      <c r="B14" s="1630" t="s">
        <v>162</v>
      </c>
      <c r="C14" s="1631"/>
      <c r="D14" s="1631"/>
      <c r="E14" s="1631"/>
      <c r="F14" s="1631"/>
      <c r="G14" s="1632"/>
      <c r="H14" s="317"/>
      <c r="I14" s="1630" t="s">
        <v>163</v>
      </c>
      <c r="J14" s="1631"/>
      <c r="K14" s="1631"/>
      <c r="L14" s="1631"/>
      <c r="M14" s="1631"/>
      <c r="N14" s="1631"/>
      <c r="O14" s="1632"/>
      <c r="P14" s="318"/>
    </row>
    <row r="15" spans="1:16" ht="9.9499999999999993" customHeight="1">
      <c r="A15" s="316"/>
      <c r="B15" s="1633"/>
      <c r="C15" s="1634"/>
      <c r="D15" s="1634"/>
      <c r="E15" s="1634"/>
      <c r="F15" s="1634"/>
      <c r="G15" s="1635"/>
      <c r="H15" s="317"/>
      <c r="I15" s="1633"/>
      <c r="J15" s="1634"/>
      <c r="K15" s="1634"/>
      <c r="L15" s="1634"/>
      <c r="M15" s="1634"/>
      <c r="N15" s="1634"/>
      <c r="O15" s="1635"/>
      <c r="P15" s="318"/>
    </row>
    <row r="16" spans="1:16" ht="9.9499999999999993" customHeight="1">
      <c r="A16" s="319"/>
      <c r="B16" s="320"/>
      <c r="C16" s="320"/>
      <c r="D16" s="320"/>
      <c r="E16" s="320"/>
      <c r="F16" s="320"/>
      <c r="G16" s="321"/>
      <c r="H16" s="317"/>
      <c r="I16" s="322"/>
      <c r="J16" s="1643" t="s">
        <v>257</v>
      </c>
      <c r="K16" s="1644"/>
      <c r="L16" s="1644"/>
      <c r="M16" s="1645"/>
      <c r="N16" s="1646"/>
      <c r="O16" s="321"/>
      <c r="P16" s="318"/>
    </row>
    <row r="17" spans="1:17" ht="5.0999999999999996" customHeight="1">
      <c r="A17" s="319"/>
      <c r="B17" s="317"/>
      <c r="C17" s="323"/>
      <c r="D17" s="323"/>
      <c r="E17" s="323"/>
      <c r="F17" s="323"/>
      <c r="G17" s="324"/>
      <c r="H17" s="317"/>
      <c r="I17" s="325"/>
      <c r="J17" s="1644"/>
      <c r="K17" s="1644"/>
      <c r="L17" s="1644"/>
      <c r="M17" s="1645"/>
      <c r="N17" s="1646"/>
      <c r="O17" s="326"/>
      <c r="P17" s="318"/>
    </row>
    <row r="18" spans="1:17" ht="9.9499999999999993" customHeight="1">
      <c r="A18" s="319"/>
      <c r="B18" s="317"/>
      <c r="C18" s="327" t="s">
        <v>164</v>
      </c>
      <c r="D18" s="328"/>
      <c r="E18" s="328"/>
      <c r="F18" s="329"/>
      <c r="G18" s="330"/>
      <c r="H18" s="317"/>
      <c r="I18" s="325"/>
      <c r="J18" s="1644"/>
      <c r="K18" s="1644"/>
      <c r="L18" s="1644"/>
      <c r="M18" s="1645"/>
      <c r="N18" s="1646"/>
      <c r="O18" s="330"/>
      <c r="P18" s="318"/>
    </row>
    <row r="19" spans="1:17" ht="9.9499999999999993" customHeight="1">
      <c r="A19" s="319"/>
      <c r="B19" s="317"/>
      <c r="C19" s="331" t="s">
        <v>165</v>
      </c>
      <c r="D19" s="1267" t="s">
        <v>643</v>
      </c>
      <c r="E19" s="328"/>
      <c r="F19" s="333"/>
      <c r="G19" s="334"/>
      <c r="H19" s="317"/>
      <c r="I19" s="325"/>
      <c r="J19" s="1644"/>
      <c r="K19" s="1644"/>
      <c r="L19" s="1644"/>
      <c r="M19" s="1645"/>
      <c r="N19" s="1646"/>
      <c r="O19" s="330"/>
      <c r="P19" s="318"/>
    </row>
    <row r="20" spans="1:17" ht="9.9499999999999993" customHeight="1">
      <c r="A20" s="319"/>
      <c r="B20" s="317"/>
      <c r="C20" s="331" t="s">
        <v>167</v>
      </c>
      <c r="D20" s="328" t="s">
        <v>168</v>
      </c>
      <c r="E20" s="328"/>
      <c r="F20" s="329"/>
      <c r="G20" s="330"/>
      <c r="H20" s="317"/>
      <c r="I20" s="325"/>
      <c r="J20" s="1644"/>
      <c r="K20" s="1644"/>
      <c r="L20" s="1644"/>
      <c r="M20" s="1645"/>
      <c r="N20" s="1646"/>
      <c r="O20" s="330"/>
      <c r="P20" s="318"/>
    </row>
    <row r="21" spans="1:17" ht="9.9499999999999993" customHeight="1">
      <c r="A21" s="319"/>
      <c r="B21" s="317"/>
      <c r="C21" s="358" t="s">
        <v>680</v>
      </c>
      <c r="D21" s="359"/>
      <c r="E21" s="335"/>
      <c r="F21" s="335"/>
      <c r="G21" s="330"/>
      <c r="H21" s="317"/>
      <c r="I21" s="325"/>
      <c r="J21" s="1644"/>
      <c r="K21" s="1644"/>
      <c r="L21" s="1644"/>
      <c r="M21" s="1645"/>
      <c r="N21" s="1646"/>
      <c r="O21" s="330"/>
      <c r="P21" s="318"/>
    </row>
    <row r="22" spans="1:17" ht="5.0999999999999996" customHeight="1">
      <c r="A22" s="319"/>
      <c r="B22" s="317"/>
      <c r="C22" s="358"/>
      <c r="D22" s="359"/>
      <c r="E22" s="335"/>
      <c r="F22" s="335"/>
      <c r="G22" s="330"/>
      <c r="H22" s="317"/>
      <c r="I22" s="325"/>
      <c r="J22" s="1644"/>
      <c r="K22" s="1644"/>
      <c r="L22" s="1644"/>
      <c r="M22" s="1645"/>
      <c r="N22" s="1646"/>
      <c r="O22" s="330"/>
      <c r="P22" s="318"/>
    </row>
    <row r="23" spans="1:17" ht="9.9499999999999993" customHeight="1">
      <c r="A23" s="319"/>
      <c r="B23" s="336"/>
      <c r="C23" s="337"/>
      <c r="D23" s="337"/>
      <c r="E23" s="337"/>
      <c r="F23" s="337"/>
      <c r="G23" s="338"/>
      <c r="H23" s="317"/>
      <c r="I23" s="339"/>
      <c r="J23" s="1647"/>
      <c r="K23" s="1647"/>
      <c r="L23" s="1647"/>
      <c r="M23" s="1648"/>
      <c r="N23" s="1649"/>
      <c r="O23" s="338"/>
      <c r="P23" s="318"/>
    </row>
    <row r="24" spans="1:17" ht="9.9499999999999993" customHeight="1">
      <c r="A24" s="316"/>
      <c r="B24" s="317"/>
      <c r="C24" s="329"/>
      <c r="D24" s="329"/>
      <c r="E24" s="329"/>
      <c r="F24" s="329"/>
      <c r="G24" s="329"/>
      <c r="H24" s="317"/>
      <c r="I24" s="317"/>
      <c r="J24" s="329"/>
      <c r="K24" s="329"/>
      <c r="L24" s="329"/>
      <c r="M24" s="329"/>
      <c r="N24" s="329"/>
      <c r="O24" s="329"/>
      <c r="P24" s="318"/>
    </row>
    <row r="25" spans="1:17" ht="9.9499999999999993" customHeight="1">
      <c r="A25" s="316"/>
      <c r="B25" s="1630" t="s">
        <v>170</v>
      </c>
      <c r="C25" s="1631"/>
      <c r="D25" s="1631"/>
      <c r="E25" s="1631"/>
      <c r="F25" s="1631"/>
      <c r="G25" s="1632"/>
      <c r="H25" s="340"/>
      <c r="I25" s="1630" t="s">
        <v>330</v>
      </c>
      <c r="J25" s="1631"/>
      <c r="K25" s="1631"/>
      <c r="L25" s="1631"/>
      <c r="M25" s="1631"/>
      <c r="N25" s="1631"/>
      <c r="O25" s="1632"/>
      <c r="P25" s="318"/>
    </row>
    <row r="26" spans="1:17" ht="9.9499999999999993" customHeight="1">
      <c r="A26" s="316"/>
      <c r="B26" s="1633"/>
      <c r="C26" s="1634"/>
      <c r="D26" s="1634"/>
      <c r="E26" s="1634"/>
      <c r="F26" s="1634"/>
      <c r="G26" s="1635"/>
      <c r="H26" s="340"/>
      <c r="I26" s="1633"/>
      <c r="J26" s="1634"/>
      <c r="K26" s="1634"/>
      <c r="L26" s="1634"/>
      <c r="M26" s="1634"/>
      <c r="N26" s="1634"/>
      <c r="O26" s="1635"/>
      <c r="P26" s="318"/>
    </row>
    <row r="27" spans="1:17" ht="9.9499999999999993" customHeight="1">
      <c r="A27" s="316"/>
      <c r="B27" s="348"/>
      <c r="C27" s="624"/>
      <c r="D27" s="349"/>
      <c r="E27" s="349"/>
      <c r="F27" s="349"/>
      <c r="G27" s="350"/>
      <c r="H27" s="317"/>
      <c r="I27" s="365"/>
      <c r="J27" s="366"/>
      <c r="K27" s="366"/>
      <c r="L27" s="366"/>
      <c r="M27" s="366"/>
      <c r="N27" s="366"/>
      <c r="O27" s="367"/>
      <c r="P27" s="318"/>
    </row>
    <row r="28" spans="1:17" ht="11.25" customHeight="1">
      <c r="A28" s="316"/>
      <c r="B28" s="351"/>
      <c r="C28" s="1636" t="s">
        <v>344</v>
      </c>
      <c r="D28" s="1637"/>
      <c r="E28" s="1637"/>
      <c r="F28" s="1637"/>
      <c r="G28" s="342"/>
      <c r="H28" s="317"/>
      <c r="I28" s="1638" t="s">
        <v>686</v>
      </c>
      <c r="J28" s="1639"/>
      <c r="K28" s="1639"/>
      <c r="L28" s="1639"/>
      <c r="M28" s="1639"/>
      <c r="N28" s="1639"/>
      <c r="O28" s="1640"/>
      <c r="P28" s="318"/>
    </row>
    <row r="29" spans="1:17" ht="11.25" customHeight="1">
      <c r="A29" s="316"/>
      <c r="B29" s="351"/>
      <c r="C29" s="613" t="s">
        <v>728</v>
      </c>
      <c r="D29" s="345"/>
      <c r="E29" s="345"/>
      <c r="F29" s="115"/>
      <c r="G29" s="116" t="s">
        <v>171</v>
      </c>
      <c r="H29" s="317"/>
      <c r="I29" s="1638"/>
      <c r="J29" s="1639"/>
      <c r="K29" s="1639"/>
      <c r="L29" s="1639"/>
      <c r="M29" s="1639"/>
      <c r="N29" s="1639"/>
      <c r="O29" s="1640"/>
      <c r="P29" s="318"/>
      <c r="Q29" s="440"/>
    </row>
    <row r="30" spans="1:17" ht="9.9499999999999993" customHeight="1">
      <c r="A30" s="316"/>
      <c r="B30" s="351"/>
      <c r="C30" s="613" t="s">
        <v>338</v>
      </c>
      <c r="D30" s="345"/>
      <c r="E30" s="345"/>
      <c r="F30" s="115"/>
      <c r="G30" s="116" t="s">
        <v>172</v>
      </c>
      <c r="H30" s="317"/>
      <c r="I30" s="368"/>
      <c r="J30" s="1621"/>
      <c r="K30" s="1621"/>
      <c r="L30" s="1621"/>
      <c r="M30" s="1621"/>
      <c r="N30" s="1621"/>
      <c r="O30" s="370"/>
      <c r="P30" s="318"/>
    </row>
    <row r="31" spans="1:17" ht="9.9499999999999993" customHeight="1">
      <c r="A31" s="316"/>
      <c r="B31" s="351"/>
      <c r="C31" s="613"/>
      <c r="D31" s="345"/>
      <c r="E31" s="345"/>
      <c r="F31" s="115"/>
      <c r="G31" s="116"/>
      <c r="H31" s="317"/>
      <c r="I31" s="368"/>
      <c r="J31" s="369"/>
      <c r="K31" s="369"/>
      <c r="L31" s="369"/>
      <c r="M31" s="369"/>
      <c r="N31" s="369"/>
      <c r="O31" s="370"/>
      <c r="P31" s="318"/>
    </row>
    <row r="32" spans="1:17" ht="9.9499999999999993" customHeight="1">
      <c r="A32" s="316"/>
      <c r="B32" s="351"/>
      <c r="C32" s="613"/>
      <c r="D32" s="345"/>
      <c r="E32" s="345"/>
      <c r="F32" s="115"/>
      <c r="G32" s="116"/>
      <c r="H32" s="317"/>
      <c r="I32" s="371"/>
      <c r="J32" s="372"/>
      <c r="K32" s="372"/>
      <c r="L32" s="372"/>
      <c r="M32" s="372"/>
      <c r="N32" s="372"/>
      <c r="O32" s="373"/>
      <c r="P32" s="318"/>
    </row>
    <row r="33" spans="1:16" ht="9.9499999999999993" customHeight="1">
      <c r="A33" s="316"/>
      <c r="B33" s="360"/>
      <c r="C33" s="613"/>
      <c r="D33" s="345"/>
      <c r="E33" s="345"/>
      <c r="F33" s="115"/>
      <c r="G33" s="116"/>
      <c r="H33" s="317"/>
      <c r="I33" s="341"/>
      <c r="J33" s="341"/>
      <c r="K33" s="341"/>
      <c r="L33" s="341"/>
      <c r="M33" s="341"/>
      <c r="N33" s="341"/>
      <c r="O33" s="341"/>
      <c r="P33" s="318"/>
    </row>
    <row r="34" spans="1:16" ht="9.9499999999999993" customHeight="1">
      <c r="A34" s="316"/>
      <c r="B34" s="351"/>
      <c r="C34" s="613"/>
      <c r="D34" s="345"/>
      <c r="E34" s="345"/>
      <c r="F34" s="115"/>
      <c r="G34" s="116"/>
      <c r="H34" s="317"/>
      <c r="I34" s="341"/>
      <c r="J34" s="341"/>
      <c r="K34" s="341"/>
      <c r="L34" s="341"/>
      <c r="M34" s="341"/>
      <c r="N34" s="341"/>
      <c r="O34" s="341"/>
      <c r="P34" s="318"/>
    </row>
    <row r="35" spans="1:16" ht="11.45" customHeight="1">
      <c r="A35" s="316"/>
      <c r="B35" s="351"/>
      <c r="C35" s="614"/>
      <c r="D35" s="393"/>
      <c r="E35" s="393"/>
      <c r="F35" s="393"/>
      <c r="G35" s="394"/>
      <c r="H35" s="317"/>
      <c r="O35" s="341"/>
      <c r="P35" s="318"/>
    </row>
    <row r="36" spans="1:16" ht="9.9499999999999993" customHeight="1">
      <c r="A36" s="316"/>
      <c r="B36" s="351"/>
      <c r="D36" s="621"/>
      <c r="E36" s="623"/>
      <c r="O36" s="329"/>
      <c r="P36" s="318"/>
    </row>
    <row r="37" spans="1:16" ht="9.9499999999999993" customHeight="1">
      <c r="A37" s="316"/>
      <c r="B37" s="351"/>
      <c r="D37" s="622"/>
      <c r="O37" s="329"/>
      <c r="P37" s="318"/>
    </row>
    <row r="38" spans="1:16" ht="9.9499999999999993" customHeight="1">
      <c r="A38" s="316"/>
      <c r="B38" s="351"/>
      <c r="C38" s="327"/>
      <c r="D38" s="391"/>
      <c r="E38" s="1605" t="s">
        <v>173</v>
      </c>
      <c r="F38" s="1606"/>
      <c r="G38" s="1606"/>
      <c r="H38" s="1606"/>
      <c r="I38" s="1606"/>
      <c r="J38" s="1606"/>
      <c r="K38" s="1606"/>
      <c r="L38" s="1606"/>
      <c r="O38" s="329"/>
      <c r="P38" s="318"/>
    </row>
    <row r="39" spans="1:16" ht="9.9499999999999993" customHeight="1">
      <c r="A39" s="316"/>
      <c r="B39" s="351"/>
      <c r="C39" s="388"/>
      <c r="D39" s="116"/>
      <c r="E39" s="1605"/>
      <c r="F39" s="1606"/>
      <c r="G39" s="1606"/>
      <c r="H39" s="1606"/>
      <c r="I39" s="1606"/>
      <c r="J39" s="1606"/>
      <c r="K39" s="1606"/>
      <c r="L39" s="1606"/>
      <c r="O39" s="329"/>
      <c r="P39" s="318"/>
    </row>
    <row r="40" spans="1:16" ht="9.9499999999999993" customHeight="1">
      <c r="A40" s="316"/>
      <c r="B40" s="351"/>
      <c r="C40" s="377"/>
      <c r="D40" s="116"/>
      <c r="E40" s="1622" t="s">
        <v>332</v>
      </c>
      <c r="F40" s="1623"/>
      <c r="G40" s="1623"/>
      <c r="H40" s="1623"/>
      <c r="I40" s="1623"/>
      <c r="J40" s="1623"/>
      <c r="K40" s="1623"/>
      <c r="L40" s="1624"/>
      <c r="O40" s="329"/>
      <c r="P40" s="318"/>
    </row>
    <row r="41" spans="1:16" ht="9.9499999999999993" customHeight="1">
      <c r="A41" s="316"/>
      <c r="B41" s="351"/>
      <c r="C41" s="377"/>
      <c r="D41" s="116"/>
      <c r="G41" s="640" t="s">
        <v>174</v>
      </c>
      <c r="H41" s="623"/>
      <c r="I41" s="623"/>
      <c r="J41" s="632">
        <v>-0.125</v>
      </c>
      <c r="K41" s="639"/>
      <c r="L41" s="625"/>
      <c r="O41" s="320"/>
      <c r="P41" s="318"/>
    </row>
    <row r="42" spans="1:16" ht="10.5" customHeight="1">
      <c r="A42" s="316"/>
      <c r="B42" s="351"/>
      <c r="C42" s="377"/>
      <c r="D42" s="392"/>
      <c r="G42" s="638" t="s">
        <v>188</v>
      </c>
      <c r="J42" s="639">
        <v>-0.25</v>
      </c>
      <c r="K42" s="639"/>
      <c r="L42" s="625"/>
      <c r="P42" s="318"/>
    </row>
    <row r="43" spans="1:16" ht="9.9499999999999993" customHeight="1">
      <c r="A43" s="316"/>
      <c r="B43" s="351"/>
      <c r="C43" s="377"/>
      <c r="D43" s="389"/>
      <c r="G43" s="638" t="s">
        <v>189</v>
      </c>
      <c r="J43" s="639">
        <v>-0.375</v>
      </c>
      <c r="K43" s="639"/>
      <c r="L43" s="625"/>
      <c r="P43" s="318"/>
    </row>
    <row r="44" spans="1:16" ht="9.9499999999999993" customHeight="1">
      <c r="A44" s="316"/>
      <c r="B44" s="351"/>
      <c r="D44" s="612"/>
      <c r="G44" s="638" t="s">
        <v>190</v>
      </c>
      <c r="H44" s="611"/>
      <c r="J44" s="639">
        <v>-0.5</v>
      </c>
      <c r="K44" s="611"/>
      <c r="L44" s="625"/>
      <c r="P44" s="318"/>
    </row>
    <row r="45" spans="1:16" ht="9.9499999999999993" customHeight="1">
      <c r="A45" s="316"/>
      <c r="B45" s="351"/>
      <c r="D45" s="389"/>
      <c r="E45" s="615"/>
      <c r="F45" s="616"/>
      <c r="G45" s="616"/>
      <c r="H45" s="616"/>
      <c r="I45" s="616"/>
      <c r="J45" s="616"/>
      <c r="K45" s="616"/>
      <c r="L45" s="617"/>
      <c r="P45" s="318"/>
    </row>
    <row r="46" spans="1:16" ht="9.9499999999999993" customHeight="1">
      <c r="A46" s="316"/>
      <c r="B46" s="351"/>
      <c r="D46" s="389"/>
      <c r="E46" s="1599" t="s">
        <v>31</v>
      </c>
      <c r="F46" s="1600"/>
      <c r="G46" s="1600"/>
      <c r="H46" s="1600"/>
      <c r="I46" s="1600"/>
      <c r="J46" s="1600"/>
      <c r="K46" s="1600"/>
      <c r="L46" s="1601"/>
      <c r="P46" s="318"/>
    </row>
    <row r="47" spans="1:16" ht="9.9499999999999993" customHeight="1">
      <c r="A47" s="316"/>
      <c r="B47" s="351"/>
      <c r="C47" s="387"/>
      <c r="D47" s="390"/>
      <c r="E47" s="618"/>
      <c r="F47" s="619"/>
      <c r="G47" s="619"/>
      <c r="H47" s="619"/>
      <c r="I47" s="619"/>
      <c r="J47" s="619"/>
      <c r="K47" s="619"/>
      <c r="L47" s="620"/>
      <c r="P47" s="318"/>
    </row>
    <row r="48" spans="1:16" ht="9.9499999999999993" customHeight="1">
      <c r="A48" s="316"/>
      <c r="B48" s="1602" t="s">
        <v>175</v>
      </c>
      <c r="C48" s="1603"/>
      <c r="D48" s="1603"/>
      <c r="E48" s="1603"/>
      <c r="F48" s="1603"/>
      <c r="G48" s="1603"/>
      <c r="H48" s="1603"/>
      <c r="I48" s="1603"/>
      <c r="J48" s="1603"/>
      <c r="K48" s="1603"/>
      <c r="L48" s="1603"/>
      <c r="M48" s="1603"/>
      <c r="N48" s="1603"/>
      <c r="O48" s="1604"/>
      <c r="P48" s="318"/>
    </row>
    <row r="49" spans="1:16" ht="9.9499999999999993" customHeight="1">
      <c r="A49" s="316"/>
      <c r="B49" s="1605"/>
      <c r="C49" s="1606"/>
      <c r="D49" s="1606"/>
      <c r="E49" s="1606"/>
      <c r="F49" s="1606"/>
      <c r="G49" s="1606"/>
      <c r="H49" s="1606"/>
      <c r="I49" s="1606"/>
      <c r="J49" s="1606"/>
      <c r="K49" s="1606"/>
      <c r="L49" s="1606"/>
      <c r="M49" s="1606"/>
      <c r="N49" s="1606"/>
      <c r="O49" s="1607"/>
      <c r="P49" s="318"/>
    </row>
    <row r="50" spans="1:16" ht="15">
      <c r="A50" s="316"/>
      <c r="B50" s="375"/>
      <c r="C50" s="35" t="s">
        <v>473</v>
      </c>
      <c r="D50" s="385"/>
      <c r="E50" s="385"/>
      <c r="F50" s="385"/>
      <c r="G50" s="385"/>
      <c r="H50" s="386"/>
      <c r="I50" s="384"/>
      <c r="J50" s="384"/>
      <c r="K50" s="384"/>
      <c r="L50" s="384"/>
      <c r="M50" s="384"/>
      <c r="N50" s="384"/>
      <c r="O50" s="378"/>
      <c r="P50" s="318"/>
    </row>
    <row r="51" spans="1:16" ht="15">
      <c r="A51" s="316"/>
      <c r="B51" s="351"/>
      <c r="C51" s="35" t="s">
        <v>359</v>
      </c>
      <c r="D51" s="35"/>
      <c r="E51" s="35"/>
      <c r="F51" s="35"/>
      <c r="G51" s="35"/>
      <c r="H51" s="35"/>
      <c r="I51" s="35"/>
      <c r="J51" s="35"/>
      <c r="K51" s="35"/>
      <c r="L51" s="35"/>
      <c r="M51" s="384"/>
      <c r="N51" s="384"/>
      <c r="O51" s="380"/>
      <c r="P51" s="318"/>
    </row>
    <row r="52" spans="1:16" ht="9.9499999999999993" customHeight="1">
      <c r="A52" s="316"/>
      <c r="B52" s="351"/>
      <c r="H52" s="317"/>
      <c r="O52" s="380"/>
      <c r="P52" s="318"/>
    </row>
    <row r="53" spans="1:16" ht="9.9499999999999993" customHeight="1">
      <c r="A53" s="343"/>
      <c r="B53" s="362"/>
      <c r="C53" s="345" t="s">
        <v>177</v>
      </c>
      <c r="H53" s="317"/>
      <c r="O53" s="380"/>
      <c r="P53" s="344"/>
    </row>
    <row r="54" spans="1:16" ht="9.9499999999999993" customHeight="1">
      <c r="A54" s="343"/>
      <c r="B54" s="362"/>
      <c r="C54" s="345"/>
      <c r="H54" s="317"/>
      <c r="O54" s="380"/>
      <c r="P54" s="344"/>
    </row>
    <row r="55" spans="1:16" ht="9.9499999999999993" customHeight="1">
      <c r="A55" s="343"/>
      <c r="B55" s="383"/>
      <c r="C55" s="377"/>
      <c r="D55" s="115"/>
      <c r="E55" s="115"/>
      <c r="F55" s="1608"/>
      <c r="G55" s="1608"/>
      <c r="H55" s="317"/>
      <c r="O55" s="380"/>
      <c r="P55" s="344"/>
    </row>
    <row r="56" spans="1:16" ht="9.9499999999999993" customHeight="1">
      <c r="A56" s="343"/>
      <c r="B56" s="379"/>
      <c r="C56" s="374"/>
      <c r="D56" s="374"/>
      <c r="E56" s="374"/>
      <c r="F56" s="374"/>
      <c r="G56" s="376"/>
      <c r="H56" s="376"/>
      <c r="I56" s="381"/>
      <c r="J56" s="381"/>
      <c r="K56" s="381"/>
      <c r="L56" s="381"/>
      <c r="M56" s="381"/>
      <c r="N56" s="381"/>
      <c r="O56" s="382"/>
      <c r="P56" s="344"/>
    </row>
    <row r="57" spans="1:16" ht="9.9499999999999993" customHeight="1">
      <c r="A57" s="343"/>
      <c r="B57" s="1602"/>
      <c r="C57" s="1609"/>
      <c r="D57" s="1609"/>
      <c r="E57" s="1609"/>
      <c r="F57" s="1609"/>
      <c r="G57" s="1609"/>
      <c r="H57" s="1609"/>
      <c r="I57" s="1609"/>
      <c r="J57" s="1609"/>
      <c r="K57" s="1609"/>
      <c r="L57" s="1609"/>
      <c r="M57" s="1609"/>
      <c r="N57" s="1609"/>
      <c r="O57" s="1610"/>
      <c r="P57" s="344"/>
    </row>
    <row r="58" spans="1:16" ht="9.9499999999999993" customHeight="1">
      <c r="A58" s="343"/>
      <c r="B58" s="1611"/>
      <c r="C58" s="1612"/>
      <c r="D58" s="1612"/>
      <c r="E58" s="1612"/>
      <c r="F58" s="1612"/>
      <c r="G58" s="1612"/>
      <c r="H58" s="1612"/>
      <c r="I58" s="1612"/>
      <c r="J58" s="1612"/>
      <c r="K58" s="1612"/>
      <c r="L58" s="1612"/>
      <c r="M58" s="1612"/>
      <c r="N58" s="1612"/>
      <c r="O58" s="1613"/>
      <c r="P58" s="344"/>
    </row>
    <row r="59" spans="1:16" ht="9.9499999999999993" customHeight="1">
      <c r="A59" s="353"/>
      <c r="B59" s="1513"/>
      <c r="C59" s="1514"/>
      <c r="D59" s="1514"/>
      <c r="E59" s="1514"/>
      <c r="F59" s="1514"/>
      <c r="G59" s="1514"/>
      <c r="H59" s="1514"/>
      <c r="I59" s="1514"/>
      <c r="J59" s="1514"/>
      <c r="K59" s="1514"/>
      <c r="L59" s="1514"/>
      <c r="M59" s="1514"/>
      <c r="N59" s="1514"/>
      <c r="O59" s="1515"/>
      <c r="P59" s="344"/>
    </row>
    <row r="60" spans="1:16" ht="9.9499999999999993" customHeight="1">
      <c r="A60" s="353"/>
      <c r="B60" s="1513"/>
      <c r="C60" s="1514"/>
      <c r="D60" s="1514"/>
      <c r="E60" s="1514"/>
      <c r="F60" s="1514"/>
      <c r="G60" s="1514"/>
      <c r="H60" s="1514"/>
      <c r="I60" s="1514"/>
      <c r="J60" s="1514"/>
      <c r="K60" s="1514"/>
      <c r="L60" s="1514"/>
      <c r="M60" s="1514"/>
      <c r="N60" s="1514"/>
      <c r="O60" s="1515"/>
      <c r="P60" s="344"/>
    </row>
    <row r="61" spans="1:16" ht="9.9499999999999993" customHeight="1">
      <c r="A61" s="353"/>
      <c r="B61" s="1516"/>
      <c r="C61" s="1614"/>
      <c r="D61" s="1614"/>
      <c r="E61" s="1614"/>
      <c r="F61" s="1614"/>
      <c r="G61" s="1614"/>
      <c r="H61" s="1614"/>
      <c r="I61" s="1614"/>
      <c r="J61" s="1614"/>
      <c r="K61" s="1614"/>
      <c r="L61" s="1614"/>
      <c r="M61" s="1614"/>
      <c r="N61" s="1614"/>
      <c r="O61" s="1517"/>
      <c r="P61" s="352"/>
    </row>
    <row r="62" spans="1:16" ht="9.9499999999999993" customHeight="1">
      <c r="A62" s="353"/>
      <c r="B62" s="1518"/>
      <c r="C62" s="1519"/>
      <c r="D62" s="1514"/>
      <c r="E62" s="1514"/>
      <c r="F62" s="1514"/>
      <c r="G62" s="1514"/>
      <c r="H62" s="1514"/>
      <c r="I62" s="1514"/>
      <c r="J62" s="1514"/>
      <c r="K62" s="1514"/>
      <c r="L62" s="1514"/>
      <c r="M62" s="1514"/>
      <c r="N62" s="1514"/>
      <c r="O62" s="1517"/>
      <c r="P62" s="352"/>
    </row>
    <row r="63" spans="1:16" ht="9.9499999999999993" customHeight="1">
      <c r="A63" s="353"/>
      <c r="B63" s="1518"/>
      <c r="C63" s="1519"/>
      <c r="D63" s="1514"/>
      <c r="E63" s="1514"/>
      <c r="F63" s="1514"/>
      <c r="G63" s="1514"/>
      <c r="H63" s="1514"/>
      <c r="I63" s="1514"/>
      <c r="J63" s="1514"/>
      <c r="K63" s="1514"/>
      <c r="L63" s="1514"/>
      <c r="M63" s="1514"/>
      <c r="N63" s="1514"/>
      <c r="O63" s="1517"/>
      <c r="P63" s="352"/>
    </row>
    <row r="64" spans="1:16" ht="9.9499999999999993" customHeight="1">
      <c r="A64" s="353"/>
      <c r="B64" s="1518"/>
      <c r="C64" s="1520"/>
      <c r="D64" s="1521"/>
      <c r="E64" s="1521"/>
      <c r="F64" s="1521"/>
      <c r="G64" s="1522"/>
      <c r="H64" s="1523"/>
      <c r="I64" s="1523"/>
      <c r="J64" s="1521"/>
      <c r="K64" s="1521"/>
      <c r="L64" s="1521"/>
      <c r="M64" s="1521"/>
      <c r="N64" s="1521"/>
      <c r="O64" s="1517"/>
      <c r="P64" s="344"/>
    </row>
    <row r="65" spans="1:16" ht="9.9499999999999993" customHeight="1">
      <c r="A65" s="353"/>
      <c r="B65" s="1518"/>
      <c r="C65" s="1521"/>
      <c r="D65" s="1521"/>
      <c r="E65" s="1521"/>
      <c r="F65" s="1521"/>
      <c r="G65" s="1523"/>
      <c r="H65" s="1523"/>
      <c r="I65" s="1523"/>
      <c r="J65" s="1521"/>
      <c r="K65" s="1521"/>
      <c r="L65" s="1521"/>
      <c r="M65" s="1521"/>
      <c r="N65" s="1521"/>
      <c r="O65" s="1517"/>
      <c r="P65" s="344"/>
    </row>
    <row r="66" spans="1:16" ht="9.9499999999999993" customHeight="1">
      <c r="A66" s="353"/>
      <c r="B66" s="1513"/>
      <c r="C66" s="1514"/>
      <c r="D66" s="1514"/>
      <c r="E66" s="1514"/>
      <c r="F66" s="1514"/>
      <c r="G66" s="1514"/>
      <c r="H66" s="1514"/>
      <c r="I66" s="1514"/>
      <c r="J66" s="1514"/>
      <c r="K66" s="1514"/>
      <c r="L66" s="1514"/>
      <c r="M66" s="1514"/>
      <c r="N66" s="1514"/>
      <c r="O66" s="1515"/>
      <c r="P66" s="344"/>
    </row>
    <row r="67" spans="1:16" ht="9.9499999999999993" customHeight="1">
      <c r="A67" s="353"/>
      <c r="B67" s="1513"/>
      <c r="C67" s="1514"/>
      <c r="D67" s="1514"/>
      <c r="E67" s="1514"/>
      <c r="F67" s="1514"/>
      <c r="G67" s="1514"/>
      <c r="H67" s="1514"/>
      <c r="I67" s="1514"/>
      <c r="J67" s="1514"/>
      <c r="K67" s="1514"/>
      <c r="L67" s="1514"/>
      <c r="M67" s="1514"/>
      <c r="N67" s="1514"/>
      <c r="O67" s="1515"/>
      <c r="P67" s="344"/>
    </row>
    <row r="68" spans="1:16" ht="12" customHeight="1">
      <c r="A68" s="353"/>
      <c r="B68" s="1513"/>
      <c r="C68" s="1514"/>
      <c r="D68" s="1514"/>
      <c r="E68" s="1514"/>
      <c r="F68" s="1514"/>
      <c r="G68" s="1514"/>
      <c r="H68" s="1514"/>
      <c r="I68" s="1514"/>
      <c r="J68" s="1514"/>
      <c r="K68" s="1514"/>
      <c r="L68" s="1514"/>
      <c r="M68" s="1514"/>
      <c r="N68" s="1514"/>
      <c r="O68" s="1515"/>
      <c r="P68" s="344"/>
    </row>
    <row r="69" spans="1:16" ht="12" customHeight="1">
      <c r="A69" s="354"/>
      <c r="B69" s="1513"/>
      <c r="C69" s="1514"/>
      <c r="D69" s="1514"/>
      <c r="E69" s="1514"/>
      <c r="F69" s="1514"/>
      <c r="G69" s="1514"/>
      <c r="H69" s="1514"/>
      <c r="I69" s="1514"/>
      <c r="J69" s="1514"/>
      <c r="K69" s="1514"/>
      <c r="L69" s="1514"/>
      <c r="M69" s="1514"/>
      <c r="N69" s="1514"/>
      <c r="O69" s="1515"/>
      <c r="P69" s="346"/>
    </row>
    <row r="70" spans="1:16" ht="9.9499999999999993" customHeight="1">
      <c r="A70" s="347"/>
      <c r="B70" s="1513"/>
      <c r="C70" s="1514"/>
      <c r="D70" s="1514"/>
      <c r="E70" s="1514"/>
      <c r="F70" s="1514"/>
      <c r="G70" s="1514"/>
      <c r="H70" s="1514"/>
      <c r="I70" s="1514"/>
      <c r="J70" s="1514"/>
      <c r="K70" s="1514"/>
      <c r="L70" s="1514"/>
      <c r="M70" s="1514"/>
      <c r="N70" s="1514"/>
      <c r="O70" s="1515"/>
      <c r="P70" s="347"/>
    </row>
    <row r="71" spans="1:16" ht="89.25" customHeight="1">
      <c r="A71" s="347"/>
      <c r="B71" s="1513"/>
      <c r="C71" s="1514"/>
      <c r="D71" s="1514"/>
      <c r="E71" s="1514"/>
      <c r="F71" s="1514"/>
      <c r="G71" s="1514"/>
      <c r="H71" s="1514"/>
      <c r="I71" s="1514"/>
      <c r="J71" s="1514"/>
      <c r="K71" s="1514"/>
      <c r="L71" s="1514"/>
      <c r="M71" s="1514"/>
      <c r="N71" s="1514"/>
      <c r="O71" s="1515"/>
      <c r="P71" s="347"/>
    </row>
    <row r="72" spans="1:16" ht="6.6" customHeight="1">
      <c r="B72" s="1615" t="s">
        <v>178</v>
      </c>
      <c r="C72" s="1616"/>
      <c r="D72" s="1616"/>
      <c r="E72" s="1616"/>
      <c r="F72" s="1616"/>
      <c r="G72" s="1616"/>
      <c r="H72" s="1616"/>
      <c r="I72" s="1616"/>
      <c r="J72" s="1616"/>
      <c r="K72" s="1616"/>
      <c r="L72" s="1616"/>
      <c r="M72" s="1616"/>
      <c r="N72" s="1616"/>
      <c r="O72" s="1617"/>
    </row>
    <row r="73" spans="1:16">
      <c r="B73" s="1618"/>
      <c r="C73" s="1619"/>
      <c r="D73" s="1619"/>
      <c r="E73" s="1619"/>
      <c r="F73" s="1619"/>
      <c r="G73" s="1619"/>
      <c r="H73" s="1619"/>
      <c r="I73" s="1619"/>
      <c r="J73" s="1619"/>
      <c r="K73" s="1619"/>
      <c r="L73" s="1619"/>
      <c r="M73" s="1619"/>
      <c r="N73" s="1619"/>
      <c r="O73" s="1620"/>
    </row>
    <row r="74" spans="1:16">
      <c r="B74" s="1625" t="s">
        <v>179</v>
      </c>
      <c r="C74" s="1626"/>
      <c r="D74" s="1626"/>
      <c r="E74" s="1626"/>
      <c r="F74" s="1626"/>
      <c r="G74" s="1626"/>
      <c r="H74" s="1626"/>
      <c r="I74" s="1626"/>
      <c r="J74" s="1626"/>
      <c r="K74" s="1626"/>
      <c r="L74" s="1626"/>
      <c r="M74" s="1626"/>
      <c r="N74" s="1626"/>
      <c r="O74" s="1627"/>
    </row>
    <row r="75" spans="1:16" ht="9.9499999999999993" customHeight="1">
      <c r="B75" s="1628" t="s">
        <v>180</v>
      </c>
      <c r="C75" s="1608"/>
      <c r="D75" s="1608"/>
      <c r="E75" s="1608"/>
      <c r="F75" s="1608"/>
      <c r="G75" s="1608"/>
      <c r="H75" s="1608"/>
      <c r="I75" s="1608"/>
      <c r="J75" s="1608"/>
      <c r="K75" s="1608"/>
      <c r="L75" s="1608"/>
      <c r="M75" s="1608"/>
      <c r="N75" s="1608"/>
      <c r="O75" s="1629"/>
    </row>
    <row r="76" spans="1:16" ht="13.5" customHeight="1">
      <c r="B76" s="1593" t="s">
        <v>181</v>
      </c>
      <c r="C76" s="1594"/>
      <c r="D76" s="1594"/>
      <c r="E76" s="1594"/>
      <c r="F76" s="1594"/>
      <c r="G76" s="1594"/>
      <c r="H76" s="1594"/>
      <c r="I76" s="1594"/>
      <c r="J76" s="1594"/>
      <c r="K76" s="1594"/>
      <c r="L76" s="1594"/>
      <c r="M76" s="1594"/>
      <c r="N76" s="1594"/>
      <c r="O76" s="1595"/>
    </row>
    <row r="77" spans="1:16">
      <c r="B77" s="1596"/>
      <c r="C77" s="1597"/>
      <c r="D77" s="1597"/>
      <c r="E77" s="1597"/>
      <c r="F77" s="1597"/>
      <c r="G77" s="1597"/>
      <c r="H77" s="1597"/>
      <c r="I77" s="1597"/>
      <c r="J77" s="1597"/>
      <c r="K77" s="1597"/>
      <c r="L77" s="1597"/>
      <c r="M77" s="1597"/>
      <c r="N77" s="1597"/>
      <c r="O77" s="1598"/>
    </row>
  </sheetData>
  <mergeCells count="28"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C10:F10"/>
    <mergeCell ref="A2:N3"/>
    <mergeCell ref="C6:F6"/>
    <mergeCell ref="C7:F7"/>
    <mergeCell ref="C8:F8"/>
    <mergeCell ref="F9:G9"/>
    <mergeCell ref="H9:K9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E9" zoomScaleNormal="100" zoomScaleSheetLayoutView="100" workbookViewId="0">
      <selection activeCell="S59" sqref="S59"/>
    </sheetView>
  </sheetViews>
  <sheetFormatPr defaultColWidth="9.140625" defaultRowHeight="15"/>
  <cols>
    <col min="1" max="1" width="3.5703125" style="973" customWidth="1"/>
    <col min="2" max="2" width="21.140625" style="972" customWidth="1"/>
    <col min="3" max="4" width="13.7109375" style="972" customWidth="1"/>
    <col min="5" max="5" width="13.85546875" style="972" customWidth="1"/>
    <col min="6" max="6" width="12.140625" style="972" customWidth="1"/>
    <col min="7" max="7" width="15.85546875" style="972" customWidth="1"/>
    <col min="8" max="9" width="13.7109375" style="972" customWidth="1"/>
    <col min="10" max="10" width="15.140625" style="972" customWidth="1"/>
    <col min="11" max="11" width="11.42578125" style="972" customWidth="1"/>
    <col min="12" max="14" width="13.7109375" style="972" customWidth="1"/>
    <col min="15" max="15" width="3.140625" customWidth="1"/>
    <col min="16" max="16" width="9.140625" style="971"/>
    <col min="17" max="17" width="17.85546875" style="971" bestFit="1" customWidth="1"/>
    <col min="18" max="18" width="26.5703125" style="971" bestFit="1" customWidth="1"/>
    <col min="19" max="19" width="21" style="971" bestFit="1" customWidth="1"/>
    <col min="20" max="16384" width="9.140625" style="971"/>
  </cols>
  <sheetData>
    <row r="1" spans="1:19" s="972" customFormat="1" ht="15.75" thickBot="1">
      <c r="A1" s="1184"/>
      <c r="B1" s="980"/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/>
    </row>
    <row r="2" spans="1:19" s="972" customFormat="1">
      <c r="A2" s="1184"/>
      <c r="B2" s="980"/>
      <c r="C2" s="980"/>
      <c r="D2" s="980"/>
      <c r="E2" s="980"/>
      <c r="F2" s="980"/>
      <c r="G2" s="980"/>
      <c r="H2" s="980"/>
      <c r="I2" s="980"/>
      <c r="J2" s="1016"/>
      <c r="K2" s="1803" t="s">
        <v>333</v>
      </c>
      <c r="L2" s="1803"/>
      <c r="M2" s="1797">
        <f ca="1">NOW()</f>
        <v>46121.348748611112</v>
      </c>
      <c r="N2" s="1797"/>
      <c r="O2" s="1511"/>
    </row>
    <row r="3" spans="1:19" s="972" customFormat="1">
      <c r="A3" s="1118"/>
      <c r="B3" s="977"/>
      <c r="C3" s="977"/>
      <c r="D3" s="977"/>
      <c r="E3" s="977"/>
      <c r="F3" s="977"/>
      <c r="G3" s="977"/>
      <c r="H3" s="977"/>
      <c r="I3" s="977"/>
      <c r="K3" s="977"/>
      <c r="L3" s="973"/>
      <c r="M3" s="1703" t="s">
        <v>609</v>
      </c>
      <c r="N3" s="1703"/>
      <c r="O3" s="1373"/>
    </row>
    <row r="4" spans="1:19" s="972" customFormat="1">
      <c r="A4" s="1118"/>
      <c r="B4" s="977"/>
      <c r="C4" s="977"/>
      <c r="D4" s="977"/>
      <c r="E4" s="977"/>
      <c r="F4" s="977"/>
      <c r="G4" s="977"/>
      <c r="H4" s="977"/>
      <c r="I4" s="977"/>
      <c r="K4" s="977"/>
      <c r="L4" s="977"/>
      <c r="M4" s="973"/>
      <c r="N4" s="973"/>
      <c r="O4" s="1373"/>
    </row>
    <row r="5" spans="1:19" s="972" customFormat="1">
      <c r="A5" s="1118"/>
      <c r="B5" s="977"/>
      <c r="C5" s="977"/>
      <c r="D5" s="977"/>
      <c r="E5" s="977"/>
      <c r="F5" s="977"/>
      <c r="G5" s="977"/>
      <c r="H5" s="977"/>
      <c r="I5" s="977"/>
      <c r="K5" s="977"/>
      <c r="L5" s="977"/>
      <c r="N5" s="1347" t="s">
        <v>171</v>
      </c>
      <c r="O5" s="1373"/>
    </row>
    <row r="6" spans="1:19" s="972" customFormat="1">
      <c r="A6" s="1118"/>
      <c r="B6" s="977"/>
      <c r="C6" s="977"/>
      <c r="D6" s="977"/>
      <c r="E6" s="977"/>
      <c r="F6" s="977"/>
      <c r="G6" s="977"/>
      <c r="H6" s="977"/>
      <c r="I6" s="977"/>
      <c r="J6" s="977"/>
      <c r="K6" s="977"/>
      <c r="L6" s="977"/>
      <c r="M6" s="977"/>
      <c r="N6" s="977"/>
      <c r="O6" s="1373"/>
    </row>
    <row r="7" spans="1:19" s="972" customFormat="1">
      <c r="A7" s="1118"/>
      <c r="B7" s="977"/>
      <c r="C7" s="977"/>
      <c r="D7" s="977"/>
      <c r="E7" s="977"/>
      <c r="F7" s="977"/>
      <c r="G7" s="977"/>
      <c r="H7" s="977"/>
      <c r="I7" s="977"/>
      <c r="J7" s="977"/>
      <c r="K7" s="977"/>
      <c r="L7" s="977"/>
      <c r="M7" s="977"/>
      <c r="N7" s="977"/>
      <c r="O7" s="1373"/>
    </row>
    <row r="8" spans="1:19" s="972" customFormat="1">
      <c r="A8" s="1118"/>
      <c r="B8" s="977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1373"/>
    </row>
    <row r="9" spans="1:19" s="972" customFormat="1" ht="15.75" thickBot="1">
      <c r="A9" s="1118"/>
      <c r="B9" s="977"/>
      <c r="C9" s="977"/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1373"/>
    </row>
    <row r="10" spans="1:19" s="972" customFormat="1" ht="14.25" customHeight="1" thickBot="1">
      <c r="A10" s="1705" t="s">
        <v>623</v>
      </c>
      <c r="B10" s="1706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6"/>
      <c r="N10" s="1706"/>
      <c r="O10" s="1707"/>
      <c r="Q10" s="1497" t="s">
        <v>319</v>
      </c>
      <c r="R10" s="1498"/>
      <c r="S10" s="1475">
        <v>46121.348749999997</v>
      </c>
    </row>
    <row r="11" spans="1:19" s="972" customFormat="1" ht="15" customHeight="1" thickBot="1">
      <c r="A11" s="1708"/>
      <c r="B11" s="1709"/>
      <c r="C11" s="1709"/>
      <c r="D11" s="1709"/>
      <c r="E11" s="1709"/>
      <c r="F11" s="1709"/>
      <c r="G11" s="1709"/>
      <c r="H11" s="1709"/>
      <c r="I11" s="1709"/>
      <c r="J11" s="1709"/>
      <c r="K11" s="1709"/>
      <c r="L11" s="1709"/>
      <c r="M11" s="1709"/>
      <c r="N11" s="1709"/>
      <c r="O11" s="1710"/>
      <c r="Q11" s="1499"/>
      <c r="R11" s="1"/>
      <c r="S11" s="1500"/>
    </row>
    <row r="12" spans="1:19" s="972" customFormat="1" ht="15.75" thickBot="1">
      <c r="A12" s="1118"/>
      <c r="B12" s="977"/>
      <c r="C12" s="977"/>
      <c r="D12" s="977"/>
      <c r="E12" s="977"/>
      <c r="F12" s="977"/>
      <c r="G12" s="977"/>
      <c r="H12" s="977"/>
      <c r="I12" s="977"/>
      <c r="J12" s="977"/>
      <c r="K12" s="977"/>
      <c r="L12" s="977"/>
      <c r="M12" s="977"/>
      <c r="N12" s="977"/>
      <c r="O12" s="1373"/>
      <c r="Q12" s="1501" t="s">
        <v>196</v>
      </c>
      <c r="R12" s="1346" t="s">
        <v>197</v>
      </c>
      <c r="S12" s="1502" t="s">
        <v>198</v>
      </c>
    </row>
    <row r="13" spans="1:19" s="972" customFormat="1" ht="15.75" thickBot="1">
      <c r="A13" s="1118"/>
      <c r="B13" s="1806" t="s">
        <v>213</v>
      </c>
      <c r="C13" s="1805" t="s">
        <v>621</v>
      </c>
      <c r="D13" s="1723"/>
      <c r="E13" s="1724"/>
      <c r="G13" s="1722" t="s">
        <v>213</v>
      </c>
      <c r="H13" s="1805" t="s">
        <v>620</v>
      </c>
      <c r="I13" s="1723"/>
      <c r="J13" s="1724"/>
      <c r="K13"/>
      <c r="L13" s="1117" t="s">
        <v>622</v>
      </c>
      <c r="M13" s="1"/>
      <c r="N13" s="1"/>
      <c r="O13" s="1373"/>
      <c r="Q13" s="1499"/>
      <c r="R13" s="1"/>
      <c r="S13" s="1500"/>
    </row>
    <row r="14" spans="1:19" s="972" customFormat="1" ht="15.75" thickBot="1">
      <c r="A14" s="1118"/>
      <c r="B14" s="1807"/>
      <c r="C14" s="1220" t="s">
        <v>13</v>
      </c>
      <c r="D14" s="1089" t="s">
        <v>87</v>
      </c>
      <c r="E14" s="1219" t="s">
        <v>619</v>
      </c>
      <c r="G14" s="1804"/>
      <c r="H14" s="1218" t="s">
        <v>13</v>
      </c>
      <c r="I14" s="1217" t="s">
        <v>87</v>
      </c>
      <c r="J14" s="1216" t="s">
        <v>619</v>
      </c>
      <c r="K14"/>
      <c r="L14" s="1686" t="s">
        <v>6</v>
      </c>
      <c r="M14" s="1687"/>
      <c r="N14" s="1171">
        <v>102</v>
      </c>
      <c r="O14" s="1373"/>
      <c r="Q14" s="1503" t="s">
        <v>199</v>
      </c>
      <c r="R14" s="431" t="s">
        <v>193</v>
      </c>
      <c r="S14" s="1480"/>
    </row>
    <row r="15" spans="1:19" s="972" customFormat="1">
      <c r="A15" s="1118"/>
      <c r="B15" s="1212">
        <f>margins!S5</f>
        <v>6</v>
      </c>
      <c r="C15" s="1215">
        <v>96.727000000000004</v>
      </c>
      <c r="D15" s="1214">
        <v>96.876999999999995</v>
      </c>
      <c r="E15" s="1213">
        <v>96.876999999999995</v>
      </c>
      <c r="F15" s="1577"/>
      <c r="G15" s="1212">
        <f>B15</f>
        <v>6</v>
      </c>
      <c r="H15" s="1215">
        <v>96.727000000000004</v>
      </c>
      <c r="I15" s="1214">
        <v>96.876999999999995</v>
      </c>
      <c r="J15" s="1213">
        <v>96.876999999999995</v>
      </c>
      <c r="K15" s="64"/>
      <c r="L15" s="1801" t="s">
        <v>650</v>
      </c>
      <c r="M15" s="1802"/>
      <c r="N15" s="1167">
        <v>100.5</v>
      </c>
      <c r="O15" s="1373"/>
      <c r="Q15" s="1504" t="s">
        <v>5</v>
      </c>
      <c r="R15" s="608" t="s">
        <v>325</v>
      </c>
      <c r="S15" s="1483"/>
    </row>
    <row r="16" spans="1:19" s="972" customFormat="1">
      <c r="A16" s="1118"/>
      <c r="B16" s="1157">
        <f>margins!S6</f>
        <v>6.125</v>
      </c>
      <c r="C16" s="1215">
        <v>97.477000000000004</v>
      </c>
      <c r="D16" s="1214">
        <v>97.626999999999995</v>
      </c>
      <c r="E16" s="1213">
        <v>97.626999999999995</v>
      </c>
      <c r="F16" s="1577"/>
      <c r="G16" s="1157">
        <f>B16</f>
        <v>6.125</v>
      </c>
      <c r="H16" s="1215">
        <v>97.477000000000004</v>
      </c>
      <c r="I16" s="1214">
        <v>97.626999999999995</v>
      </c>
      <c r="J16" s="1213">
        <v>97.626999999999995</v>
      </c>
      <c r="K16" s="64"/>
      <c r="L16" s="1801" t="s">
        <v>618</v>
      </c>
      <c r="M16" s="1802"/>
      <c r="N16" s="1167">
        <v>0</v>
      </c>
      <c r="O16" s="1373"/>
      <c r="Q16" s="1504" t="s">
        <v>200</v>
      </c>
      <c r="R16" s="432">
        <v>7.5</v>
      </c>
      <c r="S16" s="1483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103.788</v>
      </c>
    </row>
    <row r="17" spans="1:19" s="972" customFormat="1" ht="15.75" thickBot="1">
      <c r="A17" s="1118"/>
      <c r="B17" s="1157">
        <f>margins!S7</f>
        <v>6.25</v>
      </c>
      <c r="C17" s="1215">
        <v>98.227000000000004</v>
      </c>
      <c r="D17" s="1214">
        <v>98.376999999999995</v>
      </c>
      <c r="E17" s="1213">
        <v>98.376999999999995</v>
      </c>
      <c r="F17" s="1577"/>
      <c r="G17" s="1157">
        <f t="shared" ref="G17:G39" si="0">B17</f>
        <v>6.25</v>
      </c>
      <c r="H17" s="1215">
        <v>98.227000000000004</v>
      </c>
      <c r="I17" s="1214">
        <v>98.376999999999995</v>
      </c>
      <c r="J17" s="1213">
        <v>98.376999999999995</v>
      </c>
      <c r="K17" s="64"/>
      <c r="L17" s="1701" t="s">
        <v>605</v>
      </c>
      <c r="M17" s="1800"/>
      <c r="N17" s="1173">
        <v>-0.375</v>
      </c>
      <c r="O17" s="1373"/>
      <c r="Q17" s="1481" t="s">
        <v>358</v>
      </c>
      <c r="R17" s="432" t="s">
        <v>17</v>
      </c>
      <c r="S17" s="1483"/>
    </row>
    <row r="18" spans="1:19" s="972" customFormat="1">
      <c r="A18" s="1118"/>
      <c r="B18" s="1157">
        <f>margins!S8</f>
        <v>6.375</v>
      </c>
      <c r="C18" s="1215">
        <v>98.977000000000004</v>
      </c>
      <c r="D18" s="1214">
        <v>99.126999999999995</v>
      </c>
      <c r="E18" s="1213">
        <v>99.126999999999995</v>
      </c>
      <c r="F18" s="1577"/>
      <c r="G18" s="1157">
        <f t="shared" si="0"/>
        <v>6.375</v>
      </c>
      <c r="H18" s="1215">
        <v>98.977000000000004</v>
      </c>
      <c r="I18" s="1214">
        <v>99.126999999999995</v>
      </c>
      <c r="J18" s="1213">
        <v>99.126999999999995</v>
      </c>
      <c r="K18" s="64"/>
      <c r="O18" s="1373"/>
      <c r="Q18" s="1504" t="s">
        <v>201</v>
      </c>
      <c r="R18" s="432" t="s">
        <v>36</v>
      </c>
      <c r="S18" s="1483"/>
    </row>
    <row r="19" spans="1:19" s="972" customFormat="1" ht="15.75" thickBot="1">
      <c r="A19" s="1118"/>
      <c r="B19" s="1157">
        <f>margins!S9</f>
        <v>6.5</v>
      </c>
      <c r="C19" s="1215">
        <v>99.694999999999993</v>
      </c>
      <c r="D19" s="1214">
        <v>99.844999999999999</v>
      </c>
      <c r="E19" s="1213">
        <v>99.844999999999999</v>
      </c>
      <c r="F19" s="1577"/>
      <c r="G19" s="1157">
        <f t="shared" si="0"/>
        <v>6.5</v>
      </c>
      <c r="H19" s="1215">
        <v>99.694999999999993</v>
      </c>
      <c r="I19" s="1214">
        <v>99.844999999999999</v>
      </c>
      <c r="J19" s="1213">
        <v>99.844999999999999</v>
      </c>
      <c r="K19" s="64"/>
      <c r="L19" s="1117" t="s">
        <v>603</v>
      </c>
      <c r="O19" s="1373"/>
      <c r="Q19" s="1504" t="s">
        <v>314</v>
      </c>
      <c r="R19" s="608" t="s">
        <v>192</v>
      </c>
      <c r="S19" s="1483">
        <f>IF(R19="Full Doc - 2 Years",INDEX($E$55:$M$63,MATCH(R18,C55:C63,0),MATCH(R17,$E$54:$M$54,0),1),0)</f>
        <v>0</v>
      </c>
    </row>
    <row r="20" spans="1:19" s="972" customFormat="1">
      <c r="A20" s="1118"/>
      <c r="B20" s="1157">
        <f>margins!S10</f>
        <v>6.625</v>
      </c>
      <c r="C20" s="1215">
        <v>100.32</v>
      </c>
      <c r="D20" s="1214">
        <v>100.47</v>
      </c>
      <c r="E20" s="1213">
        <v>100.47</v>
      </c>
      <c r="F20" s="1577"/>
      <c r="G20" s="1157">
        <f t="shared" si="0"/>
        <v>6.625</v>
      </c>
      <c r="H20" s="1215">
        <v>100.32</v>
      </c>
      <c r="I20" s="1214">
        <v>100.47</v>
      </c>
      <c r="J20" s="1213">
        <v>100.47</v>
      </c>
      <c r="K20" s="64"/>
      <c r="L20" s="1172" t="s">
        <v>241</v>
      </c>
      <c r="M20" s="1725" t="s">
        <v>601</v>
      </c>
      <c r="N20" s="1726"/>
      <c r="O20" s="1373"/>
      <c r="Q20" s="1504" t="s">
        <v>315</v>
      </c>
      <c r="R20" s="1343" t="s">
        <v>192</v>
      </c>
      <c r="S20" s="1483">
        <f>IF(R20="Full Doc - 1 Year",INDEX($E$64:$M$64,1,MATCH(R17,$E$54:$M$54,0),1),0)</f>
        <v>0</v>
      </c>
    </row>
    <row r="21" spans="1:19" s="972" customFormat="1">
      <c r="A21" s="1118"/>
      <c r="B21" s="1157">
        <f>margins!S11</f>
        <v>6.75</v>
      </c>
      <c r="C21" s="1215">
        <v>100.883</v>
      </c>
      <c r="D21" s="1214">
        <v>101.033</v>
      </c>
      <c r="E21" s="1213">
        <v>101.033</v>
      </c>
      <c r="F21" s="1577"/>
      <c r="G21" s="1157">
        <f t="shared" si="0"/>
        <v>6.75</v>
      </c>
      <c r="H21" s="1215">
        <v>100.883</v>
      </c>
      <c r="I21" s="1214">
        <v>101.033</v>
      </c>
      <c r="J21" s="1213">
        <v>101.033</v>
      </c>
      <c r="K21" s="64"/>
      <c r="L21" s="1168" t="s">
        <v>212</v>
      </c>
      <c r="M21" s="1696">
        <v>5</v>
      </c>
      <c r="N21" s="1697"/>
      <c r="O21" s="1373"/>
      <c r="Q21" s="1504" t="s">
        <v>5</v>
      </c>
      <c r="R21" s="432" t="s">
        <v>192</v>
      </c>
      <c r="S21" s="1483">
        <f>IF(R21="Choose a Selection",0,(INDEX($E$68:$M$76,MATCH($R$18,C68:C76,0),MATCH($R$17,$E$67:$M$67,0),1)))</f>
        <v>0</v>
      </c>
    </row>
    <row r="22" spans="1:19" s="972" customFormat="1">
      <c r="A22" s="1118"/>
      <c r="B22" s="1157">
        <f>margins!S12</f>
        <v>6.875</v>
      </c>
      <c r="C22" s="1215">
        <v>101.44499999999999</v>
      </c>
      <c r="D22" s="1214">
        <v>101.595</v>
      </c>
      <c r="E22" s="1213">
        <v>101.595</v>
      </c>
      <c r="F22" s="1577"/>
      <c r="G22" s="1157">
        <f t="shared" si="0"/>
        <v>6.875</v>
      </c>
      <c r="H22" s="1215">
        <v>101.44499999999999</v>
      </c>
      <c r="I22" s="1214">
        <v>101.595</v>
      </c>
      <c r="J22" s="1213">
        <v>101.595</v>
      </c>
      <c r="K22" s="64"/>
      <c r="L22" s="1168" t="s">
        <v>600</v>
      </c>
      <c r="M22" s="1696" t="s">
        <v>599</v>
      </c>
      <c r="N22" s="1697"/>
      <c r="O22" s="1373"/>
      <c r="Q22" s="1504" t="s">
        <v>317</v>
      </c>
      <c r="R22" s="432" t="s">
        <v>192</v>
      </c>
      <c r="S22" s="1483">
        <f>IF(R22="Choose a Selection",0,(INDEX($E$68:$M$81,MATCH(R22,C68:C81,0),MATCH($R$17,$E$67:$M$67,0),1)))</f>
        <v>0</v>
      </c>
    </row>
    <row r="23" spans="1:19" s="972" customFormat="1" ht="14.25" customHeight="1" thickBot="1">
      <c r="A23" s="1118"/>
      <c r="B23" s="1157">
        <f>margins!S13</f>
        <v>7</v>
      </c>
      <c r="C23" s="1215">
        <v>101.976</v>
      </c>
      <c r="D23" s="1214">
        <v>102.12599999999999</v>
      </c>
      <c r="E23" s="1213">
        <v>102.12599999999999</v>
      </c>
      <c r="F23" s="1577"/>
      <c r="G23" s="1157">
        <f t="shared" si="0"/>
        <v>7</v>
      </c>
      <c r="H23" s="1215">
        <v>101.976</v>
      </c>
      <c r="I23" s="1214">
        <v>102.12599999999999</v>
      </c>
      <c r="J23" s="1213">
        <v>102.12599999999999</v>
      </c>
      <c r="K23" s="64"/>
      <c r="L23" s="1398" t="s">
        <v>598</v>
      </c>
      <c r="M23" s="1798" t="s">
        <v>237</v>
      </c>
      <c r="N23" s="1799"/>
      <c r="O23" s="1373"/>
      <c r="Q23" s="1504" t="s">
        <v>71</v>
      </c>
      <c r="R23" s="432" t="s">
        <v>192</v>
      </c>
      <c r="S23" s="1483">
        <f t="shared" ref="S23:S31" si="1">IF(R23="Choose a Selection",0,(INDEX($E$85:$M$115,MATCH(R23,$C$85:$C$115,0),MATCH($R$17,$E$84:$M$84,0),1)))</f>
        <v>0</v>
      </c>
    </row>
    <row r="24" spans="1:19" s="972" customFormat="1">
      <c r="A24" s="1118"/>
      <c r="B24" s="1157">
        <f>margins!S14</f>
        <v>7.125</v>
      </c>
      <c r="C24" s="1215">
        <v>102.476</v>
      </c>
      <c r="D24" s="1214">
        <v>102.62599999999999</v>
      </c>
      <c r="E24" s="1213">
        <v>102.62599999999999</v>
      </c>
      <c r="F24" s="1577"/>
      <c r="G24" s="1157">
        <f t="shared" si="0"/>
        <v>7.125</v>
      </c>
      <c r="H24" s="1215">
        <v>102.476</v>
      </c>
      <c r="I24" s="1214">
        <v>102.62599999999999</v>
      </c>
      <c r="J24" s="1213">
        <v>102.62599999999999</v>
      </c>
      <c r="K24" s="64"/>
      <c r="L24"/>
      <c r="M24"/>
      <c r="N24"/>
      <c r="O24" s="1373"/>
      <c r="Q24" s="1504" t="s">
        <v>320</v>
      </c>
      <c r="R24" s="432" t="s">
        <v>192</v>
      </c>
      <c r="S24" s="1483">
        <f t="shared" si="1"/>
        <v>0</v>
      </c>
    </row>
    <row r="25" spans="1:19" s="972" customFormat="1" ht="14.25" customHeight="1" thickBot="1">
      <c r="A25" s="1118"/>
      <c r="B25" s="1157">
        <f>margins!S15</f>
        <v>7.25</v>
      </c>
      <c r="C25" s="1215">
        <v>102.94499999999999</v>
      </c>
      <c r="D25" s="1214">
        <v>103.095</v>
      </c>
      <c r="E25" s="1213">
        <v>103.095</v>
      </c>
      <c r="F25" s="1577"/>
      <c r="G25" s="1157">
        <f t="shared" si="0"/>
        <v>7.25</v>
      </c>
      <c r="H25" s="1215">
        <v>102.94499999999999</v>
      </c>
      <c r="I25" s="1214">
        <v>103.095</v>
      </c>
      <c r="J25" s="1213">
        <v>103.095</v>
      </c>
      <c r="K25" s="64"/>
      <c r="L25" s="1117" t="s">
        <v>617</v>
      </c>
      <c r="O25" s="1373"/>
      <c r="Q25" s="1504" t="s">
        <v>45</v>
      </c>
      <c r="R25" s="432" t="s">
        <v>192</v>
      </c>
      <c r="S25" s="1483">
        <f t="shared" si="1"/>
        <v>0</v>
      </c>
    </row>
    <row r="26" spans="1:19" s="972" customFormat="1" ht="15.75" thickBot="1">
      <c r="A26" s="1118"/>
      <c r="B26" s="1157">
        <f>margins!S16</f>
        <v>7.375</v>
      </c>
      <c r="C26" s="1215">
        <v>103.413</v>
      </c>
      <c r="D26" s="1214">
        <v>103.563</v>
      </c>
      <c r="E26" s="1213">
        <v>103.563</v>
      </c>
      <c r="F26" s="1577"/>
      <c r="G26" s="1157">
        <f t="shared" si="0"/>
        <v>7.375</v>
      </c>
      <c r="H26" s="1215">
        <v>103.413</v>
      </c>
      <c r="I26" s="1214">
        <v>103.563</v>
      </c>
      <c r="J26" s="1213">
        <v>103.563</v>
      </c>
      <c r="K26" s="64"/>
      <c r="L26" s="1321" t="s">
        <v>94</v>
      </c>
      <c r="M26" s="1464" t="s">
        <v>616</v>
      </c>
      <c r="N26" s="1465" t="s">
        <v>6</v>
      </c>
      <c r="O26" s="1373"/>
      <c r="Q26" s="1504" t="s">
        <v>47</v>
      </c>
      <c r="R26" s="432" t="s">
        <v>192</v>
      </c>
      <c r="S26" s="1483">
        <f t="shared" si="1"/>
        <v>0</v>
      </c>
    </row>
    <row r="27" spans="1:19" s="972" customFormat="1" ht="14.25" customHeight="1">
      <c r="A27" s="1118"/>
      <c r="B27" s="1157">
        <f>margins!S17</f>
        <v>7.5</v>
      </c>
      <c r="C27" s="1215">
        <v>103.788</v>
      </c>
      <c r="D27" s="1214">
        <v>103.938</v>
      </c>
      <c r="E27" s="1213">
        <v>103.938</v>
      </c>
      <c r="F27" s="1577"/>
      <c r="G27" s="1157">
        <f t="shared" si="0"/>
        <v>7.5</v>
      </c>
      <c r="H27" s="1215">
        <v>103.788</v>
      </c>
      <c r="I27" s="1214">
        <v>103.938</v>
      </c>
      <c r="J27" s="1213">
        <v>103.938</v>
      </c>
      <c r="K27" s="64"/>
      <c r="L27" s="1319" t="s">
        <v>95</v>
      </c>
      <c r="M27" s="1461">
        <v>0.5</v>
      </c>
      <c r="N27" s="1426">
        <v>102</v>
      </c>
      <c r="O27" s="1373"/>
      <c r="Q27" s="1504" t="s">
        <v>56</v>
      </c>
      <c r="R27" s="432" t="s">
        <v>192</v>
      </c>
      <c r="S27" s="1483">
        <f t="shared" si="1"/>
        <v>0</v>
      </c>
    </row>
    <row r="28" spans="1:19" s="972" customFormat="1">
      <c r="A28" s="1118"/>
      <c r="B28" s="1157">
        <f>margins!S18</f>
        <v>7.625</v>
      </c>
      <c r="C28" s="1215">
        <v>104.163</v>
      </c>
      <c r="D28" s="1214">
        <v>104.313</v>
      </c>
      <c r="E28" s="1213">
        <v>104.313</v>
      </c>
      <c r="F28" s="1577"/>
      <c r="G28" s="1157">
        <f t="shared" si="0"/>
        <v>7.625</v>
      </c>
      <c r="H28" s="1215">
        <v>104.163</v>
      </c>
      <c r="I28" s="1214">
        <v>104.313</v>
      </c>
      <c r="J28" s="1213">
        <v>104.313</v>
      </c>
      <c r="K28" s="64"/>
      <c r="L28" s="1319" t="s">
        <v>96</v>
      </c>
      <c r="M28" s="1462">
        <v>0.25</v>
      </c>
      <c r="N28" s="1170">
        <v>102</v>
      </c>
      <c r="O28" s="1373"/>
      <c r="Q28" s="1504" t="s">
        <v>60</v>
      </c>
      <c r="R28" s="608" t="s">
        <v>192</v>
      </c>
      <c r="S28" s="1483">
        <f t="shared" si="1"/>
        <v>0</v>
      </c>
    </row>
    <row r="29" spans="1:19" s="972" customFormat="1">
      <c r="A29" s="1118"/>
      <c r="B29" s="1157">
        <f>margins!S19</f>
        <v>7.75</v>
      </c>
      <c r="C29" s="1215">
        <v>104.50699999999999</v>
      </c>
      <c r="D29" s="1214">
        <v>104.657</v>
      </c>
      <c r="E29" s="1213">
        <v>104.657</v>
      </c>
      <c r="F29" s="1577"/>
      <c r="G29" s="1157">
        <f t="shared" si="0"/>
        <v>7.75</v>
      </c>
      <c r="H29" s="1215">
        <v>104.50699999999999</v>
      </c>
      <c r="I29" s="1214">
        <v>104.657</v>
      </c>
      <c r="J29" s="1213">
        <v>104.657</v>
      </c>
      <c r="K29" s="64"/>
      <c r="L29" s="1319" t="s">
        <v>7</v>
      </c>
      <c r="M29" s="1462">
        <v>0</v>
      </c>
      <c r="N29" s="1170">
        <v>102</v>
      </c>
      <c r="O29" s="1373"/>
      <c r="Q29" s="1504" t="s">
        <v>62</v>
      </c>
      <c r="R29" s="608" t="s">
        <v>192</v>
      </c>
      <c r="S29" s="1483">
        <f t="shared" si="1"/>
        <v>0</v>
      </c>
    </row>
    <row r="30" spans="1:19" s="972" customFormat="1">
      <c r="A30" s="1118"/>
      <c r="B30" s="1157">
        <f>margins!S20</f>
        <v>7.875</v>
      </c>
      <c r="C30" s="1215">
        <v>104.789</v>
      </c>
      <c r="D30" s="1214">
        <v>104.93899999999999</v>
      </c>
      <c r="E30" s="1213">
        <v>104.93899999999999</v>
      </c>
      <c r="F30" s="1577"/>
      <c r="G30" s="1157">
        <f t="shared" si="0"/>
        <v>7.875</v>
      </c>
      <c r="H30" s="1215">
        <v>104.789</v>
      </c>
      <c r="I30" s="1214">
        <v>104.93899999999999</v>
      </c>
      <c r="J30" s="1213">
        <v>104.93899999999999</v>
      </c>
      <c r="K30" s="64"/>
      <c r="L30" s="1319" t="s">
        <v>9</v>
      </c>
      <c r="M30" s="1462">
        <v>-0.375</v>
      </c>
      <c r="N30" s="1170">
        <v>101</v>
      </c>
      <c r="O30" s="1373"/>
      <c r="Q30" s="1504" t="s">
        <v>65</v>
      </c>
      <c r="R30" s="432" t="s">
        <v>192</v>
      </c>
      <c r="S30" s="1483">
        <f t="shared" si="1"/>
        <v>0</v>
      </c>
    </row>
    <row r="31" spans="1:19" s="972" customFormat="1">
      <c r="A31" s="1118"/>
      <c r="B31" s="1157">
        <f>margins!S21</f>
        <v>8</v>
      </c>
      <c r="C31" s="1215">
        <v>105.039</v>
      </c>
      <c r="D31" s="1214">
        <v>105.18899999999999</v>
      </c>
      <c r="E31" s="1213">
        <v>105.18899999999999</v>
      </c>
      <c r="F31" s="1577"/>
      <c r="G31" s="1157">
        <f t="shared" si="0"/>
        <v>8</v>
      </c>
      <c r="H31" s="1215">
        <v>105.039</v>
      </c>
      <c r="I31" s="1214">
        <v>105.18899999999999</v>
      </c>
      <c r="J31" s="1213">
        <v>105.18899999999999</v>
      </c>
      <c r="K31" s="64"/>
      <c r="L31" s="1319" t="s">
        <v>11</v>
      </c>
      <c r="M31" s="1462">
        <v>-0.75</v>
      </c>
      <c r="N31" s="1170">
        <v>100.5</v>
      </c>
      <c r="O31" s="1373"/>
      <c r="Q31" s="1504" t="s">
        <v>136</v>
      </c>
      <c r="R31" s="432" t="s">
        <v>192</v>
      </c>
      <c r="S31" s="1483">
        <f t="shared" si="1"/>
        <v>0</v>
      </c>
    </row>
    <row r="32" spans="1:19" s="972" customFormat="1" ht="15.75" thickBot="1">
      <c r="A32" s="1118"/>
      <c r="B32" s="1157">
        <f>margins!S22</f>
        <v>8.125</v>
      </c>
      <c r="C32" s="1215">
        <v>105.289</v>
      </c>
      <c r="D32" s="1214">
        <v>105.43899999999999</v>
      </c>
      <c r="E32" s="1213">
        <v>105.43899999999999</v>
      </c>
      <c r="F32" s="1577"/>
      <c r="G32" s="1157">
        <f t="shared" si="0"/>
        <v>8.125</v>
      </c>
      <c r="H32" s="1215">
        <v>105.289</v>
      </c>
      <c r="I32" s="1214">
        <v>105.43899999999999</v>
      </c>
      <c r="J32" s="1213">
        <v>105.43899999999999</v>
      </c>
      <c r="K32" s="64"/>
      <c r="L32" s="1125" t="s">
        <v>615</v>
      </c>
      <c r="M32" s="1463">
        <v>-1</v>
      </c>
      <c r="N32" s="1169">
        <v>100</v>
      </c>
      <c r="O32" s="1373"/>
      <c r="Q32" s="1504" t="s">
        <v>357</v>
      </c>
      <c r="R32" s="608" t="s">
        <v>192</v>
      </c>
      <c r="S32" s="1483">
        <f>IF(R32="Choose a Selection",0,VLOOKUP(R32,$L$27:$M$32,2,FALSE))</f>
        <v>0</v>
      </c>
    </row>
    <row r="33" spans="1:19" s="972" customFormat="1" ht="15" customHeight="1">
      <c r="A33" s="1118"/>
      <c r="B33" s="1157">
        <f>margins!S23</f>
        <v>8.25</v>
      </c>
      <c r="C33" s="1215">
        <v>105.539</v>
      </c>
      <c r="D33" s="1214">
        <v>105.68899999999999</v>
      </c>
      <c r="E33" s="1213">
        <v>105.68899999999999</v>
      </c>
      <c r="F33" s="1577"/>
      <c r="G33" s="1157">
        <f t="shared" si="0"/>
        <v>8.25</v>
      </c>
      <c r="H33" s="1215">
        <v>105.539</v>
      </c>
      <c r="I33" s="1214">
        <v>105.68899999999999</v>
      </c>
      <c r="J33" s="1213">
        <v>105.68899999999999</v>
      </c>
      <c r="K33" s="64"/>
      <c r="L33" s="1682" t="s">
        <v>744</v>
      </c>
      <c r="M33" s="1682"/>
      <c r="N33" s="1682"/>
      <c r="O33" s="1373"/>
      <c r="Q33" s="1504" t="s">
        <v>69</v>
      </c>
      <c r="R33" s="432" t="s">
        <v>192</v>
      </c>
      <c r="S33" s="1483">
        <f>IF(R33="Choose a Selection",0,(INDEX($E$85:$M$115,MATCH(R33,$C$85:$C$115,0),MATCH($R$17,$E$84:$M$84,0),1)))</f>
        <v>0</v>
      </c>
    </row>
    <row r="34" spans="1:19" s="972" customFormat="1" ht="15" customHeight="1">
      <c r="A34" s="1118"/>
      <c r="B34" s="1157">
        <f>margins!S24</f>
        <v>8.375</v>
      </c>
      <c r="C34" s="1215">
        <v>105.789</v>
      </c>
      <c r="D34" s="1214">
        <v>105.93899999999999</v>
      </c>
      <c r="E34" s="1213">
        <v>105.93899999999999</v>
      </c>
      <c r="F34" s="1577"/>
      <c r="G34" s="1157">
        <f t="shared" si="0"/>
        <v>8.375</v>
      </c>
      <c r="H34" s="1215">
        <v>105.789</v>
      </c>
      <c r="I34" s="1214">
        <v>105.93899999999999</v>
      </c>
      <c r="J34" s="1213">
        <v>105.93899999999999</v>
      </c>
      <c r="K34" s="64"/>
      <c r="L34" s="1682"/>
      <c r="M34" s="1682"/>
      <c r="N34" s="1682"/>
      <c r="O34" s="1373"/>
      <c r="Q34" s="1504" t="s">
        <v>641</v>
      </c>
      <c r="R34" s="432" t="s">
        <v>192</v>
      </c>
      <c r="S34" s="1483">
        <f>IF(R34="Choose a Selection",0,(INDEX($E$85:$M$115,MATCH(R34,$C$85:$C$115,0),MATCH($R$17,$E$84:$M$84,0),1)))</f>
        <v>0</v>
      </c>
    </row>
    <row r="35" spans="1:19" s="972" customFormat="1" ht="15" customHeight="1">
      <c r="A35" s="1118"/>
      <c r="B35" s="1157">
        <f>margins!S25</f>
        <v>8.5</v>
      </c>
      <c r="C35" s="1215">
        <v>106.039</v>
      </c>
      <c r="D35" s="1214">
        <v>106.18899999999999</v>
      </c>
      <c r="E35" s="1213">
        <v>106.18899999999999</v>
      </c>
      <c r="F35" s="1577"/>
      <c r="G35" s="1157">
        <f t="shared" si="0"/>
        <v>8.5</v>
      </c>
      <c r="H35" s="1215">
        <v>106.039</v>
      </c>
      <c r="I35" s="1214">
        <v>106.18899999999999</v>
      </c>
      <c r="J35" s="1213">
        <v>106.18899999999999</v>
      </c>
      <c r="K35" s="64"/>
      <c r="L35" s="1786" t="s">
        <v>745</v>
      </c>
      <c r="M35" s="1786"/>
      <c r="N35" s="1786"/>
      <c r="O35" s="1373"/>
      <c r="Q35" s="1504" t="s">
        <v>206</v>
      </c>
      <c r="R35" s="608" t="s">
        <v>192</v>
      </c>
      <c r="S35" s="1483">
        <f>IF(R35=15,0, IF(R35=30, N17, 0))</f>
        <v>0</v>
      </c>
    </row>
    <row r="36" spans="1:19" s="972" customFormat="1">
      <c r="A36" s="1118"/>
      <c r="B36" s="1157">
        <f>margins!S26</f>
        <v>8.625</v>
      </c>
      <c r="C36" s="1215">
        <v>106.289</v>
      </c>
      <c r="D36" s="1214">
        <v>106.43899999999999</v>
      </c>
      <c r="E36" s="1213">
        <v>106.43899999999999</v>
      </c>
      <c r="F36" s="1577"/>
      <c r="G36" s="1157">
        <f t="shared" si="0"/>
        <v>8.625</v>
      </c>
      <c r="H36" s="1215">
        <v>106.289</v>
      </c>
      <c r="I36" s="1214">
        <v>106.43899999999999</v>
      </c>
      <c r="J36" s="1213">
        <v>106.43899999999999</v>
      </c>
      <c r="K36" s="64"/>
      <c r="L36" s="1786"/>
      <c r="M36" s="1786"/>
      <c r="N36" s="1786"/>
      <c r="O36" s="1373"/>
      <c r="Q36" s="1484" t="s">
        <v>677</v>
      </c>
      <c r="R36" s="432" t="s">
        <v>733</v>
      </c>
      <c r="S36" s="1483">
        <f>IF(R36="All NQHEM Products",0.25,IF(R36="Full/Alt Doc w/ CLTV &lt;= 80 &amp; LA &lt; 1.25MM",0.625,0))</f>
        <v>0.25</v>
      </c>
    </row>
    <row r="37" spans="1:19" s="972" customFormat="1" ht="15.75" customHeight="1" thickBot="1">
      <c r="A37" s="1118"/>
      <c r="B37" s="1157">
        <f>margins!S27</f>
        <v>8.75</v>
      </c>
      <c r="C37" s="1215">
        <v>106.539</v>
      </c>
      <c r="D37" s="1214">
        <v>106.68899999999999</v>
      </c>
      <c r="E37" s="1213">
        <v>106.68899999999999</v>
      </c>
      <c r="F37" s="1577"/>
      <c r="G37" s="1157">
        <f t="shared" si="0"/>
        <v>8.75</v>
      </c>
      <c r="H37" s="1215">
        <v>106.539</v>
      </c>
      <c r="I37" s="1214">
        <v>106.68899999999999</v>
      </c>
      <c r="J37" s="1213">
        <v>106.68899999999999</v>
      </c>
      <c r="K37" s="64"/>
      <c r="L37" s="1786" t="s">
        <v>746</v>
      </c>
      <c r="M37" s="1786"/>
      <c r="N37" s="1786"/>
      <c r="O37" s="1373"/>
      <c r="Q37" s="1505" t="s">
        <v>207</v>
      </c>
      <c r="R37" s="433"/>
      <c r="S37" s="1506">
        <f>SUM(S19:S36)</f>
        <v>0.25</v>
      </c>
    </row>
    <row r="38" spans="1:19" s="972" customFormat="1" ht="15.75" thickBot="1">
      <c r="A38" s="1118"/>
      <c r="B38" s="1157">
        <f>margins!S28</f>
        <v>8.875</v>
      </c>
      <c r="C38" s="1215">
        <v>106.726</v>
      </c>
      <c r="D38" s="1214">
        <v>106.87599999999999</v>
      </c>
      <c r="E38" s="1213">
        <v>106.87599999999999</v>
      </c>
      <c r="F38" s="1577"/>
      <c r="G38" s="1157">
        <f t="shared" si="0"/>
        <v>8.875</v>
      </c>
      <c r="H38" s="1215">
        <v>106.726</v>
      </c>
      <c r="I38" s="1214">
        <v>106.87599999999999</v>
      </c>
      <c r="J38" s="1213">
        <v>106.87599999999999</v>
      </c>
      <c r="K38" s="64"/>
      <c r="L38" s="1786"/>
      <c r="M38" s="1786"/>
      <c r="N38" s="1786"/>
      <c r="O38" s="1373"/>
      <c r="Q38" s="1488"/>
      <c r="R38" s="421"/>
      <c r="S38" s="1489"/>
    </row>
    <row r="39" spans="1:19" s="972" customFormat="1" ht="15.75" customHeight="1" thickBot="1">
      <c r="A39" s="1118"/>
      <c r="B39" s="1153">
        <f>margins!S29</f>
        <v>9</v>
      </c>
      <c r="C39" s="1315">
        <v>106.914</v>
      </c>
      <c r="D39" s="1320">
        <v>107.06399999999999</v>
      </c>
      <c r="E39" s="1158">
        <v>107.06399999999999</v>
      </c>
      <c r="F39" s="1577"/>
      <c r="G39" s="1157">
        <f t="shared" si="0"/>
        <v>9</v>
      </c>
      <c r="H39" s="1315">
        <v>106.914</v>
      </c>
      <c r="I39" s="1320">
        <v>107.06399999999999</v>
      </c>
      <c r="J39" s="1158">
        <v>107.06399999999999</v>
      </c>
      <c r="K39" s="64"/>
      <c r="L39" s="1786" t="s">
        <v>749</v>
      </c>
      <c r="M39" s="1786"/>
      <c r="N39" s="1786"/>
      <c r="O39" s="1373"/>
      <c r="Q39" s="1490" t="s">
        <v>208</v>
      </c>
      <c r="R39" s="423"/>
      <c r="S39" s="1491">
        <f>IF(ISNUMBER(MATCH("NA", S19:S36, 0)), "NA", IF(R28="Investor",MIN(S37+S16,VLOOKUP(R32,$L$27:$N$32,3,FALSE)),MIN(S37+S16,N14)))</f>
        <v>102</v>
      </c>
    </row>
    <row r="40" spans="1:19" s="972" customFormat="1" ht="15.75" thickBot="1">
      <c r="A40" s="1118"/>
      <c r="B40" s="1212"/>
      <c r="C40" s="1334"/>
      <c r="D40" s="1333"/>
      <c r="E40" s="1335"/>
      <c r="G40" s="1157"/>
      <c r="H40" s="1161"/>
      <c r="I40" s="1210"/>
      <c r="J40" s="1160"/>
      <c r="K40"/>
      <c r="L40" s="1786"/>
      <c r="M40" s="1786"/>
      <c r="N40" s="1786"/>
      <c r="O40" s="1373"/>
      <c r="Q40" s="1507"/>
      <c r="S40" s="1508"/>
    </row>
    <row r="41" spans="1:19" s="972" customFormat="1" ht="15" customHeight="1">
      <c r="A41" s="1118"/>
      <c r="B41" s="1686" t="str">
        <f ca="1">TEXT(TODAY(), "mmmm") &amp; " Special"</f>
        <v>April Special</v>
      </c>
      <c r="C41" s="1755"/>
      <c r="D41" s="1755"/>
      <c r="E41" s="1687"/>
      <c r="F41" s="977"/>
      <c r="G41" s="1686" t="str">
        <f ca="1">TEXT(TODAY(), "mmmm") &amp; " Special"</f>
        <v>April Special</v>
      </c>
      <c r="H41" s="1755"/>
      <c r="I41" s="1755"/>
      <c r="J41" s="1687"/>
      <c r="K41"/>
      <c r="L41" s="1571"/>
      <c r="M41" s="1571"/>
      <c r="N41" s="1571"/>
      <c r="O41" s="1373"/>
      <c r="Q41" s="1494" t="s">
        <v>451</v>
      </c>
      <c r="R41" s="1495"/>
      <c r="S41" s="1496"/>
    </row>
    <row r="42" spans="1:19" s="972" customFormat="1">
      <c r="A42" s="1118"/>
      <c r="B42" s="1539" t="s">
        <v>733</v>
      </c>
      <c r="C42" s="1538"/>
      <c r="D42" s="1537"/>
      <c r="E42" s="1540">
        <v>0.25</v>
      </c>
      <c r="F42" s="977"/>
      <c r="G42" s="1539" t="s">
        <v>733</v>
      </c>
      <c r="H42" s="1538"/>
      <c r="I42" s="1537"/>
      <c r="J42" s="1540">
        <v>0.25</v>
      </c>
      <c r="K42"/>
      <c r="L42" s="1571"/>
      <c r="M42" s="1571"/>
      <c r="N42" s="1571"/>
      <c r="O42" s="1373"/>
    </row>
    <row r="43" spans="1:19" s="972" customFormat="1" ht="15" customHeight="1" thickBot="1">
      <c r="A43" s="1118"/>
      <c r="B43" s="1545" t="s">
        <v>737</v>
      </c>
      <c r="C43" s="1546"/>
      <c r="D43" s="1547"/>
      <c r="E43" s="1548">
        <v>0.375</v>
      </c>
      <c r="G43" s="1545" t="s">
        <v>738</v>
      </c>
      <c r="H43" s="1546"/>
      <c r="I43" s="1547"/>
      <c r="J43" s="1548">
        <v>0.375</v>
      </c>
      <c r="K43"/>
      <c r="L43" s="1571"/>
      <c r="M43" s="1571"/>
      <c r="N43" s="1571"/>
      <c r="O43" s="1373"/>
    </row>
    <row r="44" spans="1:19" s="972" customFormat="1">
      <c r="A44" s="1118"/>
      <c r="B44" s="1549" t="s">
        <v>735</v>
      </c>
      <c r="C44" s="1549"/>
      <c r="D44" s="1550"/>
      <c r="E44" s="1550"/>
      <c r="G44" s="1549" t="s">
        <v>735</v>
      </c>
      <c r="H44" s="1549"/>
      <c r="I44" s="1550"/>
      <c r="J44" s="1550"/>
      <c r="K44"/>
      <c r="L44" s="1571"/>
      <c r="M44" s="1571"/>
      <c r="N44" s="1571"/>
      <c r="O44" s="1373"/>
    </row>
    <row r="45" spans="1:19" s="972" customFormat="1" ht="15.75" customHeight="1">
      <c r="A45" s="1118"/>
      <c r="B45" s="1254" t="s">
        <v>736</v>
      </c>
      <c r="C45" s="1551"/>
      <c r="D45" s="1551"/>
      <c r="E45" s="1551"/>
      <c r="G45" s="1254" t="s">
        <v>736</v>
      </c>
      <c r="H45" s="1551"/>
      <c r="I45" s="1551"/>
      <c r="J45" s="1551"/>
      <c r="K45"/>
      <c r="O45" s="1373"/>
    </row>
    <row r="46" spans="1:19" s="972" customFormat="1">
      <c r="A46" s="1118"/>
      <c r="B46" s="1254"/>
      <c r="G46" s="1254"/>
      <c r="K46" s="1468"/>
      <c r="L46" s="1467"/>
      <c r="M46" s="1467"/>
      <c r="N46" s="1467"/>
      <c r="O46" s="1373"/>
    </row>
    <row r="47" spans="1:19" s="972" customFormat="1">
      <c r="A47" s="1118"/>
      <c r="B47" s="1223"/>
      <c r="E47" s="1542"/>
      <c r="F47" s="1542"/>
      <c r="G47" s="1223"/>
      <c r="J47" s="1542"/>
      <c r="K47" s="1468"/>
      <c r="L47" s="1467"/>
      <c r="M47" s="1467"/>
      <c r="N47" s="1467"/>
      <c r="O47" s="1373"/>
    </row>
    <row r="48" spans="1:19" s="972" customFormat="1">
      <c r="A48" s="1118"/>
      <c r="E48" s="1552"/>
      <c r="F48" s="1254"/>
      <c r="G48" s="1254"/>
      <c r="H48" s="1553"/>
      <c r="K48" s="1468"/>
      <c r="L48" s="1467"/>
      <c r="M48" s="1467"/>
      <c r="N48" s="1467"/>
      <c r="O48" s="1373"/>
    </row>
    <row r="49" spans="1:34" s="972" customFormat="1" ht="15" customHeight="1">
      <c r="A49" s="1118"/>
      <c r="E49" s="1544"/>
      <c r="F49" s="1544"/>
      <c r="G49" s="1544"/>
      <c r="H49" s="1544"/>
      <c r="K49" s="1468"/>
      <c r="L49" s="1467"/>
      <c r="M49" s="1467"/>
      <c r="N49" s="1467"/>
      <c r="O49" s="1373"/>
    </row>
    <row r="50" spans="1:34" s="972" customFormat="1">
      <c r="A50" s="1118"/>
      <c r="E50" s="1544"/>
      <c r="F50" s="1544"/>
      <c r="G50" s="1544"/>
      <c r="H50" s="1544"/>
      <c r="K50" s="1468"/>
      <c r="L50" s="1467"/>
      <c r="M50" s="1467"/>
      <c r="N50" s="1467"/>
      <c r="O50" s="1373"/>
    </row>
    <row r="51" spans="1:34" s="972" customFormat="1">
      <c r="A51" s="1118"/>
      <c r="E51" s="1544"/>
      <c r="F51" s="1544"/>
      <c r="G51" s="1544"/>
      <c r="H51" s="1544"/>
      <c r="O51" s="1373"/>
    </row>
    <row r="52" spans="1:34" s="972" customFormat="1" ht="15.75" thickBot="1">
      <c r="A52" s="1118"/>
      <c r="E52" s="1469"/>
      <c r="F52" s="1469"/>
      <c r="G52" s="1469"/>
      <c r="H52" s="1469"/>
      <c r="O52" s="1373"/>
    </row>
    <row r="53" spans="1:34" s="972" customFormat="1" ht="15.75" thickBot="1">
      <c r="A53" s="1118"/>
      <c r="B53" s="1117" t="s">
        <v>713</v>
      </c>
      <c r="D53" s="1119"/>
      <c r="E53" s="1693" t="s">
        <v>302</v>
      </c>
      <c r="F53" s="1694"/>
      <c r="G53" s="1694"/>
      <c r="H53" s="1694"/>
      <c r="I53" s="1694"/>
      <c r="J53" s="1694"/>
      <c r="K53" s="1694"/>
      <c r="L53" s="1694"/>
      <c r="M53" s="1695"/>
      <c r="N53"/>
      <c r="O53" s="1373"/>
    </row>
    <row r="54" spans="1:34" s="972" customFormat="1" ht="15.75" thickBot="1">
      <c r="A54" s="1118"/>
      <c r="B54" s="1332"/>
      <c r="C54" s="1409"/>
      <c r="D54" s="1340" t="s">
        <v>192</v>
      </c>
      <c r="E54" s="1329" t="s">
        <v>15</v>
      </c>
      <c r="F54" s="1341" t="s">
        <v>16</v>
      </c>
      <c r="G54" s="1341" t="s">
        <v>17</v>
      </c>
      <c r="H54" s="1341" t="s">
        <v>18</v>
      </c>
      <c r="I54" s="1341" t="s">
        <v>19</v>
      </c>
      <c r="J54" s="1341" t="s">
        <v>20</v>
      </c>
      <c r="K54" s="1341" t="s">
        <v>21</v>
      </c>
      <c r="L54" s="1341" t="s">
        <v>22</v>
      </c>
      <c r="M54" s="1342" t="s">
        <v>23</v>
      </c>
      <c r="N54"/>
      <c r="O54" s="1373"/>
    </row>
    <row r="55" spans="1:34" s="972" customFormat="1">
      <c r="A55" s="1118"/>
      <c r="B55" s="1717" t="s">
        <v>191</v>
      </c>
      <c r="C55" s="1661" t="s">
        <v>37</v>
      </c>
      <c r="D55" s="1661"/>
      <c r="E55" s="1190">
        <v>1</v>
      </c>
      <c r="F55" s="1189">
        <v>1</v>
      </c>
      <c r="G55" s="1189">
        <v>0.75</v>
      </c>
      <c r="H55" s="1189">
        <v>0.625</v>
      </c>
      <c r="I55" s="1189">
        <v>0.375</v>
      </c>
      <c r="J55" s="1189">
        <v>0</v>
      </c>
      <c r="K55" s="1189">
        <v>-0.125</v>
      </c>
      <c r="L55" s="1189">
        <v>-1.625</v>
      </c>
      <c r="M55" s="1188">
        <v>-2.75</v>
      </c>
      <c r="N55"/>
      <c r="O55" s="1373"/>
    </row>
    <row r="56" spans="1:34" s="972" customFormat="1">
      <c r="A56" s="1118"/>
      <c r="B56" s="1717"/>
      <c r="C56" s="1664" t="s">
        <v>36</v>
      </c>
      <c r="D56" s="1664"/>
      <c r="E56" s="1131">
        <v>1</v>
      </c>
      <c r="F56" s="1130">
        <v>1</v>
      </c>
      <c r="G56" s="1130">
        <v>0.75</v>
      </c>
      <c r="H56" s="1130">
        <v>0.625</v>
      </c>
      <c r="I56" s="1130">
        <v>0.375</v>
      </c>
      <c r="J56" s="1130">
        <v>0</v>
      </c>
      <c r="K56" s="1130">
        <v>-0.25</v>
      </c>
      <c r="L56" s="1130">
        <v>-1.75</v>
      </c>
      <c r="M56" s="1129">
        <v>-2.875</v>
      </c>
      <c r="N56"/>
      <c r="O56" s="1373"/>
    </row>
    <row r="57" spans="1:34" s="972" customFormat="1">
      <c r="A57" s="1118"/>
      <c r="B57" s="1717"/>
      <c r="C57" s="1664" t="s">
        <v>24</v>
      </c>
      <c r="D57" s="1664"/>
      <c r="E57" s="1131">
        <v>0.875</v>
      </c>
      <c r="F57" s="1130">
        <v>0.875</v>
      </c>
      <c r="G57" s="1130">
        <v>0.625</v>
      </c>
      <c r="H57" s="1130">
        <v>0.5</v>
      </c>
      <c r="I57" s="1130">
        <v>0.25</v>
      </c>
      <c r="J57" s="1130">
        <v>-0.125</v>
      </c>
      <c r="K57" s="1130">
        <v>-0.375</v>
      </c>
      <c r="L57" s="1130">
        <v>-2.125</v>
      </c>
      <c r="M57" s="1129">
        <v>-3.375</v>
      </c>
      <c r="N57"/>
      <c r="O57" s="1373"/>
    </row>
    <row r="58" spans="1:34" s="972" customFormat="1">
      <c r="A58" s="1118"/>
      <c r="B58" s="1717"/>
      <c r="C58" s="1664" t="s">
        <v>25</v>
      </c>
      <c r="D58" s="1664"/>
      <c r="E58" s="1131">
        <v>0.75</v>
      </c>
      <c r="F58" s="1130">
        <v>0.75</v>
      </c>
      <c r="G58" s="1130">
        <v>0.5</v>
      </c>
      <c r="H58" s="1130">
        <v>0.375</v>
      </c>
      <c r="I58" s="1130">
        <v>0.125</v>
      </c>
      <c r="J58" s="1130">
        <v>-0.375</v>
      </c>
      <c r="K58" s="1130">
        <v>-0.875</v>
      </c>
      <c r="L58" s="1130">
        <v>-2.5</v>
      </c>
      <c r="M58" s="1129">
        <v>-4</v>
      </c>
      <c r="N58"/>
      <c r="O58" s="1373"/>
      <c r="T58" s="1117"/>
      <c r="V58" s="1119"/>
      <c r="W58" s="1"/>
      <c r="X58" s="1139"/>
      <c r="Y58" s="1140"/>
      <c r="Z58" s="1140"/>
      <c r="AA58" s="1141"/>
      <c r="AB58" s="1139"/>
      <c r="AC58" s="1140"/>
      <c r="AD58" s="1140"/>
      <c r="AE58" s="1141"/>
      <c r="AF58" s="1139"/>
      <c r="AG58" s="1140"/>
      <c r="AH58" s="1140"/>
    </row>
    <row r="59" spans="1:34" s="972" customFormat="1">
      <c r="A59" s="1118"/>
      <c r="B59" s="1717"/>
      <c r="C59" s="1664" t="s">
        <v>26</v>
      </c>
      <c r="D59" s="1664"/>
      <c r="E59" s="1131">
        <v>0.625</v>
      </c>
      <c r="F59" s="1130">
        <v>0.625</v>
      </c>
      <c r="G59" s="1130">
        <v>0.375</v>
      </c>
      <c r="H59" s="1130">
        <v>0.25</v>
      </c>
      <c r="I59" s="1130">
        <v>-0.25</v>
      </c>
      <c r="J59" s="1130">
        <v>-1</v>
      </c>
      <c r="K59" s="1130">
        <v>-1.375</v>
      </c>
      <c r="L59" s="1130">
        <v>-3.5</v>
      </c>
      <c r="M59" s="1129">
        <v>-4.875</v>
      </c>
      <c r="N59"/>
      <c r="O59" s="1373"/>
    </row>
    <row r="60" spans="1:34" s="972" customFormat="1">
      <c r="A60" s="1118"/>
      <c r="B60" s="1717"/>
      <c r="C60" s="1664" t="s">
        <v>27</v>
      </c>
      <c r="D60" s="1664"/>
      <c r="E60" s="1131">
        <v>0.375</v>
      </c>
      <c r="F60" s="1130">
        <v>0.375</v>
      </c>
      <c r="G60" s="1130">
        <v>0</v>
      </c>
      <c r="H60" s="1130">
        <v>-0.375</v>
      </c>
      <c r="I60" s="1130">
        <v>-0.875</v>
      </c>
      <c r="J60" s="1130">
        <v>-2.125</v>
      </c>
      <c r="K60" s="1130">
        <v>-2.5</v>
      </c>
      <c r="L60" s="1130">
        <v>-4.75</v>
      </c>
      <c r="M60" s="1129">
        <v>-6.625</v>
      </c>
      <c r="N60"/>
      <c r="O60" s="1373"/>
    </row>
    <row r="61" spans="1:34" s="972" customFormat="1" ht="15" customHeight="1">
      <c r="A61" s="1118"/>
      <c r="B61" s="1717"/>
      <c r="C61" s="1664" t="s">
        <v>28</v>
      </c>
      <c r="D61" s="1664"/>
      <c r="E61" s="1131">
        <v>-0.25</v>
      </c>
      <c r="F61" s="1130">
        <v>-0.5</v>
      </c>
      <c r="G61" s="1130">
        <v>-0.75</v>
      </c>
      <c r="H61" s="1130">
        <v>-1.5</v>
      </c>
      <c r="I61" s="1130">
        <v>-2.25</v>
      </c>
      <c r="J61" s="1130">
        <v>-2.875</v>
      </c>
      <c r="K61" s="1130">
        <v>-3.5</v>
      </c>
      <c r="L61" s="1130" t="s">
        <v>14</v>
      </c>
      <c r="M61" s="1129" t="s">
        <v>14</v>
      </c>
      <c r="N61"/>
      <c r="O61" s="1373"/>
    </row>
    <row r="62" spans="1:34" s="972" customFormat="1" ht="15" customHeight="1">
      <c r="A62" s="1118"/>
      <c r="B62" s="1717"/>
      <c r="C62" s="1664" t="s">
        <v>80</v>
      </c>
      <c r="D62" s="1664"/>
      <c r="E62" s="1131">
        <v>-1.25</v>
      </c>
      <c r="F62" s="1130">
        <v>-1.25</v>
      </c>
      <c r="G62" s="1130">
        <v>-1.25</v>
      </c>
      <c r="H62" s="1130">
        <v>-1.875</v>
      </c>
      <c r="I62" s="1130">
        <v>-2.375</v>
      </c>
      <c r="J62" s="1130">
        <v>-3.125</v>
      </c>
      <c r="K62" s="1130">
        <v>-3.375</v>
      </c>
      <c r="L62" s="1130" t="s">
        <v>14</v>
      </c>
      <c r="M62" s="1129" t="s">
        <v>14</v>
      </c>
      <c r="N62"/>
      <c r="O62" s="1373"/>
    </row>
    <row r="63" spans="1:34" s="972" customFormat="1" ht="15" customHeight="1" thickBot="1">
      <c r="A63" s="1118"/>
      <c r="B63" s="1730"/>
      <c r="C63" s="1664" t="s">
        <v>81</v>
      </c>
      <c r="D63" s="1664"/>
      <c r="E63" s="1131">
        <v>-2.25</v>
      </c>
      <c r="F63" s="1130">
        <v>-2.25</v>
      </c>
      <c r="G63" s="1130">
        <v>-2.25</v>
      </c>
      <c r="H63" s="1130">
        <v>-2.625</v>
      </c>
      <c r="I63" s="1130">
        <v>-3.125</v>
      </c>
      <c r="J63" s="1130">
        <v>-4.875</v>
      </c>
      <c r="K63" s="1130">
        <v>-5.375</v>
      </c>
      <c r="L63" s="1130" t="s">
        <v>14</v>
      </c>
      <c r="M63" s="1129" t="s">
        <v>14</v>
      </c>
      <c r="N63"/>
      <c r="O63" s="1373"/>
    </row>
    <row r="64" spans="1:34" s="972" customFormat="1" ht="15.75" thickBot="1">
      <c r="A64" s="1118"/>
      <c r="B64" s="1718" t="s">
        <v>729</v>
      </c>
      <c r="C64" s="1719"/>
      <c r="D64" s="1720"/>
      <c r="E64" s="1134">
        <v>0</v>
      </c>
      <c r="F64" s="1133">
        <v>0</v>
      </c>
      <c r="G64" s="1133">
        <v>0</v>
      </c>
      <c r="H64" s="1133">
        <v>0</v>
      </c>
      <c r="I64" s="1133">
        <v>0</v>
      </c>
      <c r="J64" s="1133">
        <v>0</v>
      </c>
      <c r="K64" s="1133">
        <v>0</v>
      </c>
      <c r="L64" s="1133">
        <v>-0.25</v>
      </c>
      <c r="M64" s="1132">
        <v>-0.375</v>
      </c>
      <c r="N64"/>
      <c r="O64" s="1373"/>
    </row>
    <row r="65" spans="1:15" s="972" customFormat="1" ht="15.75" thickBot="1">
      <c r="A65" s="1118"/>
      <c r="N65"/>
      <c r="O65" s="1373"/>
    </row>
    <row r="66" spans="1:15" s="972" customFormat="1" ht="15.75" thickBot="1">
      <c r="A66" s="1118"/>
      <c r="B66" s="1117" t="s">
        <v>714</v>
      </c>
      <c r="D66" s="1119"/>
      <c r="E66" s="1693" t="s">
        <v>302</v>
      </c>
      <c r="F66" s="1694"/>
      <c r="G66" s="1694"/>
      <c r="H66" s="1694"/>
      <c r="I66" s="1694"/>
      <c r="J66" s="1694"/>
      <c r="K66" s="1694"/>
      <c r="L66" s="1694"/>
      <c r="M66" s="1695"/>
      <c r="N66"/>
      <c r="O66" s="1373"/>
    </row>
    <row r="67" spans="1:15" s="972" customFormat="1" ht="15.75" thickBot="1">
      <c r="A67" s="1118"/>
      <c r="B67" s="1332"/>
      <c r="C67" s="1719"/>
      <c r="D67" s="1720"/>
      <c r="E67" s="1197" t="s">
        <v>15</v>
      </c>
      <c r="F67" s="1196" t="s">
        <v>16</v>
      </c>
      <c r="G67" s="1196" t="s">
        <v>17</v>
      </c>
      <c r="H67" s="1196" t="s">
        <v>18</v>
      </c>
      <c r="I67" s="1196" t="s">
        <v>19</v>
      </c>
      <c r="J67" s="1196" t="s">
        <v>20</v>
      </c>
      <c r="K67" s="1196" t="s">
        <v>21</v>
      </c>
      <c r="L67" s="1196" t="s">
        <v>22</v>
      </c>
      <c r="M67" s="1195" t="s">
        <v>23</v>
      </c>
      <c r="N67"/>
      <c r="O67" s="1373"/>
    </row>
    <row r="68" spans="1:15" s="972" customFormat="1">
      <c r="A68" s="1118"/>
      <c r="B68" s="1336"/>
      <c r="C68" s="1661" t="s">
        <v>37</v>
      </c>
      <c r="D68" s="1662"/>
      <c r="E68" s="1131">
        <v>1.125</v>
      </c>
      <c r="F68" s="1130">
        <v>1.125</v>
      </c>
      <c r="G68" s="1130">
        <v>0.875</v>
      </c>
      <c r="H68" s="1130">
        <v>0.75</v>
      </c>
      <c r="I68" s="1130">
        <v>0.5</v>
      </c>
      <c r="J68" s="1130">
        <v>0</v>
      </c>
      <c r="K68" s="1130">
        <v>-0.25</v>
      </c>
      <c r="L68" s="1130">
        <v>-1.75</v>
      </c>
      <c r="M68" s="1129">
        <v>-3</v>
      </c>
      <c r="N68"/>
      <c r="O68" s="1373"/>
    </row>
    <row r="69" spans="1:15" s="972" customFormat="1">
      <c r="A69" s="1118"/>
      <c r="B69" s="1336" t="s">
        <v>5</v>
      </c>
      <c r="C69" s="1664" t="s">
        <v>36</v>
      </c>
      <c r="D69" s="1665"/>
      <c r="E69" s="1131">
        <v>1.125</v>
      </c>
      <c r="F69" s="1130">
        <v>1.125</v>
      </c>
      <c r="G69" s="1130">
        <v>0.875</v>
      </c>
      <c r="H69" s="1130">
        <v>0.75</v>
      </c>
      <c r="I69" s="1130">
        <v>0.5</v>
      </c>
      <c r="J69" s="1130">
        <v>0</v>
      </c>
      <c r="K69" s="1130">
        <v>-0.375</v>
      </c>
      <c r="L69" s="1130">
        <v>-1.875</v>
      </c>
      <c r="M69" s="1129">
        <v>-3.125</v>
      </c>
      <c r="N69"/>
      <c r="O69" s="1373"/>
    </row>
    <row r="70" spans="1:15" s="972" customFormat="1" ht="22.5">
      <c r="A70" s="1118"/>
      <c r="B70" s="1337" t="s">
        <v>38</v>
      </c>
      <c r="C70" s="1664" t="s">
        <v>24</v>
      </c>
      <c r="D70" s="1665"/>
      <c r="E70" s="1131">
        <v>1</v>
      </c>
      <c r="F70" s="1130">
        <v>1</v>
      </c>
      <c r="G70" s="1130">
        <v>0.75</v>
      </c>
      <c r="H70" s="1130">
        <v>0.625</v>
      </c>
      <c r="I70" s="1130">
        <v>0.375</v>
      </c>
      <c r="J70" s="1130">
        <v>-0.125</v>
      </c>
      <c r="K70" s="1130">
        <v>-0.5</v>
      </c>
      <c r="L70" s="1130">
        <v>-2.375</v>
      </c>
      <c r="M70" s="1129">
        <v>-3.75</v>
      </c>
      <c r="N70"/>
      <c r="O70" s="1373"/>
    </row>
    <row r="71" spans="1:15" s="972" customFormat="1" ht="22.5">
      <c r="A71" s="1118"/>
      <c r="B71" s="1337" t="s">
        <v>688</v>
      </c>
      <c r="C71" s="1664" t="s">
        <v>25</v>
      </c>
      <c r="D71" s="1665"/>
      <c r="E71" s="1131">
        <v>0.875</v>
      </c>
      <c r="F71" s="1130">
        <v>0.875</v>
      </c>
      <c r="G71" s="1130">
        <v>0.625</v>
      </c>
      <c r="H71" s="1130">
        <v>0.5</v>
      </c>
      <c r="I71" s="1130">
        <v>0.25</v>
      </c>
      <c r="J71" s="1130">
        <v>-0.5</v>
      </c>
      <c r="K71" s="1130">
        <v>-1.125</v>
      </c>
      <c r="L71" s="1130">
        <v>-2.875</v>
      </c>
      <c r="M71" s="1129">
        <v>-4.375</v>
      </c>
      <c r="N71"/>
      <c r="O71" s="1373"/>
    </row>
    <row r="72" spans="1:15" s="972" customFormat="1">
      <c r="A72" s="1118"/>
      <c r="B72" s="1336" t="s">
        <v>39</v>
      </c>
      <c r="C72" s="1664" t="s">
        <v>26</v>
      </c>
      <c r="D72" s="1665"/>
      <c r="E72" s="1131">
        <v>0.75</v>
      </c>
      <c r="F72" s="1130">
        <v>0.75</v>
      </c>
      <c r="G72" s="1130">
        <v>0.5</v>
      </c>
      <c r="H72" s="1130">
        <v>0.375</v>
      </c>
      <c r="I72" s="1130">
        <v>-0.125</v>
      </c>
      <c r="J72" s="1130">
        <v>-1.125</v>
      </c>
      <c r="K72" s="1130">
        <v>-1.625</v>
      </c>
      <c r="L72" s="1130">
        <v>-3.875</v>
      </c>
      <c r="M72" s="1129">
        <v>-5.375</v>
      </c>
      <c r="N72"/>
      <c r="O72" s="1373"/>
    </row>
    <row r="73" spans="1:15" s="972" customFormat="1">
      <c r="A73" s="1118"/>
      <c r="B73" s="1336" t="s">
        <v>40</v>
      </c>
      <c r="C73" s="1664" t="s">
        <v>27</v>
      </c>
      <c r="D73" s="1665"/>
      <c r="E73" s="1131">
        <v>0.375</v>
      </c>
      <c r="F73" s="1130">
        <v>0.375</v>
      </c>
      <c r="G73" s="1130">
        <v>0</v>
      </c>
      <c r="H73" s="1130">
        <v>-0.5</v>
      </c>
      <c r="I73" s="1130">
        <v>-0.875</v>
      </c>
      <c r="J73" s="1130">
        <v>-2.375</v>
      </c>
      <c r="K73" s="1130">
        <v>-3</v>
      </c>
      <c r="L73" s="1130">
        <v>-5.25</v>
      </c>
      <c r="M73" s="1129">
        <v>-6.75</v>
      </c>
      <c r="N73"/>
      <c r="O73" s="1373"/>
    </row>
    <row r="74" spans="1:15" s="972" customFormat="1">
      <c r="A74" s="1118"/>
      <c r="B74" s="1336" t="s">
        <v>88</v>
      </c>
      <c r="C74" s="1676" t="s">
        <v>28</v>
      </c>
      <c r="D74" s="1677"/>
      <c r="E74" s="1209">
        <v>-0.25</v>
      </c>
      <c r="F74" s="1208">
        <v>-0.5</v>
      </c>
      <c r="G74" s="1208">
        <v>-0.875</v>
      </c>
      <c r="H74" s="1208">
        <v>-1.625</v>
      </c>
      <c r="I74" s="1208">
        <v>-2.5</v>
      </c>
      <c r="J74" s="1208">
        <v>-3.125</v>
      </c>
      <c r="K74" s="1208">
        <v>-3.75</v>
      </c>
      <c r="L74" s="1208" t="s">
        <v>14</v>
      </c>
      <c r="M74" s="1207" t="s">
        <v>14</v>
      </c>
      <c r="N74"/>
      <c r="O74" s="1373"/>
    </row>
    <row r="75" spans="1:15" s="972" customFormat="1">
      <c r="A75" s="1118"/>
      <c r="B75" s="1326"/>
      <c r="C75" s="1664" t="s">
        <v>80</v>
      </c>
      <c r="D75" s="1664"/>
      <c r="E75" s="1209">
        <v>-1.25</v>
      </c>
      <c r="F75" s="1208">
        <v>-1.25</v>
      </c>
      <c r="G75" s="1208">
        <v>-1.25</v>
      </c>
      <c r="H75" s="1208">
        <v>-1.875</v>
      </c>
      <c r="I75" s="1208">
        <v>-2.75</v>
      </c>
      <c r="J75" s="1208">
        <v>-3.125</v>
      </c>
      <c r="K75" s="1208">
        <v>-4.125</v>
      </c>
      <c r="L75" s="1208" t="s">
        <v>14</v>
      </c>
      <c r="M75" s="1207" t="s">
        <v>14</v>
      </c>
      <c r="N75"/>
      <c r="O75" s="1373"/>
    </row>
    <row r="76" spans="1:15" s="972" customFormat="1" ht="15.75" thickBot="1">
      <c r="A76" s="1118"/>
      <c r="B76" s="1327"/>
      <c r="C76" s="1664" t="s">
        <v>81</v>
      </c>
      <c r="D76" s="1664"/>
      <c r="E76" s="1209">
        <v>-2.5</v>
      </c>
      <c r="F76" s="1208">
        <v>-2.5</v>
      </c>
      <c r="G76" s="1208">
        <v>-2.5</v>
      </c>
      <c r="H76" s="1208">
        <v>-2.75</v>
      </c>
      <c r="I76" s="1208">
        <v>-3.25</v>
      </c>
      <c r="J76" s="1208">
        <v>-4.75</v>
      </c>
      <c r="K76" s="1208">
        <v>-5.5</v>
      </c>
      <c r="L76" s="1208" t="s">
        <v>14</v>
      </c>
      <c r="M76" s="1207" t="s">
        <v>14</v>
      </c>
      <c r="N76"/>
      <c r="O76" s="1373"/>
    </row>
    <row r="77" spans="1:15" s="972" customFormat="1">
      <c r="A77" s="1118"/>
      <c r="B77" s="1714" t="s">
        <v>691</v>
      </c>
      <c r="C77" s="1673" t="s">
        <v>43</v>
      </c>
      <c r="D77" s="1674"/>
      <c r="E77" s="1128">
        <v>0</v>
      </c>
      <c r="F77" s="1127">
        <v>0</v>
      </c>
      <c r="G77" s="1127">
        <v>0</v>
      </c>
      <c r="H77" s="1127">
        <v>0</v>
      </c>
      <c r="I77" s="1127">
        <v>0</v>
      </c>
      <c r="J77" s="1127">
        <v>0</v>
      </c>
      <c r="K77" s="1127">
        <v>0</v>
      </c>
      <c r="L77" s="1127">
        <v>-0.25</v>
      </c>
      <c r="M77" s="1126">
        <v>-0.375</v>
      </c>
      <c r="N77"/>
      <c r="O77" s="1373"/>
    </row>
    <row r="78" spans="1:15" s="972" customFormat="1" ht="15" customHeight="1">
      <c r="A78" s="1118"/>
      <c r="B78" s="1715"/>
      <c r="C78" s="1664" t="s">
        <v>44</v>
      </c>
      <c r="D78" s="1665"/>
      <c r="E78" s="1131">
        <v>0</v>
      </c>
      <c r="F78" s="1130">
        <v>0</v>
      </c>
      <c r="G78" s="1130">
        <v>0</v>
      </c>
      <c r="H78" s="1130">
        <v>0</v>
      </c>
      <c r="I78" s="1130">
        <v>0</v>
      </c>
      <c r="J78" s="1130">
        <v>0</v>
      </c>
      <c r="K78" s="1130">
        <v>0</v>
      </c>
      <c r="L78" s="1130">
        <v>-0.25</v>
      </c>
      <c r="M78" s="1129">
        <v>-0.375</v>
      </c>
      <c r="N78"/>
      <c r="O78" s="1373"/>
    </row>
    <row r="79" spans="1:15" s="972" customFormat="1">
      <c r="A79" s="1118"/>
      <c r="B79" s="1715"/>
      <c r="C79" s="1664" t="s">
        <v>624</v>
      </c>
      <c r="D79" s="1665"/>
      <c r="E79" s="1131">
        <v>-0.625</v>
      </c>
      <c r="F79" s="1130">
        <v>-0.625</v>
      </c>
      <c r="G79" s="1130">
        <v>-0.625</v>
      </c>
      <c r="H79" s="1130">
        <v>-0.625</v>
      </c>
      <c r="I79" s="1130">
        <v>-0.625</v>
      </c>
      <c r="J79" s="1130">
        <v>-0.625</v>
      </c>
      <c r="K79" s="1130">
        <v>-0.625</v>
      </c>
      <c r="L79" s="1130">
        <v>-2.75</v>
      </c>
      <c r="M79" s="1129" t="s">
        <v>14</v>
      </c>
      <c r="N79"/>
      <c r="O79" s="1373"/>
    </row>
    <row r="80" spans="1:15" s="972" customFormat="1">
      <c r="A80" s="1118"/>
      <c r="B80" s="1715"/>
      <c r="C80" s="1664" t="s">
        <v>689</v>
      </c>
      <c r="D80" s="1665"/>
      <c r="E80" s="1131">
        <v>-1.625</v>
      </c>
      <c r="F80" s="1130">
        <v>-1.625</v>
      </c>
      <c r="G80" s="1130">
        <v>-1.625</v>
      </c>
      <c r="H80" s="1130">
        <v>-1.625</v>
      </c>
      <c r="I80" s="1130">
        <v>-1.625</v>
      </c>
      <c r="J80" s="1130">
        <v>-1.75</v>
      </c>
      <c r="K80" s="1130">
        <v>-2.125</v>
      </c>
      <c r="L80" s="1130">
        <v>-5.125</v>
      </c>
      <c r="M80" s="1129" t="s">
        <v>14</v>
      </c>
      <c r="N80"/>
      <c r="O80" s="1373"/>
    </row>
    <row r="81" spans="1:15" s="972" customFormat="1" ht="32.25" customHeight="1" thickBot="1">
      <c r="A81" s="1118"/>
      <c r="B81" s="1716"/>
      <c r="C81" s="1819" t="s">
        <v>690</v>
      </c>
      <c r="D81" s="1820"/>
      <c r="E81" s="1193">
        <v>0</v>
      </c>
      <c r="F81" s="1192">
        <v>0</v>
      </c>
      <c r="G81" s="1192">
        <v>0</v>
      </c>
      <c r="H81" s="1192">
        <v>0</v>
      </c>
      <c r="I81" s="1192">
        <v>-0.125</v>
      </c>
      <c r="J81" s="1192">
        <v>-0.25</v>
      </c>
      <c r="K81" s="1192">
        <v>-0.375</v>
      </c>
      <c r="L81" s="1192">
        <v>-0.5</v>
      </c>
      <c r="M81" s="1191" t="s">
        <v>14</v>
      </c>
      <c r="N81"/>
      <c r="O81" s="1373"/>
    </row>
    <row r="82" spans="1:15" s="972" customFormat="1" ht="15.75" thickBot="1">
      <c r="A82" s="1118"/>
      <c r="N82"/>
      <c r="O82" s="1373"/>
    </row>
    <row r="83" spans="1:15" s="972" customFormat="1" ht="15.75" thickBot="1">
      <c r="A83" s="1118"/>
      <c r="B83" s="1117" t="s">
        <v>712</v>
      </c>
      <c r="D83" s="1119"/>
      <c r="E83" s="1693" t="s">
        <v>302</v>
      </c>
      <c r="F83" s="1694"/>
      <c r="G83" s="1694"/>
      <c r="H83" s="1694"/>
      <c r="I83" s="1694"/>
      <c r="J83" s="1694"/>
      <c r="K83" s="1694"/>
      <c r="L83" s="1694"/>
      <c r="M83" s="1695"/>
      <c r="N83"/>
      <c r="O83" s="1373"/>
    </row>
    <row r="84" spans="1:15" s="972" customFormat="1" ht="15.75" thickBot="1">
      <c r="A84" s="1118"/>
      <c r="B84" s="1322"/>
      <c r="C84" s="1316"/>
      <c r="D84" s="1316"/>
      <c r="E84" s="1230" t="s">
        <v>15</v>
      </c>
      <c r="F84" s="1231" t="s">
        <v>16</v>
      </c>
      <c r="G84" s="1231" t="s">
        <v>17</v>
      </c>
      <c r="H84" s="1231" t="s">
        <v>18</v>
      </c>
      <c r="I84" s="1231" t="s">
        <v>19</v>
      </c>
      <c r="J84" s="1231" t="s">
        <v>20</v>
      </c>
      <c r="K84" s="1231" t="s">
        <v>21</v>
      </c>
      <c r="L84" s="1231" t="s">
        <v>22</v>
      </c>
      <c r="M84" s="1232" t="s">
        <v>23</v>
      </c>
      <c r="N84"/>
      <c r="O84" s="1373"/>
    </row>
    <row r="85" spans="1:15" s="972" customFormat="1">
      <c r="A85" s="1118"/>
      <c r="B85" s="1729" t="s">
        <v>71</v>
      </c>
      <c r="C85" s="1817" t="s">
        <v>72</v>
      </c>
      <c r="D85" s="1818"/>
      <c r="E85" s="1252">
        <v>-0.125</v>
      </c>
      <c r="F85" s="1252">
        <v>-0.25</v>
      </c>
      <c r="G85" s="1252">
        <v>-0.25</v>
      </c>
      <c r="H85" s="1252">
        <v>-0.375</v>
      </c>
      <c r="I85" s="1252">
        <v>-0.375</v>
      </c>
      <c r="J85" s="1252">
        <v>-0.375</v>
      </c>
      <c r="K85" s="1252">
        <v>-0.5</v>
      </c>
      <c r="L85" s="1252">
        <v>-0.5</v>
      </c>
      <c r="M85" s="1253" t="s">
        <v>14</v>
      </c>
      <c r="N85"/>
      <c r="O85" s="1373"/>
    </row>
    <row r="86" spans="1:15" s="972" customFormat="1">
      <c r="A86" s="1118"/>
      <c r="B86" s="1717"/>
      <c r="C86" s="1823" t="s">
        <v>73</v>
      </c>
      <c r="D86" s="1824"/>
      <c r="E86" s="1194">
        <v>-0.875</v>
      </c>
      <c r="F86" s="1194">
        <v>-0.875</v>
      </c>
      <c r="G86" s="1194">
        <v>-0.875</v>
      </c>
      <c r="H86" s="1194">
        <v>-0.875</v>
      </c>
      <c r="I86" s="1194">
        <v>-0.875</v>
      </c>
      <c r="J86" s="1194">
        <v>-1.125</v>
      </c>
      <c r="K86" s="1194">
        <v>-1.125</v>
      </c>
      <c r="L86" s="1194" t="s">
        <v>14</v>
      </c>
      <c r="M86" s="1325" t="s">
        <v>14</v>
      </c>
      <c r="N86"/>
      <c r="O86" s="1373"/>
    </row>
    <row r="87" spans="1:15" s="972" customFormat="1" ht="15.75" thickBot="1">
      <c r="A87" s="1118"/>
      <c r="B87" s="1717"/>
      <c r="C87" s="1823" t="s">
        <v>74</v>
      </c>
      <c r="D87" s="1824"/>
      <c r="E87" s="1194">
        <v>-1.25</v>
      </c>
      <c r="F87" s="1194">
        <v>-1.25</v>
      </c>
      <c r="G87" s="1194">
        <v>-1.25</v>
      </c>
      <c r="H87" s="1194">
        <v>-1.25</v>
      </c>
      <c r="I87" s="1194">
        <v>-1.5</v>
      </c>
      <c r="J87" s="1194" t="s">
        <v>14</v>
      </c>
      <c r="K87" s="1194" t="s">
        <v>14</v>
      </c>
      <c r="L87" s="1194" t="s">
        <v>14</v>
      </c>
      <c r="M87" s="1325" t="s">
        <v>14</v>
      </c>
      <c r="N87"/>
      <c r="O87" s="1373"/>
    </row>
    <row r="88" spans="1:15" s="972" customFormat="1">
      <c r="A88" s="1118"/>
      <c r="B88" s="1714" t="s">
        <v>693</v>
      </c>
      <c r="C88" s="1817" t="s">
        <v>76</v>
      </c>
      <c r="D88" s="1818"/>
      <c r="E88" s="1252">
        <v>0</v>
      </c>
      <c r="F88" s="1252">
        <v>0</v>
      </c>
      <c r="G88" s="1252">
        <v>0</v>
      </c>
      <c r="H88" s="1252">
        <v>0</v>
      </c>
      <c r="I88" s="1252">
        <v>0</v>
      </c>
      <c r="J88" s="1252">
        <v>0</v>
      </c>
      <c r="K88" s="1252">
        <v>0</v>
      </c>
      <c r="L88" s="1252">
        <v>0</v>
      </c>
      <c r="M88" s="1253" t="s">
        <v>14</v>
      </c>
      <c r="N88"/>
      <c r="O88" s="1373"/>
    </row>
    <row r="89" spans="1:15" s="972" customFormat="1">
      <c r="A89" s="1118"/>
      <c r="B89" s="1715"/>
      <c r="C89" s="1823" t="s">
        <v>78</v>
      </c>
      <c r="D89" s="1824"/>
      <c r="E89" s="1194">
        <v>-0.75</v>
      </c>
      <c r="F89" s="1194">
        <v>-0.75</v>
      </c>
      <c r="G89" s="1194">
        <v>-0.75</v>
      </c>
      <c r="H89" s="1194">
        <v>-0.75</v>
      </c>
      <c r="I89" s="1194">
        <v>-0.75</v>
      </c>
      <c r="J89" s="1194">
        <v>-0.75</v>
      </c>
      <c r="K89" s="1194">
        <v>-0.75</v>
      </c>
      <c r="L89" s="1194" t="s">
        <v>14</v>
      </c>
      <c r="M89" s="1325" t="s">
        <v>14</v>
      </c>
      <c r="N89"/>
      <c r="O89" s="1373"/>
    </row>
    <row r="90" spans="1:15" s="972" customFormat="1" ht="15.75" thickBot="1">
      <c r="A90" s="1118"/>
      <c r="B90" s="1716"/>
      <c r="C90" s="1821" t="s">
        <v>79</v>
      </c>
      <c r="D90" s="1822"/>
      <c r="E90" s="1123">
        <v>-1</v>
      </c>
      <c r="F90" s="1123">
        <v>-1</v>
      </c>
      <c r="G90" s="1123">
        <v>-1</v>
      </c>
      <c r="H90" s="1123">
        <v>-1</v>
      </c>
      <c r="I90" s="1123">
        <v>-1</v>
      </c>
      <c r="J90" s="1123" t="s">
        <v>14</v>
      </c>
      <c r="K90" s="1123" t="s">
        <v>14</v>
      </c>
      <c r="L90" s="1123" t="s">
        <v>14</v>
      </c>
      <c r="M90" s="1122" t="s">
        <v>14</v>
      </c>
      <c r="N90"/>
      <c r="O90" s="1373"/>
    </row>
    <row r="91" spans="1:15" s="972" customFormat="1">
      <c r="A91" s="1118"/>
      <c r="B91" s="1729" t="s">
        <v>45</v>
      </c>
      <c r="C91" s="1817" t="s">
        <v>46</v>
      </c>
      <c r="D91" s="1818"/>
      <c r="E91" s="1251">
        <v>0</v>
      </c>
      <c r="F91" s="1252">
        <v>0</v>
      </c>
      <c r="G91" s="1252">
        <v>0</v>
      </c>
      <c r="H91" s="1252">
        <v>0</v>
      </c>
      <c r="I91" s="1252">
        <v>0</v>
      </c>
      <c r="J91" s="1252">
        <v>0</v>
      </c>
      <c r="K91" s="1252">
        <v>0</v>
      </c>
      <c r="L91" s="1252">
        <v>-0.25</v>
      </c>
      <c r="M91" s="1253">
        <v>-0.25</v>
      </c>
      <c r="N91"/>
      <c r="O91" s="1373"/>
    </row>
    <row r="92" spans="1:15" s="972" customFormat="1" ht="15.75" thickBot="1">
      <c r="A92" s="1118"/>
      <c r="B92" s="1730"/>
      <c r="C92" s="1821" t="s">
        <v>692</v>
      </c>
      <c r="D92" s="1822"/>
      <c r="E92" s="1124">
        <v>-0.125</v>
      </c>
      <c r="F92" s="1123">
        <v>-0.125</v>
      </c>
      <c r="G92" s="1123">
        <v>-0.125</v>
      </c>
      <c r="H92" s="1123">
        <v>-0.125</v>
      </c>
      <c r="I92" s="1123">
        <v>-0.25</v>
      </c>
      <c r="J92" s="1123" t="s">
        <v>14</v>
      </c>
      <c r="K92" s="1123" t="s">
        <v>14</v>
      </c>
      <c r="L92" s="1123" t="s">
        <v>14</v>
      </c>
      <c r="M92" s="1122" t="s">
        <v>14</v>
      </c>
      <c r="N92"/>
      <c r="O92" s="1373"/>
    </row>
    <row r="93" spans="1:15" s="972" customFormat="1">
      <c r="A93" s="1118"/>
      <c r="B93" s="1729" t="s">
        <v>47</v>
      </c>
      <c r="C93" s="1812" t="s">
        <v>458</v>
      </c>
      <c r="D93" s="1813"/>
      <c r="E93" s="1128">
        <v>-0.75</v>
      </c>
      <c r="F93" s="1127">
        <v>-0.75</v>
      </c>
      <c r="G93" s="1127">
        <v>-0.75</v>
      </c>
      <c r="H93" s="1127">
        <v>-0.875</v>
      </c>
      <c r="I93" s="1127">
        <v>-1</v>
      </c>
      <c r="J93" s="1127">
        <v>-1.125</v>
      </c>
      <c r="K93" s="1127">
        <v>-1.25</v>
      </c>
      <c r="L93" s="1127">
        <v>-1.375</v>
      </c>
      <c r="M93" s="1126">
        <v>-1.5</v>
      </c>
      <c r="N93"/>
      <c r="O93" s="1373"/>
    </row>
    <row r="94" spans="1:15" s="972" customFormat="1">
      <c r="A94" s="1118"/>
      <c r="B94" s="1717"/>
      <c r="C94" s="1810" t="s">
        <v>126</v>
      </c>
      <c r="D94" s="1811"/>
      <c r="E94" s="1131">
        <v>-0.25</v>
      </c>
      <c r="F94" s="1130">
        <v>-0.25</v>
      </c>
      <c r="G94" s="1130">
        <v>-0.25</v>
      </c>
      <c r="H94" s="1130">
        <v>-0.25</v>
      </c>
      <c r="I94" s="1130">
        <v>-0.5</v>
      </c>
      <c r="J94" s="1130">
        <v>-0.5</v>
      </c>
      <c r="K94" s="1130">
        <v>-0.5</v>
      </c>
      <c r="L94" s="1130">
        <v>-0.75</v>
      </c>
      <c r="M94" s="1129">
        <v>-0.875</v>
      </c>
      <c r="N94"/>
      <c r="O94" s="1373"/>
    </row>
    <row r="95" spans="1:15" s="972" customFormat="1">
      <c r="A95" s="1118"/>
      <c r="B95" s="1717"/>
      <c r="C95" s="1810" t="s">
        <v>48</v>
      </c>
      <c r="D95" s="1811"/>
      <c r="E95" s="1131">
        <v>0</v>
      </c>
      <c r="F95" s="1130">
        <v>0</v>
      </c>
      <c r="G95" s="1130">
        <v>0</v>
      </c>
      <c r="H95" s="1130">
        <v>0</v>
      </c>
      <c r="I95" s="1130">
        <v>0</v>
      </c>
      <c r="J95" s="1130">
        <v>0</v>
      </c>
      <c r="K95" s="1130">
        <v>0</v>
      </c>
      <c r="L95" s="1130">
        <v>0</v>
      </c>
      <c r="M95" s="1129">
        <v>0</v>
      </c>
      <c r="N95"/>
      <c r="O95" s="1373"/>
    </row>
    <row r="96" spans="1:15" s="972" customFormat="1" ht="15" customHeight="1">
      <c r="A96" s="1118"/>
      <c r="B96" s="1717"/>
      <c r="C96" s="1810" t="s">
        <v>49</v>
      </c>
      <c r="D96" s="1811"/>
      <c r="E96" s="1131">
        <v>0.125</v>
      </c>
      <c r="F96" s="1130">
        <v>0.125</v>
      </c>
      <c r="G96" s="1130">
        <v>0.125</v>
      </c>
      <c r="H96" s="1130">
        <v>0.125</v>
      </c>
      <c r="I96" s="1130">
        <v>0.125</v>
      </c>
      <c r="J96" s="1130">
        <v>0.125</v>
      </c>
      <c r="K96" s="1130">
        <v>0.125</v>
      </c>
      <c r="L96" s="1130">
        <v>0</v>
      </c>
      <c r="M96" s="1129">
        <v>0</v>
      </c>
      <c r="N96"/>
      <c r="O96" s="1373"/>
    </row>
    <row r="97" spans="1:15" s="972" customFormat="1">
      <c r="A97" s="1118"/>
      <c r="B97" s="1717"/>
      <c r="C97" s="1810" t="s">
        <v>50</v>
      </c>
      <c r="D97" s="1811"/>
      <c r="E97" s="1131">
        <v>0.125</v>
      </c>
      <c r="F97" s="1130">
        <v>0.125</v>
      </c>
      <c r="G97" s="1130">
        <v>0.125</v>
      </c>
      <c r="H97" s="1130">
        <v>0.125</v>
      </c>
      <c r="I97" s="1130">
        <v>0.125</v>
      </c>
      <c r="J97" s="1130">
        <v>0.125</v>
      </c>
      <c r="K97" s="1130">
        <v>0</v>
      </c>
      <c r="L97" s="1130">
        <v>0</v>
      </c>
      <c r="M97" s="1129">
        <v>-0.25</v>
      </c>
      <c r="N97"/>
      <c r="O97" s="1373"/>
    </row>
    <row r="98" spans="1:15" s="972" customFormat="1">
      <c r="A98" s="1118"/>
      <c r="B98" s="1717"/>
      <c r="C98" s="1810" t="s">
        <v>51</v>
      </c>
      <c r="D98" s="1811"/>
      <c r="E98" s="1131">
        <v>0</v>
      </c>
      <c r="F98" s="1130">
        <v>0</v>
      </c>
      <c r="G98" s="1130">
        <v>0</v>
      </c>
      <c r="H98" s="1130">
        <v>0</v>
      </c>
      <c r="I98" s="1130">
        <v>0</v>
      </c>
      <c r="J98" s="1130">
        <v>0</v>
      </c>
      <c r="K98" s="1130">
        <v>0</v>
      </c>
      <c r="L98" s="1130">
        <v>-0.25</v>
      </c>
      <c r="M98" s="1129">
        <v>-1.5</v>
      </c>
      <c r="N98"/>
      <c r="O98" s="1373"/>
    </row>
    <row r="99" spans="1:15" s="972" customFormat="1">
      <c r="A99" s="1118"/>
      <c r="B99" s="1717"/>
      <c r="C99" s="1810" t="s">
        <v>52</v>
      </c>
      <c r="D99" s="1811"/>
      <c r="E99" s="1131">
        <v>0</v>
      </c>
      <c r="F99" s="1130">
        <v>0</v>
      </c>
      <c r="G99" s="1130">
        <v>-0.125</v>
      </c>
      <c r="H99" s="1130">
        <v>-0.125</v>
      </c>
      <c r="I99" s="1130">
        <v>-0.25</v>
      </c>
      <c r="J99" s="1130">
        <v>-0.25</v>
      </c>
      <c r="K99" s="1130">
        <v>-0.375</v>
      </c>
      <c r="L99" s="1130" t="s">
        <v>14</v>
      </c>
      <c r="M99" s="1129" t="s">
        <v>14</v>
      </c>
      <c r="N99"/>
      <c r="O99" s="1373"/>
    </row>
    <row r="100" spans="1:15" s="972" customFormat="1">
      <c r="A100" s="1118"/>
      <c r="B100" s="1717"/>
      <c r="C100" s="1810" t="s">
        <v>53</v>
      </c>
      <c r="D100" s="1811"/>
      <c r="E100" s="1131">
        <v>-0.625</v>
      </c>
      <c r="F100" s="1130">
        <v>-0.625</v>
      </c>
      <c r="G100" s="1130">
        <v>-0.625</v>
      </c>
      <c r="H100" s="1130">
        <v>-0.625</v>
      </c>
      <c r="I100" s="1130">
        <v>-1</v>
      </c>
      <c r="J100" s="1130">
        <v>-1.5</v>
      </c>
      <c r="K100" s="1130">
        <v>-1.5</v>
      </c>
      <c r="L100" s="1130" t="s">
        <v>14</v>
      </c>
      <c r="M100" s="1129" t="s">
        <v>14</v>
      </c>
      <c r="N100"/>
      <c r="O100" s="1373"/>
    </row>
    <row r="101" spans="1:15" s="972" customFormat="1">
      <c r="A101" s="1118"/>
      <c r="B101" s="1717"/>
      <c r="C101" s="1810" t="s">
        <v>54</v>
      </c>
      <c r="D101" s="1811"/>
      <c r="E101" s="1131">
        <v>-1</v>
      </c>
      <c r="F101" s="1130">
        <v>-1</v>
      </c>
      <c r="G101" s="1130">
        <v>-1</v>
      </c>
      <c r="H101" s="1130">
        <v>-1.5</v>
      </c>
      <c r="I101" s="1130">
        <v>-2</v>
      </c>
      <c r="J101" s="1130" t="s">
        <v>14</v>
      </c>
      <c r="K101" s="1130" t="s">
        <v>14</v>
      </c>
      <c r="L101" s="1130" t="s">
        <v>14</v>
      </c>
      <c r="M101" s="1129" t="s">
        <v>14</v>
      </c>
      <c r="N101"/>
      <c r="O101" s="1373"/>
    </row>
    <row r="102" spans="1:15" s="972" customFormat="1" ht="15.75" thickBot="1">
      <c r="A102" s="1118"/>
      <c r="B102" s="1730"/>
      <c r="C102" s="1808" t="s">
        <v>55</v>
      </c>
      <c r="D102" s="1809"/>
      <c r="E102" s="1193">
        <v>-2</v>
      </c>
      <c r="F102" s="1192">
        <v>-2</v>
      </c>
      <c r="G102" s="1192">
        <v>-2</v>
      </c>
      <c r="H102" s="1192">
        <v>-2</v>
      </c>
      <c r="I102" s="1192">
        <v>-2.25</v>
      </c>
      <c r="J102" s="1192" t="s">
        <v>14</v>
      </c>
      <c r="K102" s="1192" t="s">
        <v>14</v>
      </c>
      <c r="L102" s="1192" t="s">
        <v>14</v>
      </c>
      <c r="M102" s="1191" t="s">
        <v>14</v>
      </c>
      <c r="N102"/>
      <c r="O102" s="1373"/>
    </row>
    <row r="103" spans="1:15" s="972" customFormat="1">
      <c r="A103" s="1118"/>
      <c r="B103" s="1729" t="s">
        <v>56</v>
      </c>
      <c r="C103" s="1812" t="s">
        <v>57</v>
      </c>
      <c r="D103" s="1813"/>
      <c r="E103" s="1128">
        <v>0</v>
      </c>
      <c r="F103" s="1127">
        <v>0</v>
      </c>
      <c r="G103" s="1127">
        <v>0</v>
      </c>
      <c r="H103" s="1127">
        <v>0</v>
      </c>
      <c r="I103" s="1127">
        <v>0</v>
      </c>
      <c r="J103" s="1127">
        <v>0</v>
      </c>
      <c r="K103" s="1127">
        <v>0</v>
      </c>
      <c r="L103" s="1127">
        <v>0</v>
      </c>
      <c r="M103" s="1126">
        <v>0</v>
      </c>
      <c r="N103"/>
      <c r="O103" s="1373"/>
    </row>
    <row r="104" spans="1:15" s="972" customFormat="1">
      <c r="A104" s="1118"/>
      <c r="B104" s="1717"/>
      <c r="C104" s="1810" t="s">
        <v>58</v>
      </c>
      <c r="D104" s="1811"/>
      <c r="E104" s="1131">
        <v>0</v>
      </c>
      <c r="F104" s="1130">
        <v>0</v>
      </c>
      <c r="G104" s="1130">
        <v>0</v>
      </c>
      <c r="H104" s="1130">
        <v>0</v>
      </c>
      <c r="I104" s="1130">
        <v>0</v>
      </c>
      <c r="J104" s="1130">
        <v>0</v>
      </c>
      <c r="K104" s="1130">
        <v>-0.125</v>
      </c>
      <c r="L104" s="1130">
        <v>-0.375</v>
      </c>
      <c r="M104" s="1129" t="s">
        <v>14</v>
      </c>
      <c r="N104"/>
      <c r="O104" s="1373"/>
    </row>
    <row r="105" spans="1:15" s="972" customFormat="1" ht="15.75" thickBot="1">
      <c r="A105" s="1118"/>
      <c r="B105" s="1730"/>
      <c r="C105" s="1808" t="s">
        <v>59</v>
      </c>
      <c r="D105" s="1809"/>
      <c r="E105" s="1193">
        <v>-0.25</v>
      </c>
      <c r="F105" s="1192">
        <v>-0.25</v>
      </c>
      <c r="G105" s="1192">
        <v>-0.375</v>
      </c>
      <c r="H105" s="1192">
        <v>-0.5</v>
      </c>
      <c r="I105" s="1192">
        <v>-0.75</v>
      </c>
      <c r="J105" s="1192">
        <v>-0.875</v>
      </c>
      <c r="K105" s="1192">
        <v>-1.25</v>
      </c>
      <c r="L105" s="1192" t="s">
        <v>14</v>
      </c>
      <c r="M105" s="1191" t="s">
        <v>14</v>
      </c>
      <c r="N105"/>
      <c r="O105" s="1373"/>
    </row>
    <row r="106" spans="1:15" s="972" customFormat="1">
      <c r="A106" s="1118"/>
      <c r="B106" s="1729" t="s">
        <v>60</v>
      </c>
      <c r="C106" s="1812" t="s">
        <v>29</v>
      </c>
      <c r="D106" s="1813"/>
      <c r="E106" s="1128">
        <v>0</v>
      </c>
      <c r="F106" s="1127">
        <v>0</v>
      </c>
      <c r="G106" s="1127">
        <v>0</v>
      </c>
      <c r="H106" s="1127">
        <v>-0.125</v>
      </c>
      <c r="I106" s="1127">
        <v>-0.25</v>
      </c>
      <c r="J106" s="1127">
        <v>-0.25</v>
      </c>
      <c r="K106" s="1127">
        <v>-0.25</v>
      </c>
      <c r="L106" s="1127">
        <v>-0.5</v>
      </c>
      <c r="M106" s="1126" t="s">
        <v>14</v>
      </c>
      <c r="N106"/>
      <c r="O106" s="1373"/>
    </row>
    <row r="107" spans="1:15" s="972" customFormat="1" ht="15.75" thickBot="1">
      <c r="A107" s="1118"/>
      <c r="B107" s="1730"/>
      <c r="C107" s="1808" t="s">
        <v>61</v>
      </c>
      <c r="D107" s="1809"/>
      <c r="E107" s="1193">
        <v>0</v>
      </c>
      <c r="F107" s="1192">
        <v>0</v>
      </c>
      <c r="G107" s="1192">
        <v>0</v>
      </c>
      <c r="H107" s="1192">
        <v>-0.125</v>
      </c>
      <c r="I107" s="1192">
        <v>-0.25</v>
      </c>
      <c r="J107" s="1192">
        <v>-0.25</v>
      </c>
      <c r="K107" s="1192">
        <v>-0.25</v>
      </c>
      <c r="L107" s="1192">
        <v>-1.625</v>
      </c>
      <c r="M107" s="1191" t="s">
        <v>14</v>
      </c>
      <c r="N107"/>
      <c r="O107" s="1373"/>
    </row>
    <row r="108" spans="1:15" s="972" customFormat="1">
      <c r="A108" s="1118"/>
      <c r="B108" s="1729" t="s">
        <v>62</v>
      </c>
      <c r="C108" s="1812" t="s">
        <v>63</v>
      </c>
      <c r="D108" s="1813"/>
      <c r="E108" s="1128">
        <v>-0.125</v>
      </c>
      <c r="F108" s="1127">
        <v>-0.125</v>
      </c>
      <c r="G108" s="1127">
        <v>-0.125</v>
      </c>
      <c r="H108" s="1127">
        <v>-0.125</v>
      </c>
      <c r="I108" s="1127">
        <v>-0.25</v>
      </c>
      <c r="J108" s="1127">
        <v>-0.375</v>
      </c>
      <c r="K108" s="1127">
        <v>-0.5</v>
      </c>
      <c r="L108" s="1127">
        <v>-0.75</v>
      </c>
      <c r="M108" s="1126">
        <v>-1.25</v>
      </c>
      <c r="N108"/>
      <c r="O108" s="1373"/>
    </row>
    <row r="109" spans="1:15" s="972" customFormat="1">
      <c r="A109" s="1118"/>
      <c r="B109" s="1717"/>
      <c r="C109" s="1810" t="s">
        <v>183</v>
      </c>
      <c r="D109" s="1811"/>
      <c r="E109" s="1131">
        <v>-1.375</v>
      </c>
      <c r="F109" s="1130">
        <v>-1.375</v>
      </c>
      <c r="G109" s="1130">
        <v>-1.375</v>
      </c>
      <c r="H109" s="1130">
        <v>-1.375</v>
      </c>
      <c r="I109" s="1130">
        <v>-1.375</v>
      </c>
      <c r="J109" s="1130">
        <v>-1.375</v>
      </c>
      <c r="K109" s="1130">
        <v>-1.375</v>
      </c>
      <c r="L109" s="1130">
        <v>-1.375</v>
      </c>
      <c r="M109" s="1129" t="s">
        <v>14</v>
      </c>
      <c r="N109"/>
      <c r="O109" s="1373"/>
    </row>
    <row r="110" spans="1:15" s="972" customFormat="1" ht="15.75" thickBot="1">
      <c r="A110" s="1118"/>
      <c r="B110" s="1730"/>
      <c r="C110" s="1808" t="s">
        <v>64</v>
      </c>
      <c r="D110" s="1809"/>
      <c r="E110" s="1193">
        <v>-0.25</v>
      </c>
      <c r="F110" s="1192">
        <v>-0.25</v>
      </c>
      <c r="G110" s="1192">
        <v>-0.25</v>
      </c>
      <c r="H110" s="1192">
        <v>-0.25</v>
      </c>
      <c r="I110" s="1192">
        <v>-0.375</v>
      </c>
      <c r="J110" s="1192">
        <v>-0.375</v>
      </c>
      <c r="K110" s="1192">
        <v>-0.5</v>
      </c>
      <c r="L110" s="1192">
        <v>-0.5</v>
      </c>
      <c r="M110" s="1191">
        <v>-1</v>
      </c>
      <c r="N110"/>
      <c r="O110" s="1373"/>
    </row>
    <row r="111" spans="1:15" s="972" customFormat="1" ht="15.75" thickBot="1">
      <c r="A111" s="1118"/>
      <c r="B111" s="1318" t="s">
        <v>65</v>
      </c>
      <c r="C111" s="1817" t="s">
        <v>203</v>
      </c>
      <c r="D111" s="1818"/>
      <c r="E111" s="1251">
        <v>-0.25</v>
      </c>
      <c r="F111" s="1252">
        <v>-0.25</v>
      </c>
      <c r="G111" s="1252">
        <v>-0.25</v>
      </c>
      <c r="H111" s="1252">
        <v>-0.25</v>
      </c>
      <c r="I111" s="1252">
        <v>-0.25</v>
      </c>
      <c r="J111" s="1252">
        <v>-0.25</v>
      </c>
      <c r="K111" s="1252">
        <v>-0.25</v>
      </c>
      <c r="L111" s="1252">
        <v>-0.25</v>
      </c>
      <c r="M111" s="1253">
        <v>-0.25</v>
      </c>
      <c r="N111"/>
      <c r="O111" s="1373"/>
    </row>
    <row r="112" spans="1:15" s="972" customFormat="1">
      <c r="A112" s="1118"/>
      <c r="B112" s="1729" t="s">
        <v>136</v>
      </c>
      <c r="C112" s="1812" t="s">
        <v>66</v>
      </c>
      <c r="D112" s="1813"/>
      <c r="E112" s="1128">
        <v>-0.25</v>
      </c>
      <c r="F112" s="1127">
        <v>-0.25</v>
      </c>
      <c r="G112" s="1127">
        <v>-0.25</v>
      </c>
      <c r="H112" s="1127">
        <v>-0.375</v>
      </c>
      <c r="I112" s="1127">
        <v>-0.5</v>
      </c>
      <c r="J112" s="1127">
        <v>-0.5</v>
      </c>
      <c r="K112" s="1127">
        <v>-0.75</v>
      </c>
      <c r="L112" s="1127">
        <v>-1</v>
      </c>
      <c r="M112" s="1126">
        <v>-1.25</v>
      </c>
      <c r="N112"/>
      <c r="O112" s="1373"/>
    </row>
    <row r="113" spans="1:15" s="972" customFormat="1" ht="15.75" thickBot="1">
      <c r="A113" s="1118"/>
      <c r="B113" s="1730"/>
      <c r="C113" s="1808" t="s">
        <v>67</v>
      </c>
      <c r="D113" s="1809"/>
      <c r="E113" s="1193">
        <v>-0.25</v>
      </c>
      <c r="F113" s="1192">
        <v>-0.25</v>
      </c>
      <c r="G113" s="1192">
        <v>-0.25</v>
      </c>
      <c r="H113" s="1192">
        <v>-0.375</v>
      </c>
      <c r="I113" s="1192">
        <v>-0.5</v>
      </c>
      <c r="J113" s="1192">
        <v>-0.5</v>
      </c>
      <c r="K113" s="1192">
        <v>-0.75</v>
      </c>
      <c r="L113" s="1192" t="s">
        <v>14</v>
      </c>
      <c r="M113" s="1191" t="s">
        <v>14</v>
      </c>
      <c r="N113"/>
      <c r="O113" s="1373"/>
    </row>
    <row r="114" spans="1:15" s="972" customFormat="1" ht="15.75" thickBot="1">
      <c r="A114" s="1118"/>
      <c r="B114" s="1229" t="s">
        <v>68</v>
      </c>
      <c r="C114" s="1816" t="s">
        <v>69</v>
      </c>
      <c r="D114" s="1815"/>
      <c r="E114" s="1124">
        <v>-0.125</v>
      </c>
      <c r="F114" s="1123">
        <v>-0.125</v>
      </c>
      <c r="G114" s="1123">
        <v>-0.125</v>
      </c>
      <c r="H114" s="1123">
        <v>-0.125</v>
      </c>
      <c r="I114" s="1123">
        <v>-0.125</v>
      </c>
      <c r="J114" s="1123">
        <v>-0.125</v>
      </c>
      <c r="K114" s="1123">
        <v>-0.125</v>
      </c>
      <c r="L114" s="1123" t="s">
        <v>14</v>
      </c>
      <c r="M114" s="1122" t="s">
        <v>14</v>
      </c>
      <c r="N114"/>
      <c r="O114" s="1373"/>
    </row>
    <row r="115" spans="1:15" s="972" customFormat="1" ht="15.75" thickBot="1">
      <c r="A115" s="1118"/>
      <c r="B115" s="1228" t="s">
        <v>133</v>
      </c>
      <c r="C115" s="1814" t="s">
        <v>470</v>
      </c>
      <c r="D115" s="1815"/>
      <c r="E115" s="1124">
        <v>0</v>
      </c>
      <c r="F115" s="1123">
        <v>0</v>
      </c>
      <c r="G115" s="1123">
        <v>0</v>
      </c>
      <c r="H115" s="1123">
        <v>0</v>
      </c>
      <c r="I115" s="1123">
        <v>0</v>
      </c>
      <c r="J115" s="1123">
        <v>0</v>
      </c>
      <c r="K115" s="1123">
        <v>0</v>
      </c>
      <c r="L115" s="1123">
        <v>-0.25</v>
      </c>
      <c r="M115" s="1122">
        <v>-0.25</v>
      </c>
      <c r="N115"/>
      <c r="O115" s="1373"/>
    </row>
    <row r="116" spans="1:15" s="972" customFormat="1">
      <c r="A116" s="1118"/>
      <c r="N116"/>
      <c r="O116" s="1373"/>
    </row>
    <row r="117" spans="1:15" s="972" customFormat="1" ht="15" customHeight="1">
      <c r="A117" s="1118"/>
      <c r="N117"/>
      <c r="O117" s="1373"/>
    </row>
    <row r="118" spans="1:15" s="972" customFormat="1" ht="15" customHeight="1">
      <c r="A118" s="1118"/>
      <c r="N118"/>
      <c r="O118" s="1373"/>
    </row>
    <row r="119" spans="1:15" s="972" customFormat="1" ht="15" customHeight="1">
      <c r="A119" s="1118"/>
      <c r="N119"/>
      <c r="O119" s="1373"/>
    </row>
    <row r="120" spans="1:15" s="972" customFormat="1" ht="15" customHeight="1">
      <c r="A120" s="1118"/>
      <c r="N120"/>
      <c r="O120" s="1373"/>
    </row>
    <row r="121" spans="1:15" s="972" customFormat="1" ht="15" customHeight="1">
      <c r="A121" s="1118"/>
      <c r="N121"/>
      <c r="O121" s="1373"/>
    </row>
    <row r="122" spans="1:15" s="972" customFormat="1" ht="15" customHeight="1">
      <c r="A122" s="1118"/>
      <c r="N122"/>
      <c r="O122" s="1373"/>
    </row>
    <row r="123" spans="1:15" s="972" customFormat="1">
      <c r="A123" s="1118"/>
      <c r="N123"/>
      <c r="O123" s="1373"/>
    </row>
    <row r="124" spans="1:15" s="972" customFormat="1">
      <c r="A124" s="1118"/>
      <c r="N124"/>
      <c r="O124" s="1373"/>
    </row>
    <row r="125" spans="1:15" s="972" customFormat="1">
      <c r="A125" s="1118"/>
      <c r="O125" s="1373"/>
    </row>
    <row r="126" spans="1:15" s="972" customFormat="1">
      <c r="A126" s="1118"/>
      <c r="G126" s="1117"/>
      <c r="H126" s="1116"/>
      <c r="O126" s="1373"/>
    </row>
    <row r="127" spans="1:15" s="972" customFormat="1" ht="15" customHeight="1">
      <c r="A127" s="978"/>
      <c r="B127" s="1471"/>
      <c r="C127" s="1471"/>
      <c r="D127" s="1471"/>
      <c r="E127" s="1471"/>
      <c r="F127" s="1471"/>
      <c r="G127" s="1471"/>
      <c r="H127" s="1471"/>
      <c r="I127" s="1471"/>
      <c r="J127" s="1471"/>
      <c r="K127" s="1471"/>
      <c r="L127" s="1471"/>
      <c r="M127" s="1471"/>
      <c r="N127" s="1466"/>
      <c r="O127" s="1373"/>
    </row>
    <row r="128" spans="1:15" s="972" customFormat="1">
      <c r="A128" s="978"/>
      <c r="B128" s="1471"/>
      <c r="C128" s="1471"/>
      <c r="D128" s="1471"/>
      <c r="E128" s="1471"/>
      <c r="F128" s="1471"/>
      <c r="G128" s="1471"/>
      <c r="H128" s="1471"/>
      <c r="I128" s="1471"/>
      <c r="J128" s="1471"/>
      <c r="K128" s="1471"/>
      <c r="L128" s="1471"/>
      <c r="M128" s="1471"/>
      <c r="N128" s="1466"/>
      <c r="O128" s="1373"/>
    </row>
    <row r="129" spans="1:15" s="972" customFormat="1">
      <c r="A129" s="978"/>
      <c r="B129" s="1471"/>
      <c r="C129" s="1471"/>
      <c r="D129" s="1471"/>
      <c r="E129" s="1471"/>
      <c r="F129" s="1471"/>
      <c r="G129" s="1471"/>
      <c r="H129" s="1471"/>
      <c r="I129" s="1471"/>
      <c r="J129" s="1471"/>
      <c r="K129" s="1471"/>
      <c r="L129" s="1471"/>
      <c r="M129" s="1471"/>
      <c r="N129" s="1466"/>
      <c r="O129" s="1373"/>
    </row>
    <row r="130" spans="1:15" s="972" customFormat="1" ht="15.75" thickBot="1">
      <c r="A130" s="975"/>
      <c r="B130" s="1470"/>
      <c r="C130" s="1470"/>
      <c r="D130" s="1470"/>
      <c r="E130" s="1470"/>
      <c r="F130" s="1470"/>
      <c r="G130" s="1470"/>
      <c r="H130" s="1470"/>
      <c r="I130" s="1470"/>
      <c r="J130" s="1470"/>
      <c r="K130" s="1470"/>
      <c r="L130" s="1470"/>
      <c r="M130" s="1470"/>
      <c r="N130" s="1397"/>
      <c r="O130" s="1512"/>
    </row>
  </sheetData>
  <mergeCells count="91">
    <mergeCell ref="B77:B81"/>
    <mergeCell ref="C81:D81"/>
    <mergeCell ref="C80:D80"/>
    <mergeCell ref="B91:B92"/>
    <mergeCell ref="C92:D92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  <mergeCell ref="C57:D57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C73:D73"/>
    <mergeCell ref="C67:D67"/>
    <mergeCell ref="C61:D61"/>
    <mergeCell ref="C99:D99"/>
    <mergeCell ref="C98:D98"/>
    <mergeCell ref="C95:D95"/>
    <mergeCell ref="C94:D94"/>
    <mergeCell ref="C93:D93"/>
    <mergeCell ref="C97:D97"/>
    <mergeCell ref="C96:D96"/>
    <mergeCell ref="C115:D115"/>
    <mergeCell ref="C114:D114"/>
    <mergeCell ref="C113:D113"/>
    <mergeCell ref="C112:D112"/>
    <mergeCell ref="C111:D111"/>
    <mergeCell ref="B112:B113"/>
    <mergeCell ref="C105:D105"/>
    <mergeCell ref="C104:D104"/>
    <mergeCell ref="C103:D103"/>
    <mergeCell ref="C102:D102"/>
    <mergeCell ref="B103:B105"/>
    <mergeCell ref="B106:B107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E83:M83"/>
    <mergeCell ref="E53:M53"/>
    <mergeCell ref="L33:N34"/>
    <mergeCell ref="L39:N40"/>
    <mergeCell ref="B41:E41"/>
    <mergeCell ref="G41:J41"/>
    <mergeCell ref="C77:D77"/>
    <mergeCell ref="C74:D74"/>
    <mergeCell ref="C75:D75"/>
    <mergeCell ref="E66:M66"/>
    <mergeCell ref="C63:D63"/>
    <mergeCell ref="B55:B63"/>
    <mergeCell ref="C59:D59"/>
    <mergeCell ref="C55:D55"/>
    <mergeCell ref="C58:D58"/>
    <mergeCell ref="C56:D56"/>
    <mergeCell ref="G13:G14"/>
    <mergeCell ref="H13:J13"/>
    <mergeCell ref="A10:O11"/>
    <mergeCell ref="L14:M14"/>
    <mergeCell ref="B13:B14"/>
    <mergeCell ref="C13:E13"/>
    <mergeCell ref="L35:N36"/>
    <mergeCell ref="L37:N38"/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cellWatches>
    <cellWatch r="B15"/>
    <cellWatch r="C15"/>
    <cellWatch r="D15"/>
    <cellWatch r="E15"/>
    <cellWatch r="F15"/>
    <cellWatch r="G15"/>
    <cellWatch r="H15"/>
    <cellWatch r="I15"/>
    <cellWatch r="J15"/>
    <cellWatch r="B16"/>
    <cellWatch r="C16"/>
    <cellWatch r="D16"/>
    <cellWatch r="E16"/>
    <cellWatch r="F16"/>
    <cellWatch r="G16"/>
    <cellWatch r="H16"/>
    <cellWatch r="I16"/>
    <cellWatch r="J16"/>
    <cellWatch r="B17"/>
    <cellWatch r="C17"/>
    <cellWatch r="D17"/>
    <cellWatch r="E17"/>
    <cellWatch r="F17"/>
    <cellWatch r="G17"/>
    <cellWatch r="H17"/>
    <cellWatch r="I17"/>
    <cellWatch r="J17"/>
    <cellWatch r="B18"/>
    <cellWatch r="C18"/>
    <cellWatch r="D18"/>
    <cellWatch r="E18"/>
    <cellWatch r="F18"/>
    <cellWatch r="G18"/>
    <cellWatch r="H18"/>
    <cellWatch r="I18"/>
    <cellWatch r="J18"/>
    <cellWatch r="B19"/>
    <cellWatch r="C19"/>
    <cellWatch r="D19"/>
    <cellWatch r="E19"/>
    <cellWatch r="F19"/>
    <cellWatch r="G19"/>
    <cellWatch r="H19"/>
    <cellWatch r="I19"/>
    <cellWatch r="J19"/>
    <cellWatch r="B20"/>
    <cellWatch r="C20"/>
    <cellWatch r="D20"/>
    <cellWatch r="E20"/>
    <cellWatch r="F20"/>
    <cellWatch r="G20"/>
    <cellWatch r="H20"/>
    <cellWatch r="I20"/>
    <cellWatch r="J20"/>
    <cellWatch r="B21"/>
    <cellWatch r="C21"/>
    <cellWatch r="D21"/>
    <cellWatch r="E21"/>
    <cellWatch r="F21"/>
    <cellWatch r="G21"/>
    <cellWatch r="H21"/>
    <cellWatch r="I21"/>
    <cellWatch r="J21"/>
    <cellWatch r="B22"/>
    <cellWatch r="C22"/>
    <cellWatch r="D22"/>
    <cellWatch r="E22"/>
    <cellWatch r="F22"/>
    <cellWatch r="G22"/>
    <cellWatch r="H22"/>
    <cellWatch r="I22"/>
    <cellWatch r="J22"/>
    <cellWatch r="B23"/>
    <cellWatch r="C23"/>
    <cellWatch r="D23"/>
    <cellWatch r="E23"/>
    <cellWatch r="F23"/>
    <cellWatch r="G23"/>
    <cellWatch r="H23"/>
    <cellWatch r="I23"/>
    <cellWatch r="J23"/>
    <cellWatch r="B24"/>
    <cellWatch r="C24"/>
    <cellWatch r="D24"/>
    <cellWatch r="E24"/>
    <cellWatch r="F24"/>
    <cellWatch r="G24"/>
    <cellWatch r="H24"/>
    <cellWatch r="I24"/>
    <cellWatch r="J24"/>
    <cellWatch r="B25"/>
    <cellWatch r="C25"/>
    <cellWatch r="D25"/>
    <cellWatch r="E25"/>
    <cellWatch r="F25"/>
    <cellWatch r="G25"/>
    <cellWatch r="H25"/>
    <cellWatch r="I25"/>
    <cellWatch r="J25"/>
    <cellWatch r="B26"/>
    <cellWatch r="C26"/>
    <cellWatch r="D26"/>
    <cellWatch r="E26"/>
    <cellWatch r="F26"/>
    <cellWatch r="G26"/>
    <cellWatch r="H26"/>
    <cellWatch r="I26"/>
    <cellWatch r="J26"/>
    <cellWatch r="B27"/>
    <cellWatch r="C27"/>
    <cellWatch r="D27"/>
    <cellWatch r="E27"/>
    <cellWatch r="F27"/>
    <cellWatch r="G27"/>
    <cellWatch r="H27"/>
    <cellWatch r="I27"/>
    <cellWatch r="J27"/>
    <cellWatch r="B28"/>
    <cellWatch r="C28"/>
    <cellWatch r="D28"/>
    <cellWatch r="E28"/>
    <cellWatch r="F28"/>
    <cellWatch r="G28"/>
    <cellWatch r="H28"/>
    <cellWatch r="I28"/>
    <cellWatch r="J28"/>
    <cellWatch r="B29"/>
    <cellWatch r="C29"/>
    <cellWatch r="D29"/>
    <cellWatch r="E29"/>
    <cellWatch r="F29"/>
    <cellWatch r="G29"/>
    <cellWatch r="H29"/>
    <cellWatch r="I29"/>
    <cellWatch r="J29"/>
    <cellWatch r="B30"/>
    <cellWatch r="C30"/>
    <cellWatch r="D30"/>
    <cellWatch r="E30"/>
    <cellWatch r="F30"/>
    <cellWatch r="G30"/>
    <cellWatch r="H30"/>
    <cellWatch r="I30"/>
    <cellWatch r="J30"/>
    <cellWatch r="B31"/>
    <cellWatch r="C31"/>
    <cellWatch r="D31"/>
    <cellWatch r="E31"/>
    <cellWatch r="F31"/>
    <cellWatch r="G31"/>
    <cellWatch r="H31"/>
    <cellWatch r="I31"/>
    <cellWatch r="J31"/>
    <cellWatch r="B32"/>
    <cellWatch r="C32"/>
    <cellWatch r="D32"/>
    <cellWatch r="E32"/>
    <cellWatch r="F32"/>
    <cellWatch r="G32"/>
    <cellWatch r="H32"/>
    <cellWatch r="I32"/>
    <cellWatch r="J32"/>
    <cellWatch r="B33"/>
    <cellWatch r="C33"/>
    <cellWatch r="D33"/>
    <cellWatch r="E33"/>
    <cellWatch r="F33"/>
    <cellWatch r="G33"/>
    <cellWatch r="H33"/>
    <cellWatch r="I33"/>
    <cellWatch r="J33"/>
    <cellWatch r="B34"/>
    <cellWatch r="C34"/>
    <cellWatch r="D34"/>
    <cellWatch r="E34"/>
    <cellWatch r="F34"/>
    <cellWatch r="G34"/>
    <cellWatch r="H34"/>
    <cellWatch r="I34"/>
    <cellWatch r="J34"/>
    <cellWatch r="B35"/>
    <cellWatch r="C35"/>
    <cellWatch r="D35"/>
    <cellWatch r="E35"/>
    <cellWatch r="F35"/>
    <cellWatch r="G35"/>
    <cellWatch r="H35"/>
    <cellWatch r="I35"/>
    <cellWatch r="J35"/>
    <cellWatch r="B36"/>
    <cellWatch r="C36"/>
    <cellWatch r="D36"/>
    <cellWatch r="E36"/>
    <cellWatch r="F36"/>
    <cellWatch r="G36"/>
    <cellWatch r="H36"/>
    <cellWatch r="I36"/>
    <cellWatch r="J36"/>
    <cellWatch r="B37"/>
    <cellWatch r="C37"/>
    <cellWatch r="D37"/>
    <cellWatch r="E37"/>
    <cellWatch r="F37"/>
    <cellWatch r="G37"/>
    <cellWatch r="H37"/>
    <cellWatch r="I37"/>
    <cellWatch r="J37"/>
    <cellWatch r="B38"/>
    <cellWatch r="C38"/>
    <cellWatch r="D38"/>
    <cellWatch r="E38"/>
    <cellWatch r="F38"/>
    <cellWatch r="G38"/>
    <cellWatch r="H38"/>
    <cellWatch r="I38"/>
    <cellWatch r="J38"/>
    <cellWatch r="B39"/>
    <cellWatch r="C39"/>
    <cellWatch r="D39"/>
    <cellWatch r="E39"/>
    <cellWatch r="F39"/>
    <cellWatch r="G39"/>
    <cellWatch r="H39"/>
    <cellWatch r="I39"/>
    <cellWatch r="J39"/>
  </cellWatches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margins!$W$202:$W$204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margins!$W$199:$W$200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margins!$W$206:$W$212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margins!$W$217:$W$219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margins!$W$214:$W$215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margins!$W$195:$W$197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margins!$W$232:$W$233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margins!$W$229:$W$230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margins!$W$225:$W$227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margins!$W$128:$W$138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margins!$W$235:$W$237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margins!$W$140:$W$142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margins!$W$149:$W$152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margins!$W$144:$W$147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margins!$W$159:$W$162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margins!$W$178:$W$179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margins!$W$171:$W$176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margins!$W$164:$W$169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margins!$W$154:$W$157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margins!$W$184:$W$193</xm:f>
          </x14:formula1>
          <xm:sqref>R18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48b888e24365b0ab8dcae78260d55f1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6609b2aa9cc128adc7dbd82392e3b1cb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0A1F18-BC4E-4960-8965-D9D033E3DA26}"/>
</file>

<file path=customXml/itemProps2.xml><?xml version="1.0" encoding="utf-8"?>
<ds:datastoreItem xmlns:ds="http://schemas.openxmlformats.org/officeDocument/2006/customXml" ds:itemID="{C4AB08B1-1891-48D4-8706-83F7882E72A3}"/>
</file>

<file path=customXml/itemProps3.xml><?xml version="1.0" encoding="utf-8"?>
<ds:datastoreItem xmlns:ds="http://schemas.openxmlformats.org/officeDocument/2006/customXml" ds:itemID="{D67EA6C1-C189-417F-A9F3-0E7470DDA1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</vt:lpstr>
      <vt:lpstr>2ndOOTest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Anant Bhakta</cp:lastModifiedBy>
  <cp:lastPrinted>2026-04-09T15:21:58Z</cp:lastPrinted>
  <dcterms:created xsi:type="dcterms:W3CDTF">2022-07-12T22:36:37Z</dcterms:created>
  <dcterms:modified xsi:type="dcterms:W3CDTF">2026-04-09T15:22:12Z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