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econdary\Rate Sheets\Daily Rate Sheets\"/>
    </mc:Choice>
  </mc:AlternateContent>
  <xr:revisionPtr revIDLastSave="0" documentId="14_{421CE7AB-A193-477F-B849-E8054F0D452C}" xr6:coauthVersionLast="47" xr6:coauthVersionMax="47" xr10:uidLastSave="{00000000-0000-0000-0000-000000000000}"/>
  <workbookProtection workbookAlgorithmName="SHA-512" workbookHashValue="uYxnAUD5Y8HEQQ6yTMUt1Uk9B+xoBw2rYjK2MC/fva9TtHG9P4z+0WxVlg4momy5zyXgsEzJrK/esNVnlg6FSg==" workbookSaltValue="TLd06JIwfhlcZzq4PE9+Ww==" workbookSpinCount="100000" lockStructure="1"/>
  <bookViews>
    <workbookView xWindow="21480" yWindow="-1110" windowWidth="29040" windowHeight="15840" tabRatio="795" xr2:uid="{C2C448B2-6850-4867-A06E-84728566AC41}"/>
  </bookViews>
  <sheets>
    <sheet name="Cover Noni" sheetId="16" r:id="rId1"/>
    <sheet name="NONI" sheetId="33" r:id="rId2"/>
    <sheet name="FN NONI" sheetId="43" r:id="rId3"/>
    <sheet name="FNNONITest" sheetId="44" state="hidden" r:id="rId4"/>
    <sheet name="Cover Noni58" sheetId="15" r:id="rId5"/>
    <sheet name="NONI58" sheetId="5" r:id="rId6"/>
    <sheet name="theNONI58Test" sheetId="39" state="hidden" r:id="rId7"/>
    <sheet name="Cover NONQM" sheetId="10" r:id="rId8"/>
    <sheet name="NQHEM" sheetId="36" r:id="rId9"/>
    <sheet name="Cover the2nd" sheetId="14" r:id="rId10"/>
    <sheet name="2nd+" sheetId="17" r:id="rId11"/>
    <sheet name="2nd+Test" sheetId="45" state="hidden" r:id="rId12"/>
    <sheet name="2ndOO" sheetId="11" r:id="rId13"/>
    <sheet name="2ndOOTest" sheetId="46" state="hidden" r:id="rId14"/>
    <sheet name="2ndNOO" sheetId="12" r:id="rId15"/>
    <sheet name="2ndNOOTest" sheetId="47" state="hidden" r:id="rId16"/>
    <sheet name="Cover ITIN" sheetId="21" r:id="rId17"/>
    <sheet name="ITIN" sheetId="20" r:id="rId18"/>
    <sheet name="ITINTest" sheetId="48" state="hidden" r:id="rId19"/>
    <sheet name="Cover theBlanket" sheetId="23" r:id="rId20"/>
    <sheet name="theBlanket" sheetId="22" r:id="rId21"/>
    <sheet name="theBlanketTest" sheetId="49" state="hidden" r:id="rId22"/>
    <sheet name="Cover Noni58+" sheetId="25" r:id="rId23"/>
    <sheet name="NONI58+" sheetId="30" r:id="rId24"/>
    <sheet name="NONI58+Test" sheetId="41" state="hidden" r:id="rId25"/>
    <sheet name="Cover theLine" sheetId="27" r:id="rId26"/>
    <sheet name="theLine" sheetId="26" r:id="rId27"/>
    <sheet name="margins" sheetId="2" state="hidden" r:id="rId28"/>
    <sheet name="theLineTest" sheetId="50" state="hidden" r:id="rId29"/>
    <sheet name="CoverTest NONI" sheetId="31" state="hidden" r:id="rId30"/>
    <sheet name="CoverTest NONI58" sheetId="38" state="hidden" r:id="rId31"/>
    <sheet name="NQHEMTest Cover" sheetId="34" state="hidden" r:id="rId32"/>
    <sheet name="CoverTest NONI58+" sheetId="40" state="hidden" r:id="rId33"/>
    <sheet name="Cover ITIN+" sheetId="29" state="hidden" r:id="rId34"/>
    <sheet name="ITIN+" sheetId="28" state="hidden" r:id="rId35"/>
  </sheets>
  <definedNames>
    <definedName name="bb_Q0FCMjY4M0FEQTU4NDYxM0" localSheetId="16" hidden="1">#REF!</definedName>
    <definedName name="bb_Q0FCMjY4M0FEQTU4NDYxM0" localSheetId="33" hidden="1">#REF!</definedName>
    <definedName name="bb_Q0FCMjY4M0FEQTU4NDYxM0" localSheetId="0" hidden="1">#REF!</definedName>
    <definedName name="bb_Q0FCMjY4M0FEQTU4NDYxM0" localSheetId="4" hidden="1">#REF!</definedName>
    <definedName name="bb_Q0FCMjY4M0FEQTU4NDYxM0" localSheetId="22" hidden="1">#REF!</definedName>
    <definedName name="bb_Q0FCMjY4M0FEQTU4NDYxM0" localSheetId="7" hidden="1">#REF!</definedName>
    <definedName name="bb_Q0FCMjY4M0FEQTU4NDYxM0" localSheetId="9" hidden="1">#REF!</definedName>
    <definedName name="bb_Q0FCMjY4M0FEQTU4NDYxM0" localSheetId="19" hidden="1">#REF!</definedName>
    <definedName name="bb_Q0FCMjY4M0FEQTU4NDYxM0" localSheetId="25" hidden="1">#REF!</definedName>
    <definedName name="bb_Q0FCMjY4M0FEQTU4NDYxM0" hidden="1">#REF!</definedName>
    <definedName name="eff">#REF!</definedName>
    <definedName name="effdr">#REF!</definedName>
    <definedName name="EffDtTm">#REF!</definedName>
    <definedName name="Error_BankStmt" localSheetId="16">#REF!</definedName>
    <definedName name="Error_BankStmt" localSheetId="33">#REF!</definedName>
    <definedName name="Error_BankStmt" localSheetId="0">#REF!</definedName>
    <definedName name="Error_BankStmt" localSheetId="4">#REF!</definedName>
    <definedName name="Error_BankStmt" localSheetId="22">#REF!</definedName>
    <definedName name="Error_BankStmt" localSheetId="7">#REF!</definedName>
    <definedName name="Error_BankStmt" localSheetId="9">#REF!</definedName>
    <definedName name="Error_BankStmt" localSheetId="19">#REF!</definedName>
    <definedName name="Error_BankStmt" localSheetId="25">#REF!</definedName>
    <definedName name="Error_BankStmt">#REF!</definedName>
    <definedName name="Error_DSCR" localSheetId="16">#REF!</definedName>
    <definedName name="Error_DSCR" localSheetId="33">#REF!</definedName>
    <definedName name="Error_DSCR" localSheetId="0">#REF!</definedName>
    <definedName name="Error_DSCR" localSheetId="4">#REF!</definedName>
    <definedName name="Error_DSCR" localSheetId="22">#REF!</definedName>
    <definedName name="Error_DSCR" localSheetId="7">#REF!</definedName>
    <definedName name="Error_DSCR" localSheetId="9">#REF!</definedName>
    <definedName name="Error_DSCR" localSheetId="19">#REF!</definedName>
    <definedName name="Error_DSCR" localSheetId="25">#REF!</definedName>
    <definedName name="Error_DSCR">#REF!</definedName>
    <definedName name="Error_DTI" localSheetId="16">#REF!</definedName>
    <definedName name="Error_DTI" localSheetId="33">#REF!</definedName>
    <definedName name="Error_DTI" localSheetId="0">#REF!</definedName>
    <definedName name="Error_DTI" localSheetId="4">#REF!</definedName>
    <definedName name="Error_DTI" localSheetId="22">#REF!</definedName>
    <definedName name="Error_DTI" localSheetId="7">#REF!</definedName>
    <definedName name="Error_DTI" localSheetId="9">#REF!</definedName>
    <definedName name="Error_DTI" localSheetId="19">#REF!</definedName>
    <definedName name="Error_DTI" localSheetId="25">#REF!</definedName>
    <definedName name="Error_DTI">#REF!</definedName>
    <definedName name="exp">#REF!</definedName>
    <definedName name="ExpDts">#REF!</definedName>
    <definedName name="expdtss">#REF!</definedName>
    <definedName name="IA">#REF!</definedName>
    <definedName name="IA_1">#REF!</definedName>
    <definedName name="IA_2">#REF!</definedName>
    <definedName name="IA_3">#REF!</definedName>
    <definedName name="Input_purpose">#REF!</definedName>
    <definedName name="InvestorAccessPending" hidden="1">#REF!</definedName>
    <definedName name="IPA">#REF!</definedName>
    <definedName name="IPAm">#REF!</definedName>
    <definedName name="july18">#REF!</definedName>
    <definedName name="july181">#REF!</definedName>
    <definedName name="july182">#REF!</definedName>
    <definedName name="List_AmortTerm" localSheetId="16">#REF!</definedName>
    <definedName name="List_AmortTerm" localSheetId="33">#REF!</definedName>
    <definedName name="List_AmortTerm" localSheetId="0">#REF!</definedName>
    <definedName name="List_AmortTerm" localSheetId="4">#REF!</definedName>
    <definedName name="List_AmortTerm" localSheetId="22">#REF!</definedName>
    <definedName name="List_AmortTerm" localSheetId="7">#REF!</definedName>
    <definedName name="List_AmortTerm" localSheetId="9">#REF!</definedName>
    <definedName name="List_AmortTerm" localSheetId="19">#REF!</definedName>
    <definedName name="List_AmortTerm" localSheetId="25">#REF!</definedName>
    <definedName name="List_AmortTerm">#REF!</definedName>
    <definedName name="List_AmortType" localSheetId="16">#REF!</definedName>
    <definedName name="List_AmortType" localSheetId="33">#REF!</definedName>
    <definedName name="List_AmortType" localSheetId="0">#REF!</definedName>
    <definedName name="List_AmortType" localSheetId="4">#REF!</definedName>
    <definedName name="List_AmortType" localSheetId="22">#REF!</definedName>
    <definedName name="List_AmortType" localSheetId="7">#REF!</definedName>
    <definedName name="List_AmortType" localSheetId="9">#REF!</definedName>
    <definedName name="List_AmortType" localSheetId="19">#REF!</definedName>
    <definedName name="List_AmortType" localSheetId="25">#REF!</definedName>
    <definedName name="List_AmortType">#REF!</definedName>
    <definedName name="List_BankStmt" localSheetId="16">#REF!</definedName>
    <definedName name="List_BankStmt" localSheetId="33">#REF!</definedName>
    <definedName name="List_BankStmt" localSheetId="0">#REF!</definedName>
    <definedName name="List_BankStmt" localSheetId="4">#REF!</definedName>
    <definedName name="List_BankStmt" localSheetId="22">#REF!</definedName>
    <definedName name="List_BankStmt" localSheetId="7">#REF!</definedName>
    <definedName name="List_BankStmt" localSheetId="9">#REF!</definedName>
    <definedName name="List_BankStmt" localSheetId="19">#REF!</definedName>
    <definedName name="List_BankStmt" localSheetId="25">#REF!</definedName>
    <definedName name="List_BankStmt">#REF!</definedName>
    <definedName name="List_CreditHistory" localSheetId="16">#REF!</definedName>
    <definedName name="List_CreditHistory" localSheetId="33">#REF!</definedName>
    <definedName name="List_CreditHistory" localSheetId="0">#REF!</definedName>
    <definedName name="List_CreditHistory" localSheetId="4">#REF!</definedName>
    <definedName name="List_CreditHistory" localSheetId="22">#REF!</definedName>
    <definedName name="List_CreditHistory" localSheetId="7">#REF!</definedName>
    <definedName name="List_CreditHistory" localSheetId="9">#REF!</definedName>
    <definedName name="List_CreditHistory" localSheetId="19">#REF!</definedName>
    <definedName name="List_CreditHistory" localSheetId="25">#REF!</definedName>
    <definedName name="List_CreditHistory">#REF!</definedName>
    <definedName name="List_DocType" localSheetId="16">#REF!</definedName>
    <definedName name="List_DocType" localSheetId="33">#REF!</definedName>
    <definedName name="List_DocType" localSheetId="0">#REF!</definedName>
    <definedName name="List_DocType" localSheetId="4">#REF!</definedName>
    <definedName name="List_DocType" localSheetId="22">#REF!</definedName>
    <definedName name="List_DocType" localSheetId="7">#REF!</definedName>
    <definedName name="List_DocType" localSheetId="9">#REF!</definedName>
    <definedName name="List_DocType" localSheetId="19">#REF!</definedName>
    <definedName name="List_DocType" localSheetId="25">#REF!</definedName>
    <definedName name="List_DocType">#REF!</definedName>
    <definedName name="List_HousingHistory" localSheetId="16">#REF!</definedName>
    <definedName name="List_HousingHistory" localSheetId="33">#REF!</definedName>
    <definedName name="List_HousingHistory" localSheetId="0">#REF!</definedName>
    <definedName name="List_HousingHistory" localSheetId="4">#REF!</definedName>
    <definedName name="List_HousingHistory" localSheetId="22">#REF!</definedName>
    <definedName name="List_HousingHistory" localSheetId="7">#REF!</definedName>
    <definedName name="List_HousingHistory" localSheetId="9">#REF!</definedName>
    <definedName name="List_HousingHistory" localSheetId="19">#REF!</definedName>
    <definedName name="List_HousingHistory" localSheetId="25">#REF!</definedName>
    <definedName name="List_HousingHistory">#REF!</definedName>
    <definedName name="List_LockTerm" localSheetId="16">#REF!</definedName>
    <definedName name="List_LockTerm" localSheetId="33">#REF!</definedName>
    <definedName name="List_LockTerm" localSheetId="0">#REF!</definedName>
    <definedName name="List_LockTerm" localSheetId="4">#REF!</definedName>
    <definedName name="List_LockTerm" localSheetId="22">#REF!</definedName>
    <definedName name="List_LockTerm" localSheetId="7">#REF!</definedName>
    <definedName name="List_LockTerm" localSheetId="9">#REF!</definedName>
    <definedName name="List_LockTerm" localSheetId="19">#REF!</definedName>
    <definedName name="List_LockTerm" localSheetId="25">#REF!</definedName>
    <definedName name="List_LockTerm">#REF!</definedName>
    <definedName name="List_Occupancy" localSheetId="16">#REF!</definedName>
    <definedName name="List_Occupancy" localSheetId="33">#REF!</definedName>
    <definedName name="List_Occupancy" localSheetId="0">#REF!</definedName>
    <definedName name="List_Occupancy" localSheetId="4">#REF!</definedName>
    <definedName name="List_Occupancy" localSheetId="22">#REF!</definedName>
    <definedName name="List_Occupancy" localSheetId="7">#REF!</definedName>
    <definedName name="List_Occupancy" localSheetId="9">#REF!</definedName>
    <definedName name="List_Occupancy" localSheetId="19">#REF!</definedName>
    <definedName name="List_Occupancy" localSheetId="25">#REF!</definedName>
    <definedName name="List_Occupancy">#REF!</definedName>
    <definedName name="List_Payment" localSheetId="16">#REF!</definedName>
    <definedName name="List_Payment" localSheetId="33">#REF!</definedName>
    <definedName name="List_Payment" localSheetId="0">#REF!</definedName>
    <definedName name="List_Payment" localSheetId="4">#REF!</definedName>
    <definedName name="List_Payment" localSheetId="22">#REF!</definedName>
    <definedName name="List_Payment" localSheetId="7">#REF!</definedName>
    <definedName name="List_Payment" localSheetId="9">#REF!</definedName>
    <definedName name="List_Payment" localSheetId="19">#REF!</definedName>
    <definedName name="List_Payment" localSheetId="25">#REF!</definedName>
    <definedName name="List_Payment">#REF!</definedName>
    <definedName name="List_PrepayPenalty" localSheetId="16">#REF!</definedName>
    <definedName name="List_PrepayPenalty" localSheetId="33">#REF!</definedName>
    <definedName name="List_PrepayPenalty" localSheetId="0">#REF!</definedName>
    <definedName name="List_PrepayPenalty" localSheetId="4">#REF!</definedName>
    <definedName name="List_PrepayPenalty" localSheetId="22">#REF!</definedName>
    <definedName name="List_PrepayPenalty" localSheetId="7">#REF!</definedName>
    <definedName name="List_PrepayPenalty" localSheetId="9">#REF!</definedName>
    <definedName name="List_PrepayPenalty" localSheetId="19">#REF!</definedName>
    <definedName name="List_PrepayPenalty" localSheetId="25">#REF!</definedName>
    <definedName name="List_PrepayPenalty">#REF!</definedName>
    <definedName name="List_Product" localSheetId="16">#REF!</definedName>
    <definedName name="List_Product" localSheetId="33">#REF!</definedName>
    <definedName name="List_Product" localSheetId="0">#REF!</definedName>
    <definedName name="List_Product" localSheetId="4">#REF!</definedName>
    <definedName name="List_Product" localSheetId="22">#REF!</definedName>
    <definedName name="List_Product" localSheetId="7">#REF!</definedName>
    <definedName name="List_Product" localSheetId="9">#REF!</definedName>
    <definedName name="List_Product" localSheetId="19">#REF!</definedName>
    <definedName name="List_Product" localSheetId="25">#REF!</definedName>
    <definedName name="List_Product">#REF!</definedName>
    <definedName name="List_PropertyType" localSheetId="16">#REF!</definedName>
    <definedName name="List_PropertyType" localSheetId="33">#REF!</definedName>
    <definedName name="List_PropertyType" localSheetId="0">#REF!</definedName>
    <definedName name="List_PropertyType" localSheetId="4">#REF!</definedName>
    <definedName name="List_PropertyType" localSheetId="22">#REF!</definedName>
    <definedName name="List_PropertyType" localSheetId="7">#REF!</definedName>
    <definedName name="List_PropertyType" localSheetId="9">#REF!</definedName>
    <definedName name="List_PropertyType" localSheetId="19">#REF!</definedName>
    <definedName name="List_PropertyType" localSheetId="25">#REF!</definedName>
    <definedName name="List_PropertyType">#REF!</definedName>
    <definedName name="List_Purpose" localSheetId="16">#REF!</definedName>
    <definedName name="List_Purpose" localSheetId="33">#REF!</definedName>
    <definedName name="List_Purpose" localSheetId="0">#REF!</definedName>
    <definedName name="List_Purpose" localSheetId="4">#REF!</definedName>
    <definedName name="List_Purpose" localSheetId="22">#REF!</definedName>
    <definedName name="List_Purpose" localSheetId="7">#REF!</definedName>
    <definedName name="List_Purpose" localSheetId="9">#REF!</definedName>
    <definedName name="List_Purpose" localSheetId="19">#REF!</definedName>
    <definedName name="List_Purpose" localSheetId="25">#REF!</definedName>
    <definedName name="List_Purpose">#REF!</definedName>
    <definedName name="List_Servicing" localSheetId="16">#REF!</definedName>
    <definedName name="List_Servicing" localSheetId="33">#REF!</definedName>
    <definedName name="List_Servicing" localSheetId="0">#REF!</definedName>
    <definedName name="List_Servicing" localSheetId="4">#REF!</definedName>
    <definedName name="List_Servicing" localSheetId="22">#REF!</definedName>
    <definedName name="List_Servicing" localSheetId="7">#REF!</definedName>
    <definedName name="List_Servicing" localSheetId="9">#REF!</definedName>
    <definedName name="List_Servicing" localSheetId="19">#REF!</definedName>
    <definedName name="List_Servicing" localSheetId="25">#REF!</definedName>
    <definedName name="List_Servicing">#REF!</definedName>
    <definedName name="List_State" localSheetId="16">#REF!</definedName>
    <definedName name="List_State" localSheetId="33">#REF!</definedName>
    <definedName name="List_State" localSheetId="0">#REF!</definedName>
    <definedName name="List_State" localSheetId="4">#REF!</definedName>
    <definedName name="List_State" localSheetId="22">#REF!</definedName>
    <definedName name="List_State" localSheetId="7">#REF!</definedName>
    <definedName name="List_State" localSheetId="9">#REF!</definedName>
    <definedName name="List_State" localSheetId="19">#REF!</definedName>
    <definedName name="List_State" localSheetId="25">#REF!</definedName>
    <definedName name="List_State">#REF!</definedName>
    <definedName name="NearA" localSheetId="16">#REF!</definedName>
    <definedName name="NearA" localSheetId="33">#REF!</definedName>
    <definedName name="NearA" localSheetId="0">#REF!</definedName>
    <definedName name="NearA" localSheetId="4">#REF!</definedName>
    <definedName name="NearA" localSheetId="22">#REF!</definedName>
    <definedName name="NearA" localSheetId="7">#REF!</definedName>
    <definedName name="NearA" localSheetId="9">#REF!</definedName>
    <definedName name="NearA" localSheetId="19">#REF!</definedName>
    <definedName name="NearA" localSheetId="25">#REF!</definedName>
    <definedName name="NearA">#REF!</definedName>
    <definedName name="NearAp" localSheetId="16">#REF!</definedName>
    <definedName name="NearAp" localSheetId="33">#REF!</definedName>
    <definedName name="NearAp" localSheetId="0">#REF!</definedName>
    <definedName name="NearAp" localSheetId="4">#REF!</definedName>
    <definedName name="NearAp" localSheetId="22">#REF!</definedName>
    <definedName name="NearAp" localSheetId="7">#REF!</definedName>
    <definedName name="NearAp" localSheetId="9">#REF!</definedName>
    <definedName name="NearAp" localSheetId="19">#REF!</definedName>
    <definedName name="NearAp" localSheetId="25">#REF!</definedName>
    <definedName name="NearAp">#REF!</definedName>
    <definedName name="NonAm" localSheetId="16">#REF!</definedName>
    <definedName name="NonAm" localSheetId="33">#REF!</definedName>
    <definedName name="NonAm" localSheetId="0">#REF!</definedName>
    <definedName name="NonAm" localSheetId="4">#REF!</definedName>
    <definedName name="NonAm" localSheetId="22">#REF!</definedName>
    <definedName name="NonAm" localSheetId="7">#REF!</definedName>
    <definedName name="NonAm" localSheetId="9">#REF!</definedName>
    <definedName name="NonAm" localSheetId="19">#REF!</definedName>
    <definedName name="NonAm" localSheetId="25">#REF!</definedName>
    <definedName name="NonAm">#REF!</definedName>
    <definedName name="NonB" localSheetId="16">#REF!</definedName>
    <definedName name="NonB" localSheetId="33">#REF!</definedName>
    <definedName name="NonB" localSheetId="0">#REF!</definedName>
    <definedName name="NonB" localSheetId="4">#REF!</definedName>
    <definedName name="NonB" localSheetId="22">#REF!</definedName>
    <definedName name="NonB" localSheetId="7">#REF!</definedName>
    <definedName name="NonB" localSheetId="9">#REF!</definedName>
    <definedName name="NonB" localSheetId="19">#REF!</definedName>
    <definedName name="NonB" localSheetId="25">#REF!</definedName>
    <definedName name="NonB">#REF!</definedName>
    <definedName name="NonBp">#REF!</definedName>
    <definedName name="NonRHE">#REF!</definedName>
    <definedName name="_xlnm.Print_Area" localSheetId="10">'2nd+'!$B$2:$Q$56</definedName>
    <definedName name="_xlnm.Print_Area" localSheetId="11">'2nd+Test'!$A$1:$M$137</definedName>
    <definedName name="_xlnm.Print_Area" localSheetId="14">'2ndNOO'!$B$2:$N$74</definedName>
    <definedName name="_xlnm.Print_Area" localSheetId="15">'2ndNOOTest'!$A$1:$M$137</definedName>
    <definedName name="_xlnm.Print_Area" localSheetId="12">'2ndOO'!$B$2:$P$76</definedName>
    <definedName name="_xlnm.Print_Area" localSheetId="13">'2ndOOTest'!$A$1:$M$137</definedName>
    <definedName name="_xlnm.Print_Area" localSheetId="16">'Cover ITIN'!$A$1:$P$77</definedName>
    <definedName name="_xlnm.Print_Area" localSheetId="33">'Cover ITIN+'!$A$1:$P$77</definedName>
    <definedName name="_xlnm.Print_Area" localSheetId="0">'Cover Noni'!$A$1:$P$77</definedName>
    <definedName name="_xlnm.Print_Area" localSheetId="4">'Cover Noni58'!$A$1:$P$77</definedName>
    <definedName name="_xlnm.Print_Area" localSheetId="22">'Cover Noni58+'!$A$1:$P$77</definedName>
    <definedName name="_xlnm.Print_Area" localSheetId="7">'Cover NONQM'!$A$1:$P$77</definedName>
    <definedName name="_xlnm.Print_Area" localSheetId="9">'Cover the2nd'!$A$1:$P$77</definedName>
    <definedName name="_xlnm.Print_Area" localSheetId="19">'Cover theBlanket'!$A$1:$P$77</definedName>
    <definedName name="_xlnm.Print_Area" localSheetId="25">'Cover theLine'!$A$1:$P$77</definedName>
    <definedName name="_xlnm.Print_Area" localSheetId="29">'CoverTest NONI'!$A$1:$Q$102</definedName>
    <definedName name="_xlnm.Print_Area" localSheetId="30">'CoverTest NONI58'!$A$1:$Q$102</definedName>
    <definedName name="_xlnm.Print_Area" localSheetId="32">'CoverTest NONI58+'!$A$1:$Q$102</definedName>
    <definedName name="_xlnm.Print_Area" localSheetId="2">'FN NONI'!$A$1:$J$78</definedName>
    <definedName name="_xlnm.Print_Area" localSheetId="3">FNNONITest!$A$1:$N$116</definedName>
    <definedName name="_xlnm.Print_Area" localSheetId="17">ITIN!$A$2:$N$39</definedName>
    <definedName name="_xlnm.Print_Area" localSheetId="34">'ITIN+'!$A$1:$Q$39</definedName>
    <definedName name="_xlnm.Print_Area" localSheetId="18">ITINTest!$A$1:$M$98</definedName>
    <definedName name="_xlnm.Print_Area" localSheetId="1">NONI!$A$1:$N$127</definedName>
    <definedName name="_xlnm.Print_Area" localSheetId="5">NONI58!$A$2:$J$70</definedName>
    <definedName name="_xlnm.Print_Area" localSheetId="23">'NONI58+'!$A$2:$L$55</definedName>
    <definedName name="_xlnm.Print_Area" localSheetId="24">'NONI58+Test'!$A$1:$L$136</definedName>
    <definedName name="_xlnm.Print_Area" localSheetId="8">NQHEM!$A$2:$O$126</definedName>
    <definedName name="_xlnm.Print_Area" localSheetId="31">'NQHEMTest Cover'!$A$1:$Q$102</definedName>
    <definedName name="_xlnm.Print_Area" localSheetId="20">theBlanket!$A$2:$I$73</definedName>
    <definedName name="_xlnm.Print_Area" localSheetId="21">theBlanketTest!$A$1:$M$129</definedName>
    <definedName name="_xlnm.Print_Area" localSheetId="26">theLine!$B$2:$T$59</definedName>
    <definedName name="_xlnm.Print_Area" localSheetId="28">theLineTest!$A$1:$N$133</definedName>
    <definedName name="_xlnm.Print_Area" localSheetId="6">theNONI58Test!$A$1:$M$124</definedName>
    <definedName name="rate0722">#REF!</definedName>
    <definedName name="rate0722c">#REF!</definedName>
    <definedName name="rate0722d">#REF!</definedName>
    <definedName name="rate0722e">#REF!</definedName>
    <definedName name="rate0722f">#REF!</definedName>
    <definedName name="rate0722g">#REF!</definedName>
    <definedName name="rate0722h">#REF!</definedName>
    <definedName name="rate1">#REF!</definedName>
    <definedName name="rate10">#REF!</definedName>
    <definedName name="rate11">#REF!</definedName>
    <definedName name="rate12">#REF!</definedName>
    <definedName name="rate2">#REF!</definedName>
    <definedName name="rate3">#REF!</definedName>
    <definedName name="rate4">#REF!</definedName>
    <definedName name="rate5">#REF!</definedName>
    <definedName name="rate6">#REF!</definedName>
    <definedName name="rate7">#REF!</definedName>
    <definedName name="rate722a">#REF!</definedName>
    <definedName name="rate722b">#REF!</definedName>
    <definedName name="rate729a">#REF!</definedName>
    <definedName name="rate729b">#REF!</definedName>
    <definedName name="rate729c">#REF!</definedName>
    <definedName name="rate729d">#REF!</definedName>
    <definedName name="rate729e">#REF!</definedName>
    <definedName name="rate729f">#REF!</definedName>
    <definedName name="rate729g">#REF!</definedName>
    <definedName name="rate729h">#REF!</definedName>
    <definedName name="rate729i">#REF!</definedName>
    <definedName name="rate729j">#REF!</definedName>
    <definedName name="rate729k">#REF!</definedName>
    <definedName name="rate729l">#REF!</definedName>
    <definedName name="rate8">#REF!</definedName>
    <definedName name="rate9">#REF!</definedName>
    <definedName name="ratesheet">#REF!</definedName>
    <definedName name="RateSheetCd">#REF!</definedName>
    <definedName name="rateshee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6" i="36" l="1"/>
  <c r="T5" i="2" l="1"/>
  <c r="T6" i="2" s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U5" i="2" l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T26" i="11" l="1"/>
  <c r="AX4" i="2" l="1"/>
  <c r="AW4" i="2"/>
  <c r="AV4" i="2"/>
  <c r="R33" i="33" l="1"/>
  <c r="S34" i="36"/>
  <c r="S33" i="36"/>
  <c r="S31" i="36"/>
  <c r="S30" i="36"/>
  <c r="S29" i="36"/>
  <c r="S28" i="36"/>
  <c r="S27" i="36"/>
  <c r="S26" i="36"/>
  <c r="S25" i="36"/>
  <c r="S24" i="36"/>
  <c r="S23" i="36"/>
  <c r="S22" i="36"/>
  <c r="S21" i="36"/>
  <c r="R28" i="50" l="1"/>
  <c r="R27" i="50"/>
  <c r="R26" i="50"/>
  <c r="R25" i="50"/>
  <c r="R24" i="50"/>
  <c r="R23" i="50"/>
  <c r="R19" i="50"/>
  <c r="R18" i="50"/>
  <c r="R20" i="50"/>
  <c r="R21" i="50"/>
  <c r="R22" i="50"/>
  <c r="Q30" i="50"/>
  <c r="L2" i="50" l="1"/>
  <c r="J2" i="41"/>
  <c r="P28" i="41"/>
  <c r="P27" i="41"/>
  <c r="P26" i="41"/>
  <c r="P25" i="41"/>
  <c r="P24" i="41"/>
  <c r="P23" i="41"/>
  <c r="P22" i="41"/>
  <c r="P21" i="41"/>
  <c r="P20" i="41"/>
  <c r="P19" i="41"/>
  <c r="P18" i="41"/>
  <c r="P15" i="41"/>
  <c r="Q27" i="49"/>
  <c r="Q26" i="49"/>
  <c r="Q25" i="49"/>
  <c r="Q24" i="49"/>
  <c r="Q23" i="49"/>
  <c r="Q22" i="49"/>
  <c r="Q21" i="49"/>
  <c r="Q20" i="49"/>
  <c r="Q19" i="49"/>
  <c r="Q18" i="49"/>
  <c r="Q17" i="49"/>
  <c r="Q28" i="49"/>
  <c r="P17" i="41" l="1"/>
  <c r="P31" i="41" s="1"/>
  <c r="Q29" i="49"/>
  <c r="K2" i="49"/>
  <c r="Q25" i="48"/>
  <c r="Q24" i="48"/>
  <c r="Q23" i="48"/>
  <c r="Q22" i="48"/>
  <c r="Q21" i="48"/>
  <c r="Q20" i="48"/>
  <c r="Q19" i="48"/>
  <c r="Q18" i="48"/>
  <c r="Q17" i="48"/>
  <c r="K2" i="48"/>
  <c r="Q25" i="47"/>
  <c r="Q24" i="47"/>
  <c r="Q23" i="47"/>
  <c r="Q22" i="47"/>
  <c r="Q21" i="47"/>
  <c r="Q20" i="47"/>
  <c r="Q19" i="47"/>
  <c r="Q18" i="47"/>
  <c r="P29" i="41" l="1"/>
  <c r="Q15" i="48"/>
  <c r="Q26" i="48"/>
  <c r="Q26" i="47"/>
  <c r="K2" i="47"/>
  <c r="Q28" i="46"/>
  <c r="Q27" i="46"/>
  <c r="Q26" i="46"/>
  <c r="Q25" i="46"/>
  <c r="Q24" i="46"/>
  <c r="Q22" i="46"/>
  <c r="Q23" i="46"/>
  <c r="Q21" i="46"/>
  <c r="Q20" i="46"/>
  <c r="Q19" i="46"/>
  <c r="Q18" i="46"/>
  <c r="Q29" i="46" s="1"/>
  <c r="K2" i="46"/>
  <c r="Q28" i="45"/>
  <c r="Q19" i="45"/>
  <c r="Q18" i="45"/>
  <c r="Q27" i="45"/>
  <c r="Q26" i="45"/>
  <c r="Q25" i="45"/>
  <c r="Q24" i="45"/>
  <c r="Q23" i="45"/>
  <c r="Q22" i="45"/>
  <c r="Q21" i="45"/>
  <c r="K2" i="45"/>
  <c r="Q27" i="39"/>
  <c r="R30" i="44"/>
  <c r="Q17" i="39"/>
  <c r="Q28" i="48" l="1"/>
  <c r="Q27" i="47"/>
  <c r="R25" i="44"/>
  <c r="R29" i="44"/>
  <c r="R28" i="44"/>
  <c r="R27" i="44"/>
  <c r="R26" i="44"/>
  <c r="R24" i="44"/>
  <c r="R23" i="44"/>
  <c r="R22" i="44"/>
  <c r="R21" i="44"/>
  <c r="R20" i="44"/>
  <c r="R19" i="44"/>
  <c r="R17" i="44"/>
  <c r="R18" i="44"/>
  <c r="L2" i="44"/>
  <c r="S20" i="36"/>
  <c r="S35" i="36"/>
  <c r="S32" i="36"/>
  <c r="S19" i="36"/>
  <c r="R31" i="33"/>
  <c r="R30" i="33"/>
  <c r="R29" i="33"/>
  <c r="R28" i="33"/>
  <c r="R27" i="33"/>
  <c r="R26" i="33"/>
  <c r="R24" i="33"/>
  <c r="R23" i="33"/>
  <c r="R22" i="33"/>
  <c r="R21" i="33"/>
  <c r="R20" i="33"/>
  <c r="R19" i="33"/>
  <c r="R25" i="33"/>
  <c r="R32" i="33"/>
  <c r="R18" i="33"/>
  <c r="R17" i="33"/>
  <c r="L2" i="33"/>
  <c r="M2" i="36"/>
  <c r="G41" i="36"/>
  <c r="B41" i="36"/>
  <c r="R34" i="33" l="1"/>
  <c r="G35" i="33"/>
  <c r="R31" i="44" l="1"/>
  <c r="AF5" i="2" l="1"/>
  <c r="B14" i="47" l="1"/>
  <c r="R23" i="30" l="1"/>
  <c r="R20" i="30" l="1"/>
  <c r="N22" i="43" l="1"/>
  <c r="O33" i="2" l="1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AM56" i="2" l="1"/>
  <c r="AR56" i="2" s="1"/>
  <c r="B15" i="33"/>
  <c r="AM60" i="2"/>
  <c r="AR60" i="2" s="1"/>
  <c r="B19" i="33"/>
  <c r="AM64" i="2"/>
  <c r="AR64" i="2" s="1"/>
  <c r="B23" i="33"/>
  <c r="AM68" i="2"/>
  <c r="AR68" i="2" s="1"/>
  <c r="B27" i="33"/>
  <c r="AM72" i="2"/>
  <c r="AR72" i="2" s="1"/>
  <c r="B31" i="33"/>
  <c r="AM76" i="2"/>
  <c r="AR76" i="2" s="1"/>
  <c r="B35" i="33"/>
  <c r="AM80" i="2"/>
  <c r="AR80" i="2" s="1"/>
  <c r="B39" i="33"/>
  <c r="AM57" i="2"/>
  <c r="AR57" i="2" s="1"/>
  <c r="B16" i="33"/>
  <c r="AM61" i="2"/>
  <c r="AR61" i="2" s="1"/>
  <c r="B20" i="33"/>
  <c r="AM65" i="2"/>
  <c r="AR65" i="2" s="1"/>
  <c r="B24" i="33"/>
  <c r="AM69" i="2"/>
  <c r="AR69" i="2" s="1"/>
  <c r="B28" i="33"/>
  <c r="AM73" i="2"/>
  <c r="AR73" i="2" s="1"/>
  <c r="B32" i="33"/>
  <c r="AM77" i="2"/>
  <c r="AR77" i="2" s="1"/>
  <c r="B36" i="33"/>
  <c r="AM81" i="2"/>
  <c r="AR81" i="2" s="1"/>
  <c r="B40" i="33"/>
  <c r="AM58" i="2"/>
  <c r="AR58" i="2" s="1"/>
  <c r="B17" i="33"/>
  <c r="AM62" i="2"/>
  <c r="AR62" i="2" s="1"/>
  <c r="B21" i="33"/>
  <c r="AM66" i="2"/>
  <c r="AR66" i="2" s="1"/>
  <c r="B25" i="33"/>
  <c r="AM70" i="2"/>
  <c r="AR70" i="2" s="1"/>
  <c r="B29" i="33"/>
  <c r="AM74" i="2"/>
  <c r="AR74" i="2" s="1"/>
  <c r="B33" i="33"/>
  <c r="AM78" i="2"/>
  <c r="AR78" i="2" s="1"/>
  <c r="B37" i="33"/>
  <c r="AM82" i="2"/>
  <c r="AR82" i="2" s="1"/>
  <c r="B41" i="33"/>
  <c r="AM55" i="2"/>
  <c r="AR55" i="2" s="1"/>
  <c r="B14" i="33"/>
  <c r="AM59" i="2"/>
  <c r="AR59" i="2" s="1"/>
  <c r="B18" i="33"/>
  <c r="AM63" i="2"/>
  <c r="AR63" i="2" s="1"/>
  <c r="B22" i="33"/>
  <c r="AM67" i="2"/>
  <c r="AR67" i="2" s="1"/>
  <c r="B26" i="33"/>
  <c r="AM71" i="2"/>
  <c r="AR71" i="2" s="1"/>
  <c r="B30" i="33"/>
  <c r="AM75" i="2"/>
  <c r="AR75" i="2" s="1"/>
  <c r="B34" i="33"/>
  <c r="AM79" i="2"/>
  <c r="AR79" i="2" s="1"/>
  <c r="B38" i="33"/>
  <c r="AM83" i="2"/>
  <c r="AR83" i="2" s="1"/>
  <c r="B42" i="33"/>
  <c r="N27" i="43"/>
  <c r="N25" i="43"/>
  <c r="N26" i="43"/>
  <c r="N24" i="43"/>
  <c r="N23" i="43"/>
  <c r="N21" i="43"/>
  <c r="N20" i="43"/>
  <c r="N19" i="43"/>
  <c r="N18" i="43"/>
  <c r="N17" i="43"/>
  <c r="N16" i="43"/>
  <c r="N15" i="43"/>
  <c r="R15" i="33" l="1"/>
  <c r="R36" i="33" s="1"/>
  <c r="N14" i="43"/>
  <c r="A13" i="43" l="1"/>
  <c r="B18" i="44"/>
  <c r="A17" i="43"/>
  <c r="B22" i="44"/>
  <c r="A21" i="43"/>
  <c r="B26" i="44"/>
  <c r="A25" i="43"/>
  <c r="B30" i="44"/>
  <c r="A29" i="43"/>
  <c r="B34" i="44"/>
  <c r="A33" i="43"/>
  <c r="B38" i="44"/>
  <c r="A37" i="43"/>
  <c r="B42" i="44"/>
  <c r="A14" i="43"/>
  <c r="B19" i="44"/>
  <c r="A18" i="43"/>
  <c r="B23" i="44"/>
  <c r="A22" i="43"/>
  <c r="B27" i="44"/>
  <c r="A26" i="43"/>
  <c r="B31" i="44"/>
  <c r="A30" i="43"/>
  <c r="B35" i="44"/>
  <c r="A34" i="43"/>
  <c r="B39" i="44"/>
  <c r="A31" i="43"/>
  <c r="B36" i="44"/>
  <c r="A9" i="43"/>
  <c r="B14" i="44"/>
  <c r="A10" i="43"/>
  <c r="B15" i="44"/>
  <c r="A11" i="43"/>
  <c r="B16" i="44"/>
  <c r="A15" i="43"/>
  <c r="B20" i="44"/>
  <c r="A19" i="43"/>
  <c r="B24" i="44"/>
  <c r="A23" i="43"/>
  <c r="B28" i="44"/>
  <c r="A27" i="43"/>
  <c r="B32" i="44"/>
  <c r="A35" i="43"/>
  <c r="B40" i="44"/>
  <c r="A12" i="43"/>
  <c r="B17" i="44"/>
  <c r="A16" i="43"/>
  <c r="B21" i="44"/>
  <c r="A20" i="43"/>
  <c r="B25" i="44"/>
  <c r="A24" i="43"/>
  <c r="B29" i="44"/>
  <c r="A28" i="43"/>
  <c r="B33" i="44"/>
  <c r="A32" i="43"/>
  <c r="B37" i="44"/>
  <c r="A36" i="43"/>
  <c r="B41" i="44"/>
  <c r="J3" i="43"/>
  <c r="I3" i="43"/>
  <c r="C14" i="49"/>
  <c r="R15" i="44" l="1"/>
  <c r="R33" i="44" s="1"/>
  <c r="N28" i="43"/>
  <c r="Z5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B48" i="41"/>
  <c r="B47" i="41"/>
  <c r="B46" i="41"/>
  <c r="B45" i="41"/>
  <c r="B44" i="41"/>
  <c r="B43" i="41"/>
  <c r="B42" i="41"/>
  <c r="B41" i="41"/>
  <c r="B40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C14" i="41" l="1"/>
  <c r="D14" i="41"/>
  <c r="N14" i="5"/>
  <c r="N15" i="5"/>
  <c r="N16" i="5"/>
  <c r="N17" i="5"/>
  <c r="N18" i="5"/>
  <c r="N19" i="5"/>
  <c r="N20" i="5"/>
  <c r="N21" i="5"/>
  <c r="N22" i="5"/>
  <c r="N23" i="5"/>
  <c r="N24" i="5"/>
  <c r="N25" i="5" l="1"/>
  <c r="B14" i="46" l="1"/>
  <c r="B19" i="36" l="1"/>
  <c r="B23" i="36"/>
  <c r="B27" i="36"/>
  <c r="B31" i="36"/>
  <c r="B35" i="36"/>
  <c r="B39" i="36"/>
  <c r="B24" i="36"/>
  <c r="B20" i="36"/>
  <c r="B32" i="36"/>
  <c r="B29" i="36"/>
  <c r="B37" i="36"/>
  <c r="B16" i="36"/>
  <c r="B28" i="36"/>
  <c r="B36" i="36"/>
  <c r="B17" i="36"/>
  <c r="B21" i="36"/>
  <c r="B25" i="36"/>
  <c r="B33" i="36"/>
  <c r="B18" i="36"/>
  <c r="B22" i="36"/>
  <c r="B26" i="36"/>
  <c r="B30" i="36"/>
  <c r="B34" i="36"/>
  <c r="B38" i="36"/>
  <c r="B15" i="36"/>
  <c r="U25" i="17"/>
  <c r="G31" i="36" l="1"/>
  <c r="G24" i="36"/>
  <c r="G20" i="36"/>
  <c r="G23" i="36"/>
  <c r="G38" i="36"/>
  <c r="G22" i="36"/>
  <c r="G21" i="36"/>
  <c r="G16" i="36"/>
  <c r="G34" i="36"/>
  <c r="G18" i="36"/>
  <c r="G17" i="36"/>
  <c r="G37" i="36"/>
  <c r="G27" i="36"/>
  <c r="G15" i="36"/>
  <c r="G30" i="36"/>
  <c r="G33" i="36"/>
  <c r="G36" i="36"/>
  <c r="G29" i="36"/>
  <c r="G39" i="36"/>
  <c r="G26" i="36"/>
  <c r="G25" i="36"/>
  <c r="G28" i="36"/>
  <c r="G32" i="36"/>
  <c r="G35" i="36"/>
  <c r="G19" i="36"/>
  <c r="R13" i="30"/>
  <c r="R12" i="30"/>
  <c r="O2" i="40" l="1"/>
  <c r="K2" i="39"/>
  <c r="O2" i="38"/>
  <c r="O2" i="34" l="1"/>
  <c r="O2" i="31" l="1"/>
  <c r="R22" i="30" l="1"/>
  <c r="R21" i="30"/>
  <c r="R19" i="30"/>
  <c r="R18" i="30"/>
  <c r="R17" i="30"/>
  <c r="R16" i="30"/>
  <c r="R15" i="30"/>
  <c r="R14" i="30"/>
  <c r="R24" i="30" l="1"/>
  <c r="BN4" i="2"/>
  <c r="B9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BN5" i="2" l="1"/>
  <c r="C11" i="30" s="1"/>
  <c r="C15" i="41"/>
  <c r="D15" i="41"/>
  <c r="C10" i="30"/>
  <c r="B11" i="30"/>
  <c r="B10" i="30"/>
  <c r="C9" i="30"/>
  <c r="BN6" i="2" l="1"/>
  <c r="D16" i="41"/>
  <c r="C16" i="41"/>
  <c r="AQ4" i="2"/>
  <c r="AQ5" i="2" s="1"/>
  <c r="AQ6" i="2" s="1"/>
  <c r="AQ7" i="2" s="1"/>
  <c r="AQ8" i="2" s="1"/>
  <c r="AQ9" i="2" s="1"/>
  <c r="AQ10" i="2" s="1"/>
  <c r="AQ11" i="2" s="1"/>
  <c r="AQ12" i="2" s="1"/>
  <c r="AQ13" i="2" s="1"/>
  <c r="AQ14" i="2" s="1"/>
  <c r="AQ15" i="2" s="1"/>
  <c r="AQ16" i="2" s="1"/>
  <c r="AQ17" i="2" s="1"/>
  <c r="AQ18" i="2" s="1"/>
  <c r="AQ19" i="2" s="1"/>
  <c r="AQ20" i="2" s="1"/>
  <c r="AQ21" i="2" s="1"/>
  <c r="AQ22" i="2" s="1"/>
  <c r="AQ23" i="2" s="1"/>
  <c r="AQ24" i="2" s="1"/>
  <c r="AQ25" i="2" s="1"/>
  <c r="AQ26" i="2" s="1"/>
  <c r="AQ27" i="2" s="1"/>
  <c r="AQ28" i="2" s="1"/>
  <c r="AQ29" i="2" s="1"/>
  <c r="AQ30" i="2" s="1"/>
  <c r="AQ31" i="2" s="1"/>
  <c r="AQ32" i="2" s="1"/>
  <c r="AQ33" i="2" s="1"/>
  <c r="AQ34" i="2" s="1"/>
  <c r="AQ35" i="2" s="1"/>
  <c r="AQ36" i="2" s="1"/>
  <c r="AQ37" i="2" s="1"/>
  <c r="AQ38" i="2" s="1"/>
  <c r="AQ39" i="2" s="1"/>
  <c r="AQ40" i="2" s="1"/>
  <c r="AQ41" i="2" s="1"/>
  <c r="AQ42" i="2" s="1"/>
  <c r="AQ43" i="2" s="1"/>
  <c r="AQ44" i="2" s="1"/>
  <c r="AQ45" i="2" s="1"/>
  <c r="AQ46" i="2" s="1"/>
  <c r="AQ47" i="2" s="1"/>
  <c r="AQ48" i="2" s="1"/>
  <c r="AQ49" i="2" s="1"/>
  <c r="AD33" i="2"/>
  <c r="AC33" i="2"/>
  <c r="AD32" i="2"/>
  <c r="AC32" i="2"/>
  <c r="AD31" i="2"/>
  <c r="AC31" i="2"/>
  <c r="AD30" i="2"/>
  <c r="AC30" i="2"/>
  <c r="AD29" i="2"/>
  <c r="AC29" i="2"/>
  <c r="AD28" i="2"/>
  <c r="AC28" i="2"/>
  <c r="AD27" i="2"/>
  <c r="AC27" i="2"/>
  <c r="AD26" i="2"/>
  <c r="AC26" i="2"/>
  <c r="AD25" i="2"/>
  <c r="AC25" i="2"/>
  <c r="AD24" i="2"/>
  <c r="AC24" i="2"/>
  <c r="AD23" i="2"/>
  <c r="AC23" i="2"/>
  <c r="AD22" i="2"/>
  <c r="AC22" i="2"/>
  <c r="AD21" i="2"/>
  <c r="AC21" i="2"/>
  <c r="AD20" i="2"/>
  <c r="AC20" i="2"/>
  <c r="AD19" i="2"/>
  <c r="AC19" i="2"/>
  <c r="AD18" i="2"/>
  <c r="AC18" i="2"/>
  <c r="AD17" i="2"/>
  <c r="AC17" i="2"/>
  <c r="AD16" i="2"/>
  <c r="AC16" i="2"/>
  <c r="AD15" i="2"/>
  <c r="AC15" i="2"/>
  <c r="AD14" i="2"/>
  <c r="AC14" i="2"/>
  <c r="AD13" i="2"/>
  <c r="AC13" i="2"/>
  <c r="AD12" i="2"/>
  <c r="AC12" i="2"/>
  <c r="AD11" i="2"/>
  <c r="AC11" i="2"/>
  <c r="AD10" i="2"/>
  <c r="AC10" i="2"/>
  <c r="AD9" i="2"/>
  <c r="AC9" i="2"/>
  <c r="AD8" i="2"/>
  <c r="AC8" i="2"/>
  <c r="AD7" i="2"/>
  <c r="AC7" i="2"/>
  <c r="AD6" i="2"/>
  <c r="AC6" i="2"/>
  <c r="AD5" i="2"/>
  <c r="AC5" i="2"/>
  <c r="AB33" i="2"/>
  <c r="AA33" i="2"/>
  <c r="Z33" i="2"/>
  <c r="AB32" i="2"/>
  <c r="AA32" i="2"/>
  <c r="Z32" i="2"/>
  <c r="AB31" i="2"/>
  <c r="AA31" i="2"/>
  <c r="Z31" i="2"/>
  <c r="AB30" i="2"/>
  <c r="AA30" i="2"/>
  <c r="Z30" i="2"/>
  <c r="AB29" i="2"/>
  <c r="AA29" i="2"/>
  <c r="Z29" i="2"/>
  <c r="AB28" i="2"/>
  <c r="AA28" i="2"/>
  <c r="Z28" i="2"/>
  <c r="AB27" i="2"/>
  <c r="AA27" i="2"/>
  <c r="Z27" i="2"/>
  <c r="AB26" i="2"/>
  <c r="AA26" i="2"/>
  <c r="Z26" i="2"/>
  <c r="AB25" i="2"/>
  <c r="AA25" i="2"/>
  <c r="Z25" i="2"/>
  <c r="AB24" i="2"/>
  <c r="AA24" i="2"/>
  <c r="Z24" i="2"/>
  <c r="AB23" i="2"/>
  <c r="AA23" i="2"/>
  <c r="Z23" i="2"/>
  <c r="AB22" i="2"/>
  <c r="AA22" i="2"/>
  <c r="Z22" i="2"/>
  <c r="AB21" i="2"/>
  <c r="AA21" i="2"/>
  <c r="Z21" i="2"/>
  <c r="AB20" i="2"/>
  <c r="AA20" i="2"/>
  <c r="Z20" i="2"/>
  <c r="AB19" i="2"/>
  <c r="AA19" i="2"/>
  <c r="Z19" i="2"/>
  <c r="AB18" i="2"/>
  <c r="AA18" i="2"/>
  <c r="Z18" i="2"/>
  <c r="AB17" i="2"/>
  <c r="AA17" i="2"/>
  <c r="Z17" i="2"/>
  <c r="AB16" i="2"/>
  <c r="AA16" i="2"/>
  <c r="Z16" i="2"/>
  <c r="AB15" i="2"/>
  <c r="AA15" i="2"/>
  <c r="Z15" i="2"/>
  <c r="AB14" i="2"/>
  <c r="AA14" i="2"/>
  <c r="Z14" i="2"/>
  <c r="AB13" i="2"/>
  <c r="AA13" i="2"/>
  <c r="Z13" i="2"/>
  <c r="AB12" i="2"/>
  <c r="AA12" i="2"/>
  <c r="Z12" i="2"/>
  <c r="AB11" i="2"/>
  <c r="AA11" i="2"/>
  <c r="Z11" i="2"/>
  <c r="AB10" i="2"/>
  <c r="AA10" i="2"/>
  <c r="Z10" i="2"/>
  <c r="AB9" i="2"/>
  <c r="AA9" i="2"/>
  <c r="Z9" i="2"/>
  <c r="AB8" i="2"/>
  <c r="AA8" i="2"/>
  <c r="Z8" i="2"/>
  <c r="AB7" i="2"/>
  <c r="AA7" i="2"/>
  <c r="Z7" i="2"/>
  <c r="AB6" i="2"/>
  <c r="AA6" i="2"/>
  <c r="Z6" i="2"/>
  <c r="AB5" i="2"/>
  <c r="AA5" i="2"/>
  <c r="BN7" i="2" l="1"/>
  <c r="C17" i="41"/>
  <c r="D17" i="41"/>
  <c r="B12" i="30"/>
  <c r="C12" i="30"/>
  <c r="H9" i="29"/>
  <c r="S37" i="36" l="1"/>
  <c r="BN8" i="2"/>
  <c r="D18" i="41"/>
  <c r="C18" i="41"/>
  <c r="C13" i="30"/>
  <c r="B13" i="30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N9" i="2" l="1"/>
  <c r="D19" i="41"/>
  <c r="C19" i="41"/>
  <c r="B14" i="30"/>
  <c r="C14" i="30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9" i="28"/>
  <c r="A10" i="28"/>
  <c r="Q20" i="28"/>
  <c r="Q19" i="28"/>
  <c r="Q18" i="28"/>
  <c r="Q17" i="28"/>
  <c r="Q16" i="28"/>
  <c r="Q15" i="28"/>
  <c r="Q14" i="28"/>
  <c r="Q13" i="28"/>
  <c r="Q12" i="28"/>
  <c r="BN10" i="2" l="1"/>
  <c r="C20" i="41"/>
  <c r="D20" i="41"/>
  <c r="B15" i="30"/>
  <c r="C15" i="30"/>
  <c r="Q21" i="28"/>
  <c r="BN11" i="2" l="1"/>
  <c r="D21" i="41"/>
  <c r="C21" i="41"/>
  <c r="C16" i="30"/>
  <c r="B16" i="30"/>
  <c r="Q10" i="28"/>
  <c r="Q23" i="28" s="1"/>
  <c r="BN12" i="2" l="1"/>
  <c r="D22" i="41"/>
  <c r="C22" i="41"/>
  <c r="C17" i="30"/>
  <c r="B17" i="30"/>
  <c r="T25" i="11"/>
  <c r="T24" i="11"/>
  <c r="T23" i="11"/>
  <c r="T22" i="11"/>
  <c r="T21" i="11"/>
  <c r="T20" i="11"/>
  <c r="T19" i="11"/>
  <c r="T18" i="11"/>
  <c r="T17" i="11"/>
  <c r="T16" i="11"/>
  <c r="BN13" i="2" l="1"/>
  <c r="C23" i="41"/>
  <c r="D23" i="41"/>
  <c r="C18" i="30"/>
  <c r="B18" i="30"/>
  <c r="T21" i="12"/>
  <c r="T20" i="12"/>
  <c r="T18" i="12"/>
  <c r="BN14" i="2" l="1"/>
  <c r="D24" i="41"/>
  <c r="C24" i="41"/>
  <c r="B19" i="30"/>
  <c r="C19" i="30"/>
  <c r="W19" i="26"/>
  <c r="W17" i="26"/>
  <c r="W18" i="26"/>
  <c r="W16" i="26"/>
  <c r="BN15" i="2" l="1"/>
  <c r="D25" i="41"/>
  <c r="C25" i="41"/>
  <c r="B20" i="30"/>
  <c r="C20" i="30"/>
  <c r="BH4" i="2"/>
  <c r="BH5" i="2" s="1"/>
  <c r="BH6" i="2" s="1"/>
  <c r="BH7" i="2" s="1"/>
  <c r="BH8" i="2" s="1"/>
  <c r="BH9" i="2" s="1"/>
  <c r="BH10" i="2" s="1"/>
  <c r="BH11" i="2" s="1"/>
  <c r="BH12" i="2" s="1"/>
  <c r="BH13" i="2" s="1"/>
  <c r="BH14" i="2" s="1"/>
  <c r="BH15" i="2" s="1"/>
  <c r="BH16" i="2" s="1"/>
  <c r="BH17" i="2" s="1"/>
  <c r="BH18" i="2" s="1"/>
  <c r="BH19" i="2" s="1"/>
  <c r="BH20" i="2" s="1"/>
  <c r="BH21" i="2" s="1"/>
  <c r="BH22" i="2" s="1"/>
  <c r="BH23" i="2" s="1"/>
  <c r="BH24" i="2" s="1"/>
  <c r="BH25" i="2" s="1"/>
  <c r="BH26" i="2" s="1"/>
  <c r="BH27" i="2" s="1"/>
  <c r="BH28" i="2" s="1"/>
  <c r="BH29" i="2" s="1"/>
  <c r="BH30" i="2" s="1"/>
  <c r="BH31" i="2" s="1"/>
  <c r="AX5" i="2"/>
  <c r="AW5" i="2"/>
  <c r="AV5" i="2"/>
  <c r="AU5" i="2"/>
  <c r="AV6" i="2" l="1"/>
  <c r="BN16" i="2"/>
  <c r="D26" i="41"/>
  <c r="C26" i="41"/>
  <c r="C21" i="30"/>
  <c r="B21" i="30"/>
  <c r="AU6" i="2"/>
  <c r="AW6" i="2"/>
  <c r="AX6" i="2"/>
  <c r="AL4" i="2"/>
  <c r="AH4" i="2"/>
  <c r="AU7" i="2" l="1"/>
  <c r="AW7" i="2"/>
  <c r="AX7" i="2"/>
  <c r="BN17" i="2"/>
  <c r="C27" i="41"/>
  <c r="D27" i="41"/>
  <c r="C22" i="30"/>
  <c r="B22" i="30"/>
  <c r="AV7" i="2"/>
  <c r="AL5" i="2"/>
  <c r="B15" i="47"/>
  <c r="AH5" i="2"/>
  <c r="B15" i="46"/>
  <c r="BN18" i="2" l="1"/>
  <c r="C28" i="41"/>
  <c r="D28" i="41"/>
  <c r="B23" i="30"/>
  <c r="C23" i="30"/>
  <c r="AW8" i="2"/>
  <c r="AV8" i="2"/>
  <c r="AX8" i="2"/>
  <c r="AU8" i="2"/>
  <c r="AH6" i="2"/>
  <c r="B16" i="46"/>
  <c r="AL6" i="2"/>
  <c r="B16" i="47"/>
  <c r="W25" i="26"/>
  <c r="W24" i="26"/>
  <c r="W23" i="26"/>
  <c r="W22" i="26"/>
  <c r="W21" i="26"/>
  <c r="W20" i="26"/>
  <c r="W12" i="26"/>
  <c r="V28" i="26"/>
  <c r="W26" i="26"/>
  <c r="S16" i="36" l="1"/>
  <c r="S39" i="36" s="1"/>
  <c r="AX9" i="2"/>
  <c r="BN19" i="2"/>
  <c r="D29" i="41"/>
  <c r="C29" i="41"/>
  <c r="C24" i="30"/>
  <c r="B24" i="30"/>
  <c r="AU9" i="2"/>
  <c r="AV9" i="2"/>
  <c r="AW9" i="2"/>
  <c r="C11" i="26"/>
  <c r="B17" i="50"/>
  <c r="C19" i="26"/>
  <c r="B25" i="50"/>
  <c r="C23" i="26"/>
  <c r="B29" i="50"/>
  <c r="C31" i="26"/>
  <c r="B37" i="50"/>
  <c r="C35" i="26"/>
  <c r="B41" i="50"/>
  <c r="C39" i="26"/>
  <c r="B45" i="50"/>
  <c r="C47" i="26"/>
  <c r="B53" i="50"/>
  <c r="C51" i="26"/>
  <c r="B57" i="50"/>
  <c r="C10" i="26"/>
  <c r="B16" i="50"/>
  <c r="C14" i="26"/>
  <c r="B20" i="50"/>
  <c r="C18" i="26"/>
  <c r="B24" i="50"/>
  <c r="C22" i="26"/>
  <c r="B28" i="50"/>
  <c r="C26" i="26"/>
  <c r="B32" i="50"/>
  <c r="C30" i="26"/>
  <c r="B36" i="50"/>
  <c r="C34" i="26"/>
  <c r="B40" i="50"/>
  <c r="C38" i="26"/>
  <c r="B44" i="50"/>
  <c r="C42" i="26"/>
  <c r="B48" i="50"/>
  <c r="C46" i="26"/>
  <c r="B52" i="50"/>
  <c r="C50" i="26"/>
  <c r="B56" i="50"/>
  <c r="C54" i="26"/>
  <c r="B60" i="50"/>
  <c r="C15" i="26"/>
  <c r="B21" i="50"/>
  <c r="C43" i="26"/>
  <c r="B49" i="50"/>
  <c r="C27" i="26"/>
  <c r="B33" i="50"/>
  <c r="C8" i="26"/>
  <c r="B14" i="50"/>
  <c r="C16" i="26"/>
  <c r="B22" i="50"/>
  <c r="C24" i="26"/>
  <c r="B30" i="50"/>
  <c r="C28" i="26"/>
  <c r="B34" i="50"/>
  <c r="C32" i="26"/>
  <c r="B38" i="50"/>
  <c r="C36" i="26"/>
  <c r="B42" i="50"/>
  <c r="C40" i="26"/>
  <c r="B46" i="50"/>
  <c r="C44" i="26"/>
  <c r="B50" i="50"/>
  <c r="C48" i="26"/>
  <c r="B54" i="50"/>
  <c r="C52" i="26"/>
  <c r="B58" i="50"/>
  <c r="C12" i="26"/>
  <c r="B18" i="50"/>
  <c r="C20" i="26"/>
  <c r="B26" i="50"/>
  <c r="C9" i="26"/>
  <c r="B15" i="50"/>
  <c r="C13" i="26"/>
  <c r="B19" i="50"/>
  <c r="C17" i="26"/>
  <c r="B23" i="50"/>
  <c r="C21" i="26"/>
  <c r="B27" i="50"/>
  <c r="C25" i="26"/>
  <c r="B31" i="50"/>
  <c r="C29" i="26"/>
  <c r="B35" i="50"/>
  <c r="C33" i="26"/>
  <c r="B39" i="50"/>
  <c r="C37" i="26"/>
  <c r="B43" i="50"/>
  <c r="C41" i="26"/>
  <c r="B47" i="50"/>
  <c r="C45" i="26"/>
  <c r="B51" i="50"/>
  <c r="C49" i="26"/>
  <c r="B55" i="50"/>
  <c r="C53" i="26"/>
  <c r="B59" i="50"/>
  <c r="AL7" i="2"/>
  <c r="B17" i="47"/>
  <c r="AH7" i="2"/>
  <c r="B17" i="46"/>
  <c r="W27" i="26"/>
  <c r="AU10" i="2" l="1"/>
  <c r="BN20" i="2"/>
  <c r="C30" i="41"/>
  <c r="D30" i="41"/>
  <c r="B25" i="30"/>
  <c r="C25" i="30"/>
  <c r="AV10" i="2"/>
  <c r="AW10" i="2"/>
  <c r="AX10" i="2"/>
  <c r="AH8" i="2"/>
  <c r="B18" i="46"/>
  <c r="AL8" i="2"/>
  <c r="B18" i="47"/>
  <c r="AJ59" i="2"/>
  <c r="AX11" i="2" l="1"/>
  <c r="AV11" i="2"/>
  <c r="AU11" i="2"/>
  <c r="AW11" i="2"/>
  <c r="BN21" i="2"/>
  <c r="C31" i="41"/>
  <c r="D31" i="41"/>
  <c r="C26" i="30"/>
  <c r="B26" i="30"/>
  <c r="AL9" i="2"/>
  <c r="B19" i="47"/>
  <c r="AH9" i="2"/>
  <c r="B19" i="46"/>
  <c r="AI61" i="2"/>
  <c r="AH61" i="2"/>
  <c r="AG61" i="2"/>
  <c r="AF61" i="2"/>
  <c r="AE61" i="2"/>
  <c r="AD61" i="2"/>
  <c r="AI60" i="2"/>
  <c r="AH60" i="2"/>
  <c r="AG60" i="2"/>
  <c r="AF60" i="2"/>
  <c r="AE60" i="2"/>
  <c r="AD60" i="2"/>
  <c r="AI59" i="2"/>
  <c r="AH59" i="2"/>
  <c r="AG59" i="2"/>
  <c r="AF59" i="2"/>
  <c r="AE59" i="2"/>
  <c r="AD59" i="2"/>
  <c r="AJ58" i="2"/>
  <c r="AI58" i="2"/>
  <c r="AH58" i="2"/>
  <c r="AG58" i="2"/>
  <c r="AF58" i="2"/>
  <c r="AE58" i="2"/>
  <c r="AD58" i="2"/>
  <c r="AK57" i="2"/>
  <c r="AJ57" i="2"/>
  <c r="AI57" i="2"/>
  <c r="AH57" i="2"/>
  <c r="AG57" i="2"/>
  <c r="AF57" i="2"/>
  <c r="AE57" i="2"/>
  <c r="AD57" i="2"/>
  <c r="AK56" i="2"/>
  <c r="AJ56" i="2"/>
  <c r="AI56" i="2"/>
  <c r="AH56" i="2"/>
  <c r="AG56" i="2"/>
  <c r="AF56" i="2"/>
  <c r="AE56" i="2"/>
  <c r="AD56" i="2"/>
  <c r="R10" i="30" l="1"/>
  <c r="R26" i="30" s="1"/>
  <c r="AW12" i="2"/>
  <c r="BN22" i="2"/>
  <c r="D32" i="41"/>
  <c r="C32" i="41"/>
  <c r="C27" i="30"/>
  <c r="B27" i="30"/>
  <c r="AX12" i="2"/>
  <c r="AV12" i="2"/>
  <c r="AU12" i="2"/>
  <c r="AH10" i="2"/>
  <c r="B20" i="46"/>
  <c r="AL10" i="2"/>
  <c r="B20" i="47"/>
  <c r="BN23" i="2" l="1"/>
  <c r="C33" i="41"/>
  <c r="D33" i="41"/>
  <c r="B28" i="30"/>
  <c r="C28" i="30"/>
  <c r="AU13" i="2"/>
  <c r="AV13" i="2"/>
  <c r="AX13" i="2"/>
  <c r="AW13" i="2"/>
  <c r="AL11" i="2"/>
  <c r="B21" i="47"/>
  <c r="AH11" i="2"/>
  <c r="B21" i="46"/>
  <c r="AX14" i="2" l="1"/>
  <c r="AU14" i="2"/>
  <c r="AW14" i="2"/>
  <c r="AV14" i="2"/>
  <c r="BN24" i="2"/>
  <c r="D34" i="41"/>
  <c r="C34" i="41"/>
  <c r="B29" i="30"/>
  <c r="C29" i="30"/>
  <c r="AH12" i="2"/>
  <c r="B22" i="46"/>
  <c r="AL12" i="2"/>
  <c r="B22" i="47"/>
  <c r="AX15" i="2" l="1"/>
  <c r="AU15" i="2"/>
  <c r="AW15" i="2"/>
  <c r="AV15" i="2"/>
  <c r="BN25" i="2"/>
  <c r="D35" i="41"/>
  <c r="C35" i="41"/>
  <c r="C30" i="30"/>
  <c r="B30" i="30"/>
  <c r="AL13" i="2"/>
  <c r="B23" i="47"/>
  <c r="AH13" i="2"/>
  <c r="B23" i="46"/>
  <c r="AW16" i="2" l="1"/>
  <c r="BN26" i="2"/>
  <c r="D36" i="41"/>
  <c r="C36" i="41"/>
  <c r="B31" i="30"/>
  <c r="C31" i="30"/>
  <c r="AV16" i="2"/>
  <c r="AU16" i="2"/>
  <c r="AX16" i="2"/>
  <c r="AH14" i="2"/>
  <c r="B24" i="46"/>
  <c r="AL14" i="2"/>
  <c r="B24" i="47"/>
  <c r="AX17" i="2" l="1"/>
  <c r="AU17" i="2"/>
  <c r="BN27" i="2"/>
  <c r="C37" i="41"/>
  <c r="D37" i="41"/>
  <c r="B32" i="30"/>
  <c r="C32" i="30"/>
  <c r="AV17" i="2"/>
  <c r="AW17" i="2"/>
  <c r="AL15" i="2"/>
  <c r="B25" i="47"/>
  <c r="AH15" i="2"/>
  <c r="B25" i="46"/>
  <c r="U18" i="17"/>
  <c r="U16" i="17"/>
  <c r="U24" i="17"/>
  <c r="U23" i="17"/>
  <c r="U22" i="17"/>
  <c r="U21" i="17"/>
  <c r="U20" i="17"/>
  <c r="U19" i="17"/>
  <c r="U17" i="17"/>
  <c r="AV18" i="2" l="1"/>
  <c r="BN28" i="2"/>
  <c r="D38" i="41"/>
  <c r="C38" i="41"/>
  <c r="C33" i="30"/>
  <c r="B33" i="30"/>
  <c r="AX18" i="2"/>
  <c r="AW18" i="2"/>
  <c r="AU18" i="2"/>
  <c r="AH16" i="2"/>
  <c r="B26" i="46"/>
  <c r="AL16" i="2"/>
  <c r="B26" i="47"/>
  <c r="BB5" i="2"/>
  <c r="BA5" i="2"/>
  <c r="AU19" i="2" l="1"/>
  <c r="BN29" i="2"/>
  <c r="C39" i="41"/>
  <c r="D39" i="41"/>
  <c r="C34" i="30"/>
  <c r="B34" i="30"/>
  <c r="AW19" i="2"/>
  <c r="AX19" i="2"/>
  <c r="AV19" i="2"/>
  <c r="AL17" i="2"/>
  <c r="B27" i="47"/>
  <c r="AH17" i="2"/>
  <c r="B27" i="46"/>
  <c r="M20" i="22"/>
  <c r="M24" i="22"/>
  <c r="M23" i="22"/>
  <c r="M22" i="22"/>
  <c r="M19" i="22"/>
  <c r="M18" i="22"/>
  <c r="M17" i="22"/>
  <c r="M16" i="22"/>
  <c r="M21" i="22"/>
  <c r="M15" i="22"/>
  <c r="G14" i="22"/>
  <c r="E42" i="49"/>
  <c r="E41" i="49"/>
  <c r="E40" i="49"/>
  <c r="E39" i="49"/>
  <c r="E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40" i="49"/>
  <c r="D41" i="49"/>
  <c r="D42" i="49"/>
  <c r="D14" i="49"/>
  <c r="C42" i="49"/>
  <c r="C41" i="49"/>
  <c r="C40" i="49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M25" i="22"/>
  <c r="M14" i="22"/>
  <c r="I3" i="22"/>
  <c r="AX20" i="2" l="1"/>
  <c r="AV20" i="2"/>
  <c r="AU20" i="2"/>
  <c r="AW20" i="2"/>
  <c r="BN30" i="2"/>
  <c r="D40" i="41"/>
  <c r="C40" i="41"/>
  <c r="C35" i="30"/>
  <c r="B35" i="30"/>
  <c r="B20" i="49"/>
  <c r="B28" i="49"/>
  <c r="B32" i="49"/>
  <c r="B40" i="49"/>
  <c r="B33" i="49"/>
  <c r="B16" i="49"/>
  <c r="B36" i="49"/>
  <c r="B18" i="49"/>
  <c r="B42" i="49"/>
  <c r="B24" i="49"/>
  <c r="B17" i="49"/>
  <c r="B21" i="49"/>
  <c r="B25" i="49"/>
  <c r="B29" i="49"/>
  <c r="B37" i="49"/>
  <c r="B41" i="49"/>
  <c r="B14" i="49"/>
  <c r="B22" i="49"/>
  <c r="B26" i="49"/>
  <c r="B30" i="49"/>
  <c r="B34" i="49"/>
  <c r="B38" i="49"/>
  <c r="B15" i="49"/>
  <c r="B19" i="49"/>
  <c r="B23" i="49"/>
  <c r="B27" i="49"/>
  <c r="B31" i="49"/>
  <c r="B35" i="49"/>
  <c r="B39" i="49"/>
  <c r="AH18" i="2"/>
  <c r="B28" i="46"/>
  <c r="AL18" i="2"/>
  <c r="B28" i="47"/>
  <c r="A9" i="22"/>
  <c r="A13" i="22"/>
  <c r="A17" i="22"/>
  <c r="A21" i="22"/>
  <c r="A25" i="22"/>
  <c r="A29" i="22"/>
  <c r="A33" i="22"/>
  <c r="A37" i="22"/>
  <c r="B12" i="22"/>
  <c r="B16" i="22"/>
  <c r="B20" i="22"/>
  <c r="B24" i="22"/>
  <c r="B28" i="22"/>
  <c r="B32" i="22"/>
  <c r="B36" i="22"/>
  <c r="C36" i="22"/>
  <c r="C32" i="22"/>
  <c r="C28" i="22"/>
  <c r="C24" i="22"/>
  <c r="C20" i="22"/>
  <c r="C16" i="22"/>
  <c r="C12" i="22"/>
  <c r="D10" i="22"/>
  <c r="D14" i="22"/>
  <c r="D18" i="22"/>
  <c r="D22" i="22"/>
  <c r="D26" i="22"/>
  <c r="D30" i="22"/>
  <c r="D34" i="22"/>
  <c r="A12" i="22"/>
  <c r="A20" i="22"/>
  <c r="A28" i="22"/>
  <c r="A32" i="22"/>
  <c r="B11" i="22"/>
  <c r="B19" i="22"/>
  <c r="B27" i="22"/>
  <c r="B35" i="22"/>
  <c r="C33" i="22"/>
  <c r="C21" i="22"/>
  <c r="D33" i="22"/>
  <c r="A10" i="22"/>
  <c r="A14" i="22"/>
  <c r="A18" i="22"/>
  <c r="A22" i="22"/>
  <c r="A26" i="22"/>
  <c r="A30" i="22"/>
  <c r="A34" i="22"/>
  <c r="B9" i="22"/>
  <c r="B13" i="22"/>
  <c r="B17" i="22"/>
  <c r="B21" i="22"/>
  <c r="B25" i="22"/>
  <c r="B29" i="22"/>
  <c r="B33" i="22"/>
  <c r="B37" i="22"/>
  <c r="C35" i="22"/>
  <c r="C31" i="22"/>
  <c r="C27" i="22"/>
  <c r="C23" i="22"/>
  <c r="C19" i="22"/>
  <c r="C15" i="22"/>
  <c r="C11" i="22"/>
  <c r="D11" i="22"/>
  <c r="D15" i="22"/>
  <c r="D19" i="22"/>
  <c r="D23" i="22"/>
  <c r="D27" i="22"/>
  <c r="D31" i="22"/>
  <c r="D35" i="22"/>
  <c r="A16" i="22"/>
  <c r="A24" i="22"/>
  <c r="A36" i="22"/>
  <c r="B15" i="22"/>
  <c r="B23" i="22"/>
  <c r="B31" i="22"/>
  <c r="C37" i="22"/>
  <c r="C29" i="22"/>
  <c r="C25" i="22"/>
  <c r="C17" i="22"/>
  <c r="C13" i="22"/>
  <c r="D9" i="22"/>
  <c r="D13" i="22"/>
  <c r="D17" i="22"/>
  <c r="D21" i="22"/>
  <c r="D25" i="22"/>
  <c r="D29" i="22"/>
  <c r="D37" i="22"/>
  <c r="A11" i="22"/>
  <c r="A15" i="22"/>
  <c r="A19" i="22"/>
  <c r="A23" i="22"/>
  <c r="A27" i="22"/>
  <c r="A31" i="22"/>
  <c r="A35" i="22"/>
  <c r="B10" i="22"/>
  <c r="B14" i="22"/>
  <c r="B18" i="22"/>
  <c r="B22" i="22"/>
  <c r="B26" i="22"/>
  <c r="B30" i="22"/>
  <c r="B34" i="22"/>
  <c r="C9" i="22"/>
  <c r="C34" i="22"/>
  <c r="C30" i="22"/>
  <c r="C26" i="22"/>
  <c r="C22" i="22"/>
  <c r="C18" i="22"/>
  <c r="C14" i="22"/>
  <c r="C10" i="22"/>
  <c r="D12" i="22"/>
  <c r="D16" i="22"/>
  <c r="D20" i="22"/>
  <c r="D24" i="22"/>
  <c r="D28" i="22"/>
  <c r="D32" i="22"/>
  <c r="D36" i="22"/>
  <c r="M26" i="22"/>
  <c r="AW21" i="2" l="1"/>
  <c r="AU21" i="2"/>
  <c r="BN31" i="2"/>
  <c r="C41" i="41"/>
  <c r="D41" i="41"/>
  <c r="B36" i="30"/>
  <c r="C36" i="30"/>
  <c r="AV21" i="2"/>
  <c r="AX21" i="2"/>
  <c r="Q15" i="49"/>
  <c r="Q31" i="49" s="1"/>
  <c r="AL19" i="2"/>
  <c r="B29" i="47"/>
  <c r="AH19" i="2"/>
  <c r="B29" i="46"/>
  <c r="M12" i="22"/>
  <c r="M28" i="22" s="1"/>
  <c r="AW22" i="2" l="1"/>
  <c r="AV22" i="2"/>
  <c r="AU22" i="2"/>
  <c r="AX22" i="2"/>
  <c r="BN32" i="2"/>
  <c r="D42" i="41"/>
  <c r="C42" i="41"/>
  <c r="C37" i="30"/>
  <c r="B37" i="30"/>
  <c r="AH20" i="2"/>
  <c r="B30" i="46"/>
  <c r="AL20" i="2"/>
  <c r="B30" i="47"/>
  <c r="B60" i="45"/>
  <c r="B59" i="45"/>
  <c r="B58" i="45"/>
  <c r="B57" i="45"/>
  <c r="B56" i="45"/>
  <c r="B55" i="45"/>
  <c r="B54" i="45"/>
  <c r="B53" i="45"/>
  <c r="B52" i="45"/>
  <c r="B51" i="45"/>
  <c r="B50" i="45"/>
  <c r="B49" i="45"/>
  <c r="B48" i="45"/>
  <c r="B47" i="45"/>
  <c r="B46" i="45"/>
  <c r="B45" i="45"/>
  <c r="B44" i="45"/>
  <c r="B43" i="45"/>
  <c r="B42" i="45"/>
  <c r="B41" i="45"/>
  <c r="B40" i="45"/>
  <c r="B39" i="45"/>
  <c r="B38" i="45"/>
  <c r="B37" i="45"/>
  <c r="B36" i="45"/>
  <c r="B35" i="45"/>
  <c r="B34" i="45"/>
  <c r="B33" i="45"/>
  <c r="B32" i="45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4" i="39"/>
  <c r="BN33" i="2" l="1"/>
  <c r="D43" i="41"/>
  <c r="C43" i="41"/>
  <c r="C38" i="30"/>
  <c r="B38" i="30"/>
  <c r="AU23" i="2"/>
  <c r="AW23" i="2"/>
  <c r="AX23" i="2"/>
  <c r="AV23" i="2"/>
  <c r="AL21" i="2"/>
  <c r="B31" i="47"/>
  <c r="AH21" i="2"/>
  <c r="B31" i="46"/>
  <c r="C25" i="17"/>
  <c r="B31" i="45"/>
  <c r="AU24" i="2" l="1"/>
  <c r="AW24" i="2"/>
  <c r="BN34" i="2"/>
  <c r="D44" i="41"/>
  <c r="C44" i="41"/>
  <c r="B39" i="30"/>
  <c r="C39" i="30"/>
  <c r="AV24" i="2"/>
  <c r="AX24" i="2"/>
  <c r="AH22" i="2"/>
  <c r="B32" i="46"/>
  <c r="AL22" i="2"/>
  <c r="B32" i="47"/>
  <c r="Q16" i="45"/>
  <c r="BN35" i="2" l="1"/>
  <c r="C45" i="41"/>
  <c r="D45" i="41"/>
  <c r="B40" i="30"/>
  <c r="C40" i="30"/>
  <c r="AV25" i="2"/>
  <c r="AU25" i="2"/>
  <c r="AX25" i="2"/>
  <c r="R15" i="50"/>
  <c r="R32" i="50" s="1"/>
  <c r="AW25" i="2"/>
  <c r="AL23" i="2"/>
  <c r="B33" i="47"/>
  <c r="AH23" i="2"/>
  <c r="B33" i="46"/>
  <c r="W13" i="26" l="1"/>
  <c r="W30" i="26" s="1"/>
  <c r="AV26" i="2"/>
  <c r="AX26" i="2"/>
  <c r="AU26" i="2"/>
  <c r="AW26" i="2"/>
  <c r="BN36" i="2"/>
  <c r="D46" i="41"/>
  <c r="C46" i="41"/>
  <c r="C41" i="30"/>
  <c r="B41" i="30"/>
  <c r="AH24" i="2"/>
  <c r="B34" i="46"/>
  <c r="AL24" i="2"/>
  <c r="B34" i="47"/>
  <c r="T19" i="12"/>
  <c r="AW27" i="2" l="1"/>
  <c r="AU27" i="2"/>
  <c r="BN37" i="2"/>
  <c r="C47" i="41"/>
  <c r="D47" i="41"/>
  <c r="C42" i="30"/>
  <c r="B42" i="30"/>
  <c r="AV27" i="2"/>
  <c r="AX27" i="2"/>
  <c r="AL25" i="2"/>
  <c r="B35" i="47"/>
  <c r="AH25" i="2"/>
  <c r="B35" i="46"/>
  <c r="R20" i="20"/>
  <c r="R12" i="20"/>
  <c r="R19" i="20"/>
  <c r="R18" i="20"/>
  <c r="R17" i="20"/>
  <c r="R16" i="20"/>
  <c r="R15" i="20"/>
  <c r="R14" i="20"/>
  <c r="R13" i="20"/>
  <c r="D48" i="41" l="1"/>
  <c r="C48" i="41"/>
  <c r="B43" i="30"/>
  <c r="C43" i="30"/>
  <c r="AU28" i="2"/>
  <c r="AV28" i="2"/>
  <c r="AX28" i="2"/>
  <c r="AW28" i="2"/>
  <c r="AH26" i="2"/>
  <c r="B36" i="46"/>
  <c r="AL26" i="2"/>
  <c r="B36" i="47"/>
  <c r="R21" i="20"/>
  <c r="R10" i="20"/>
  <c r="R23" i="20" s="1"/>
  <c r="C54" i="17"/>
  <c r="C53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AW29" i="2" l="1"/>
  <c r="AV29" i="2"/>
  <c r="AX29" i="2"/>
  <c r="AU29" i="2"/>
  <c r="AL27" i="2"/>
  <c r="B37" i="47"/>
  <c r="AH27" i="2"/>
  <c r="B37" i="46"/>
  <c r="AW30" i="2" l="1"/>
  <c r="AU30" i="2"/>
  <c r="AV30" i="2"/>
  <c r="AX30" i="2"/>
  <c r="AH28" i="2"/>
  <c r="B38" i="46"/>
  <c r="AL28" i="2"/>
  <c r="B38" i="47"/>
  <c r="C32" i="17"/>
  <c r="C31" i="17"/>
  <c r="C30" i="17"/>
  <c r="C29" i="17"/>
  <c r="C28" i="17"/>
  <c r="C27" i="17"/>
  <c r="C26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AX31" i="2" l="1"/>
  <c r="AW31" i="2"/>
  <c r="AV31" i="2"/>
  <c r="AU31" i="2"/>
  <c r="AL29" i="2"/>
  <c r="B39" i="47"/>
  <c r="AH29" i="2"/>
  <c r="B39" i="46"/>
  <c r="U26" i="17"/>
  <c r="U27" i="17" s="1"/>
  <c r="AU32" i="2" l="1"/>
  <c r="AW32" i="2"/>
  <c r="AX32" i="2"/>
  <c r="AV32" i="2"/>
  <c r="AH30" i="2"/>
  <c r="B40" i="46"/>
  <c r="AL30" i="2"/>
  <c r="B40" i="47"/>
  <c r="AW33" i="2" l="1"/>
  <c r="AX33" i="2"/>
  <c r="AV33" i="2"/>
  <c r="AU33" i="2"/>
  <c r="AL31" i="2"/>
  <c r="B41" i="47"/>
  <c r="AH31" i="2"/>
  <c r="B41" i="46"/>
  <c r="AU34" i="2" l="1"/>
  <c r="AX34" i="2"/>
  <c r="AV34" i="2"/>
  <c r="AW34" i="2"/>
  <c r="AH32" i="2"/>
  <c r="B42" i="46"/>
  <c r="AL32" i="2"/>
  <c r="B42" i="47"/>
  <c r="A10" i="5"/>
  <c r="AW35" i="2" l="1"/>
  <c r="AV35" i="2"/>
  <c r="AX35" i="2"/>
  <c r="AU35" i="2"/>
  <c r="AL33" i="2"/>
  <c r="B43" i="47"/>
  <c r="AH33" i="2"/>
  <c r="B43" i="46"/>
  <c r="AU36" i="2" l="1"/>
  <c r="AW36" i="2"/>
  <c r="AX36" i="2"/>
  <c r="AV36" i="2"/>
  <c r="AH34" i="2"/>
  <c r="B44" i="46"/>
  <c r="AL34" i="2"/>
  <c r="B44" i="47"/>
  <c r="T25" i="12"/>
  <c r="T24" i="12"/>
  <c r="T23" i="12"/>
  <c r="T22" i="12"/>
  <c r="T17" i="12"/>
  <c r="T16" i="12"/>
  <c r="T27" i="11"/>
  <c r="AV37" i="2" l="1"/>
  <c r="AW37" i="2"/>
  <c r="AU37" i="2"/>
  <c r="AX37" i="2"/>
  <c r="AL35" i="2"/>
  <c r="B45" i="47"/>
  <c r="AH35" i="2"/>
  <c r="B45" i="46"/>
  <c r="T26" i="12"/>
  <c r="AX38" i="2" l="1"/>
  <c r="AW38" i="2"/>
  <c r="AV38" i="2"/>
  <c r="AU38" i="2"/>
  <c r="AH36" i="2"/>
  <c r="B46" i="46"/>
  <c r="AL36" i="2"/>
  <c r="B46" i="47"/>
  <c r="AV39" i="2" l="1"/>
  <c r="AU39" i="2"/>
  <c r="AW39" i="2"/>
  <c r="AX39" i="2"/>
  <c r="AL37" i="2"/>
  <c r="C42" i="12" s="1"/>
  <c r="B47" i="47"/>
  <c r="AH37" i="2"/>
  <c r="B47" i="46"/>
  <c r="N12" i="43"/>
  <c r="N30" i="43" s="1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AM4" i="2"/>
  <c r="C9" i="12"/>
  <c r="AI4" i="2"/>
  <c r="C8" i="12"/>
  <c r="AV40" i="2" l="1"/>
  <c r="AX40" i="2"/>
  <c r="AI5" i="2"/>
  <c r="AM5" i="2"/>
  <c r="AW40" i="2"/>
  <c r="AU40" i="2"/>
  <c r="AH38" i="2"/>
  <c r="C43" i="11" s="1"/>
  <c r="B48" i="46"/>
  <c r="AL38" i="2"/>
  <c r="B48" i="47"/>
  <c r="C12" i="11"/>
  <c r="C16" i="11"/>
  <c r="C20" i="11"/>
  <c r="C24" i="11"/>
  <c r="C26" i="11"/>
  <c r="C28" i="11"/>
  <c r="C30" i="11"/>
  <c r="C32" i="11"/>
  <c r="C34" i="11"/>
  <c r="C36" i="11"/>
  <c r="C38" i="11"/>
  <c r="C40" i="11"/>
  <c r="C42" i="11"/>
  <c r="C9" i="11"/>
  <c r="C10" i="11"/>
  <c r="C14" i="11"/>
  <c r="C18" i="11"/>
  <c r="C22" i="11"/>
  <c r="C8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37" i="11"/>
  <c r="C39" i="11"/>
  <c r="C41" i="11"/>
  <c r="AU41" i="2" l="1"/>
  <c r="AM6" i="2"/>
  <c r="AV41" i="2"/>
  <c r="AX41" i="2"/>
  <c r="AW41" i="2"/>
  <c r="AI6" i="2"/>
  <c r="AL39" i="2"/>
  <c r="B49" i="47"/>
  <c r="C43" i="12"/>
  <c r="AH39" i="2"/>
  <c r="B49" i="46"/>
  <c r="AX42" i="2" l="1"/>
  <c r="AV42" i="2"/>
  <c r="AW42" i="2"/>
  <c r="AU42" i="2"/>
  <c r="AI7" i="2"/>
  <c r="AM7" i="2"/>
  <c r="AH40" i="2"/>
  <c r="B50" i="46"/>
  <c r="C44" i="11"/>
  <c r="AL40" i="2"/>
  <c r="B50" i="47"/>
  <c r="C44" i="12"/>
  <c r="AI8" i="2" l="1"/>
  <c r="AU43" i="2"/>
  <c r="AX43" i="2"/>
  <c r="AM8" i="2"/>
  <c r="AV43" i="2"/>
  <c r="AW43" i="2"/>
  <c r="AL41" i="2"/>
  <c r="B51" i="47"/>
  <c r="C45" i="12"/>
  <c r="AH41" i="2"/>
  <c r="B51" i="46"/>
  <c r="C45" i="11"/>
  <c r="AU44" i="2" l="1"/>
  <c r="AW44" i="2"/>
  <c r="AM9" i="2"/>
  <c r="AX44" i="2"/>
  <c r="AV44" i="2"/>
  <c r="AI9" i="2"/>
  <c r="AH42" i="2"/>
  <c r="B52" i="46"/>
  <c r="C46" i="11"/>
  <c r="AL42" i="2"/>
  <c r="B52" i="47"/>
  <c r="C46" i="12"/>
  <c r="Y6" i="2"/>
  <c r="AW45" i="2" l="1"/>
  <c r="AM10" i="2"/>
  <c r="AU45" i="2"/>
  <c r="AV45" i="2"/>
  <c r="AI10" i="2"/>
  <c r="AX45" i="2"/>
  <c r="B53" i="47"/>
  <c r="C47" i="12"/>
  <c r="AH43" i="2"/>
  <c r="B53" i="46"/>
  <c r="C47" i="11"/>
  <c r="A11" i="5"/>
  <c r="B15" i="39"/>
  <c r="Y7" i="2"/>
  <c r="T13" i="12" l="1"/>
  <c r="T28" i="12" s="1"/>
  <c r="AW46" i="2"/>
  <c r="AX46" i="2"/>
  <c r="AM11" i="2"/>
  <c r="AI11" i="2"/>
  <c r="AV46" i="2"/>
  <c r="AU46" i="2"/>
  <c r="B54" i="46"/>
  <c r="C48" i="11"/>
  <c r="A12" i="5"/>
  <c r="B16" i="39"/>
  <c r="Y8" i="2"/>
  <c r="AU47" i="2" l="1"/>
  <c r="AI12" i="2"/>
  <c r="AW47" i="2"/>
  <c r="AV47" i="2"/>
  <c r="AM12" i="2"/>
  <c r="AX47" i="2"/>
  <c r="A13" i="5"/>
  <c r="B17" i="39"/>
  <c r="Y9" i="2"/>
  <c r="AV48" i="2" l="1"/>
  <c r="AI13" i="2"/>
  <c r="AM13" i="2"/>
  <c r="AW48" i="2"/>
  <c r="AX48" i="2"/>
  <c r="AU48" i="2"/>
  <c r="A14" i="5"/>
  <c r="B18" i="39"/>
  <c r="Y10" i="2"/>
  <c r="AU49" i="2" l="1"/>
  <c r="AI14" i="2"/>
  <c r="AM14" i="2"/>
  <c r="AW49" i="2"/>
  <c r="AX49" i="2"/>
  <c r="AV49" i="2"/>
  <c r="A15" i="5"/>
  <c r="B19" i="39"/>
  <c r="Y11" i="2"/>
  <c r="AV50" i="2" l="1"/>
  <c r="AI15" i="2"/>
  <c r="AM15" i="2"/>
  <c r="AW50" i="2"/>
  <c r="AX50" i="2"/>
  <c r="AU50" i="2"/>
  <c r="A16" i="5"/>
  <c r="B20" i="39"/>
  <c r="Y12" i="2"/>
  <c r="AI16" i="2" l="1"/>
  <c r="AM16" i="2"/>
  <c r="A17" i="5"/>
  <c r="B21" i="39"/>
  <c r="Y13" i="2"/>
  <c r="AI17" i="2" l="1"/>
  <c r="AM17" i="2"/>
  <c r="A18" i="5"/>
  <c r="B22" i="39"/>
  <c r="U14" i="17"/>
  <c r="U29" i="17" s="1"/>
  <c r="Y14" i="2"/>
  <c r="AM18" i="2" l="1"/>
  <c r="AI18" i="2"/>
  <c r="A19" i="5"/>
  <c r="B23" i="39"/>
  <c r="Y15" i="2"/>
  <c r="AI19" i="2" l="1"/>
  <c r="AM19" i="2"/>
  <c r="A20" i="5"/>
  <c r="B24" i="39"/>
  <c r="Y16" i="2"/>
  <c r="AM20" i="2" l="1"/>
  <c r="AI20" i="2"/>
  <c r="A21" i="5"/>
  <c r="B25" i="39"/>
  <c r="Y17" i="2"/>
  <c r="AI21" i="2" l="1"/>
  <c r="AM21" i="2"/>
  <c r="A22" i="5"/>
  <c r="B26" i="39"/>
  <c r="Y18" i="2"/>
  <c r="AM22" i="2" l="1"/>
  <c r="AI22" i="2"/>
  <c r="A23" i="5"/>
  <c r="B27" i="39"/>
  <c r="Y19" i="2"/>
  <c r="AI23" i="2" l="1"/>
  <c r="AM23" i="2"/>
  <c r="A24" i="5"/>
  <c r="B28" i="39"/>
  <c r="Y20" i="2"/>
  <c r="AM24" i="2" l="1"/>
  <c r="AI24" i="2"/>
  <c r="A25" i="5"/>
  <c r="B29" i="39"/>
  <c r="Y21" i="2"/>
  <c r="AI25" i="2" l="1"/>
  <c r="AM25" i="2"/>
  <c r="A26" i="5"/>
  <c r="B30" i="39"/>
  <c r="Y22" i="2"/>
  <c r="AM26" i="2" l="1"/>
  <c r="AI26" i="2"/>
  <c r="A27" i="5"/>
  <c r="B31" i="39"/>
  <c r="Y23" i="2"/>
  <c r="AI27" i="2" l="1"/>
  <c r="AM27" i="2"/>
  <c r="A28" i="5"/>
  <c r="B32" i="39"/>
  <c r="Y24" i="2"/>
  <c r="AM28" i="2" l="1"/>
  <c r="AI28" i="2"/>
  <c r="A29" i="5"/>
  <c r="B33" i="39"/>
  <c r="Y25" i="2"/>
  <c r="T13" i="11" l="1"/>
  <c r="T29" i="11" s="1"/>
  <c r="AI29" i="2"/>
  <c r="AM29" i="2"/>
  <c r="A30" i="5"/>
  <c r="B34" i="39"/>
  <c r="Y26" i="2"/>
  <c r="AM30" i="2" l="1"/>
  <c r="AI30" i="2"/>
  <c r="A31" i="5"/>
  <c r="B35" i="39"/>
  <c r="Y27" i="2"/>
  <c r="AI31" i="2" l="1"/>
  <c r="AM31" i="2"/>
  <c r="A32" i="5"/>
  <c r="B36" i="39"/>
  <c r="Y28" i="2"/>
  <c r="AM32" i="2" l="1"/>
  <c r="AI32" i="2"/>
  <c r="A33" i="5"/>
  <c r="B37" i="39"/>
  <c r="Y29" i="2"/>
  <c r="AI33" i="2" l="1"/>
  <c r="AM33" i="2"/>
  <c r="A34" i="5"/>
  <c r="B38" i="39"/>
  <c r="Y30" i="2"/>
  <c r="AM34" i="2" l="1"/>
  <c r="AI34" i="2"/>
  <c r="A35" i="5"/>
  <c r="B39" i="39"/>
  <c r="Y31" i="2"/>
  <c r="AI35" i="2" l="1"/>
  <c r="AM35" i="2"/>
  <c r="A36" i="5"/>
  <c r="B40" i="39"/>
  <c r="Y32" i="2"/>
  <c r="AM36" i="2" l="1"/>
  <c r="AI36" i="2"/>
  <c r="A37" i="5"/>
  <c r="B41" i="39"/>
  <c r="Y33" i="2"/>
  <c r="A38" i="5" l="1"/>
  <c r="B42" i="39"/>
  <c r="AI37" i="2"/>
  <c r="AM37" i="2"/>
  <c r="Q15" i="39"/>
  <c r="N12" i="5"/>
  <c r="N27" i="5" s="1"/>
  <c r="AM38" i="2" l="1"/>
  <c r="AI38" i="2"/>
  <c r="Q23" i="39"/>
  <c r="Q22" i="39"/>
  <c r="Q24" i="39"/>
  <c r="Q19" i="39"/>
  <c r="Q18" i="39"/>
  <c r="Q20" i="39"/>
  <c r="Q25" i="39"/>
  <c r="Q26" i="39"/>
  <c r="Q21" i="39"/>
  <c r="AI39" i="2" l="1"/>
  <c r="AM39" i="2"/>
  <c r="Q28" i="39"/>
  <c r="Q30" i="39" s="1"/>
  <c r="AM40" i="2" l="1"/>
  <c r="AI40" i="2"/>
  <c r="AI41" i="2" l="1"/>
  <c r="AM41" i="2"/>
  <c r="AM42" i="2" l="1"/>
  <c r="AI42" i="2"/>
  <c r="AI43" i="2" l="1"/>
  <c r="Q15" i="47"/>
  <c r="Q29" i="47" s="1"/>
  <c r="Q15" i="46" l="1"/>
  <c r="Q31" i="46" s="1"/>
  <c r="Q20" i="45" l="1"/>
  <c r="Q29" i="45" l="1"/>
  <c r="Q31" i="45" s="1"/>
  <c r="R29" i="50" l="1"/>
</calcChain>
</file>

<file path=xl/sharedStrings.xml><?xml version="1.0" encoding="utf-8"?>
<sst xmlns="http://schemas.openxmlformats.org/spreadsheetml/2006/main" count="4615" uniqueCount="760">
  <si>
    <r>
      <t xml:space="preserve">Lock Desk Hours: </t>
    </r>
    <r>
      <rPr>
        <sz val="10"/>
        <color theme="1"/>
        <rFont val="Calibri"/>
        <family val="2"/>
        <scheme val="minor"/>
      </rPr>
      <t>8am – 3:00pm PST</t>
    </r>
  </si>
  <si>
    <t xml:space="preserve">NMLS # 133519 </t>
  </si>
  <si>
    <t>MAX PRICE AND LOCK TERM</t>
  </si>
  <si>
    <t>Note Rate</t>
  </si>
  <si>
    <t>Full Doc</t>
  </si>
  <si>
    <t>Alt Doc</t>
  </si>
  <si>
    <t>Max Price</t>
  </si>
  <si>
    <t>36 Months</t>
  </si>
  <si>
    <t>15 Lock Period</t>
  </si>
  <si>
    <t>24 Months</t>
  </si>
  <si>
    <t>30 Lock Period</t>
  </si>
  <si>
    <t>12 Months</t>
  </si>
  <si>
    <t>0 Months</t>
  </si>
  <si>
    <t>7/6 ARM</t>
  </si>
  <si>
    <t>NA</t>
  </si>
  <si>
    <t>&lt;=50.00</t>
  </si>
  <si>
    <t>50.01-55.00</t>
  </si>
  <si>
    <t>55.01-60.00</t>
  </si>
  <si>
    <t>60.01-65.00</t>
  </si>
  <si>
    <t>65.01-70.00</t>
  </si>
  <si>
    <t>70.01-75.00</t>
  </si>
  <si>
    <t>75.01-80.00</t>
  </si>
  <si>
    <t>80.01-85.00</t>
  </si>
  <si>
    <t>85.01-90.00</t>
  </si>
  <si>
    <t>740-759</t>
  </si>
  <si>
    <t>720-739</t>
  </si>
  <si>
    <t>700-719</t>
  </si>
  <si>
    <t>680-699</t>
  </si>
  <si>
    <t>660-679</t>
  </si>
  <si>
    <t>2nd Home</t>
  </si>
  <si>
    <t>Extension Fees</t>
  </si>
  <si>
    <t>*2 total lock extensions allowed</t>
  </si>
  <si>
    <t>30 Yr Fix</t>
  </si>
  <si>
    <t>Coupon</t>
  </si>
  <si>
    <t>NQHEM+</t>
  </si>
  <si>
    <t>NQHEM</t>
  </si>
  <si>
    <t>760-779</t>
  </si>
  <si>
    <t>780+</t>
  </si>
  <si>
    <t>Bank Statement - 12/24 Months</t>
  </si>
  <si>
    <t>1099 - 12/24 Months</t>
  </si>
  <si>
    <t>Asset Utilization</t>
  </si>
  <si>
    <t xml:space="preserve">Additional </t>
  </si>
  <si>
    <t>Adjustments</t>
  </si>
  <si>
    <t>Bank Statement - 12 Months</t>
  </si>
  <si>
    <t>1099 - 12 Months</t>
  </si>
  <si>
    <t>DTI</t>
  </si>
  <si>
    <t>43.01%-50%</t>
  </si>
  <si>
    <t>Loan Balance</t>
  </si>
  <si>
    <t>$250,001 - $750,000</t>
  </si>
  <si>
    <t>$750,001 - $1,000,000</t>
  </si>
  <si>
    <t>$1,000,001 - $1,500,000</t>
  </si>
  <si>
    <t>$1,500,001 - $2,000,000</t>
  </si>
  <si>
    <t>$2,000,001 - $2,500,000</t>
  </si>
  <si>
    <t>$2,500,001 - $3,000,000</t>
  </si>
  <si>
    <t>$3,000,001 - $3,500,000</t>
  </si>
  <si>
    <t>$3,500,001 - $4,000,000</t>
  </si>
  <si>
    <t>Purpose</t>
  </si>
  <si>
    <t>Purchase</t>
  </si>
  <si>
    <t>R/T Refi</t>
  </si>
  <si>
    <t>Cash-Out Refi</t>
  </si>
  <si>
    <t>Occupancy</t>
  </si>
  <si>
    <t>Investor</t>
  </si>
  <si>
    <t>Property Type</t>
  </si>
  <si>
    <t>Condo</t>
  </si>
  <si>
    <t>2-4 Unit</t>
  </si>
  <si>
    <t>Amortization</t>
  </si>
  <si>
    <t>Interest Only - 30 Year Term</t>
  </si>
  <si>
    <t>Interest Only - 40 Year Term</t>
  </si>
  <si>
    <t>Other</t>
  </si>
  <si>
    <t>Escrow Waiver</t>
  </si>
  <si>
    <t>&gt;43%</t>
  </si>
  <si>
    <t>Housing History</t>
  </si>
  <si>
    <t>1x30x12</t>
  </si>
  <si>
    <t>0x60x12</t>
  </si>
  <si>
    <t>0x90x12</t>
  </si>
  <si>
    <t>Housing Event</t>
  </si>
  <si>
    <t>&gt;=36 Mo</t>
  </si>
  <si>
    <t>Seasoning</t>
  </si>
  <si>
    <t>24 - 35 Mo</t>
  </si>
  <si>
    <t>12 - 23 Mo</t>
  </si>
  <si>
    <t>640-659</t>
  </si>
  <si>
    <t>620-639</t>
  </si>
  <si>
    <t>600-619</t>
  </si>
  <si>
    <t>5 days</t>
  </si>
  <si>
    <t>7 days</t>
  </si>
  <si>
    <t>10 days</t>
  </si>
  <si>
    <t>15 days</t>
  </si>
  <si>
    <t>10/6 ARM</t>
  </si>
  <si>
    <t>WVOE</t>
  </si>
  <si>
    <t>5/6 Arm</t>
  </si>
  <si>
    <t>15 Yr Fx</t>
  </si>
  <si>
    <t>30 Yr Fx</t>
  </si>
  <si>
    <t>Arm Margin</t>
  </si>
  <si>
    <t>Fixed Margin</t>
  </si>
  <si>
    <t>Prepay Term</t>
  </si>
  <si>
    <t>60 Months</t>
  </si>
  <si>
    <t>48 Months</t>
  </si>
  <si>
    <t>No Penalty</t>
  </si>
  <si>
    <t>10/ 6 ARM</t>
  </si>
  <si>
    <t>PrePay Notes</t>
  </si>
  <si>
    <t>ARM Requirements</t>
  </si>
  <si>
    <t>ARM Index</t>
  </si>
  <si>
    <t>SOFR 30AVG</t>
  </si>
  <si>
    <t>ARM Margin</t>
  </si>
  <si>
    <t>2/1/5</t>
  </si>
  <si>
    <t>Reset Frequency</t>
  </si>
  <si>
    <t>6 mo</t>
  </si>
  <si>
    <t>Lock Period Adjustments</t>
  </si>
  <si>
    <t>30 days</t>
  </si>
  <si>
    <t>45 days</t>
  </si>
  <si>
    <t>DSCR</t>
  </si>
  <si>
    <t>80.01-85</t>
  </si>
  <si>
    <t>760+</t>
  </si>
  <si>
    <t>&gt;=1.25</t>
  </si>
  <si>
    <t>1.00-1.24</t>
  </si>
  <si>
    <t>.75-.99</t>
  </si>
  <si>
    <t>&lt;.75</t>
  </si>
  <si>
    <r>
      <t xml:space="preserve">OTHER LLPAs </t>
    </r>
    <r>
      <rPr>
        <sz val="10"/>
        <color indexed="8"/>
        <rFont val="Calibri"/>
        <family val="2"/>
      </rPr>
      <t>(Price Adjustments)</t>
    </r>
  </si>
  <si>
    <t>&lt;=50</t>
  </si>
  <si>
    <t>50.01-55</t>
  </si>
  <si>
    <t>55.01-60</t>
  </si>
  <si>
    <t>60.01-65</t>
  </si>
  <si>
    <t>65.01-70</t>
  </si>
  <si>
    <t>70.01-75</t>
  </si>
  <si>
    <t>75.01-80</t>
  </si>
  <si>
    <t>&gt;36 Mo</t>
  </si>
  <si>
    <t>&lt;=$150,000</t>
  </si>
  <si>
    <t>$150,001 - $250,000</t>
  </si>
  <si>
    <t>500,001-1,000,000</t>
  </si>
  <si>
    <t>1,000,001-1,500,000</t>
  </si>
  <si>
    <t>1,500,001-2,000,000</t>
  </si>
  <si>
    <t>2,000,001-2,500,000</t>
  </si>
  <si>
    <t>2,500,001-3,000,000</t>
  </si>
  <si>
    <t>3,000,001-3,500,000</t>
  </si>
  <si>
    <t>State</t>
  </si>
  <si>
    <t>CT, IL, NJ, NY</t>
  </si>
  <si>
    <t>40 Year</t>
  </si>
  <si>
    <t>Interest Only</t>
  </si>
  <si>
    <t>5% Fixed</t>
  </si>
  <si>
    <t>Prepayment</t>
  </si>
  <si>
    <t>Foreign National</t>
  </si>
  <si>
    <t>DSCR Multi Property (5-8 Residential Units)</t>
  </si>
  <si>
    <t>1) Prepayment penalties not allowed in AK, KS, MI, MN, MS, NM, OH, and RI</t>
  </si>
  <si>
    <t xml:space="preserve">2) Prepayment penalties not allowed on loans vested to individuals </t>
  </si>
  <si>
    <t xml:space="preserve">3) Prepayment penalties not allowed on loan amounts less </t>
  </si>
  <si>
    <t>Program Codes</t>
  </si>
  <si>
    <t>TBD58-FX30</t>
  </si>
  <si>
    <t>Beacon DSCR 30 Yr Fixed</t>
  </si>
  <si>
    <t>TBD58-FX30IO</t>
  </si>
  <si>
    <t>TBD58-30AL07</t>
  </si>
  <si>
    <t>Beacon DSCR 7/6 ARM</t>
  </si>
  <si>
    <t>TBD58-30AL07IO</t>
  </si>
  <si>
    <t xml:space="preserve">Beacon DSCR 7/6 ARM IO </t>
  </si>
  <si>
    <t>TBD58-30AL010</t>
  </si>
  <si>
    <t>Beacon DSCR 10/6 ARM</t>
  </si>
  <si>
    <t>TBD58-30AL010IO</t>
  </si>
  <si>
    <t xml:space="preserve">Beacon DSCR 10/6 ARM IO </t>
  </si>
  <si>
    <t>7yr &amp; 10yr ARM Caps</t>
  </si>
  <si>
    <t xml:space="preserve"> 5/1/5</t>
  </si>
  <si>
    <t>DSCR &gt;= 1.00</t>
  </si>
  <si>
    <t>Housing Event Seasoning</t>
  </si>
  <si>
    <t>2-8 Mixed Use</t>
  </si>
  <si>
    <t>IO - 30 Yr Term</t>
  </si>
  <si>
    <r>
      <t xml:space="preserve">  Penalty Term</t>
    </r>
    <r>
      <rPr>
        <b/>
        <vertAlign val="superscript"/>
        <sz val="10"/>
        <color theme="0"/>
        <rFont val="Calibri"/>
        <family val="2"/>
        <scheme val="minor"/>
      </rPr>
      <t>1-3</t>
    </r>
  </si>
  <si>
    <t>ACH Waiver</t>
  </si>
  <si>
    <t>LOCK DESK</t>
  </si>
  <si>
    <t>APPRAISAL ORDER PROCEDURES</t>
  </si>
  <si>
    <t>CONTACT:</t>
  </si>
  <si>
    <t>E-mail:</t>
  </si>
  <si>
    <t>lockdesk@thelender.com</t>
  </si>
  <si>
    <t>Direct:</t>
  </si>
  <si>
    <t>833-381-8733</t>
  </si>
  <si>
    <t>Lock Desk Closes at 3:00 PM PST</t>
  </si>
  <si>
    <t>TABLE OF CONTENTS</t>
  </si>
  <si>
    <t>Page 2</t>
  </si>
  <si>
    <t>Page 3</t>
  </si>
  <si>
    <t>*EXTENSION FEES</t>
  </si>
  <si>
    <t>5 day</t>
  </si>
  <si>
    <t>Eligible States</t>
  </si>
  <si>
    <t xml:space="preserve">AK*, AL, AR, AZ, CA, CO, CT, DC, DE, FL, GA, HI, IA, ID, IL, IN, KS*, KY, LA, MA, MD, ME, MI*, MN*, MO, MS, MT, </t>
  </si>
  <si>
    <t>*See Matrix for restrictions and additional details regarding Prepayment Penalty</t>
  </si>
  <si>
    <t>LOSS PAYEE</t>
  </si>
  <si>
    <t>Hometown Equity Mortgage, LLC dba theLender its successors and/or assigns</t>
  </si>
  <si>
    <t>25531 Commercentre Dr #250, Lake Forest, CA 92630</t>
  </si>
  <si>
    <t>For use by mortgage professionals only.  Mortgage Financing Provided by Hometown Equity Mortgage, LLC dba theLender  NMLS #133519 .  Rates, terms and programs subject to change without notice.</t>
  </si>
  <si>
    <t>CPA Prepared P&amp;L - 12 Months or 24 Months</t>
  </si>
  <si>
    <t>Condotel</t>
  </si>
  <si>
    <t>5%,4%,3%,2%,1%</t>
  </si>
  <si>
    <t>5%,4%,3%,2%</t>
  </si>
  <si>
    <t>5%,4%,3%</t>
  </si>
  <si>
    <t>5%,4%</t>
  </si>
  <si>
    <t>7 day</t>
  </si>
  <si>
    <t>10 day</t>
  </si>
  <si>
    <t>15 day</t>
  </si>
  <si>
    <t>Full Doc - 2 Years</t>
  </si>
  <si>
    <t>Choose a Selection</t>
  </si>
  <si>
    <t>7/6 Arm</t>
  </si>
  <si>
    <t>10/6 Arm</t>
  </si>
  <si>
    <t>*NONIPricer</t>
  </si>
  <si>
    <t>Category</t>
  </si>
  <si>
    <t>Inputs</t>
  </si>
  <si>
    <t>Price</t>
  </si>
  <si>
    <t>Product</t>
  </si>
  <si>
    <t>Interest Rate ---&gt;</t>
  </si>
  <si>
    <t>FICO Range</t>
  </si>
  <si>
    <t>Housing Events</t>
  </si>
  <si>
    <t>40 Year Term</t>
  </si>
  <si>
    <t>5% PPP</t>
  </si>
  <si>
    <t>Declining PPP</t>
  </si>
  <si>
    <t>Lock Period</t>
  </si>
  <si>
    <t>Total LLPAs</t>
  </si>
  <si>
    <t>Final Price ---&gt;</t>
  </si>
  <si>
    <t>*NONI Pricer is a pricing tool only, please refer to the matrix for eligibility</t>
  </si>
  <si>
    <t>Foreign National 680+</t>
  </si>
  <si>
    <t>NQHEM Premier</t>
  </si>
  <si>
    <t>Margin</t>
  </si>
  <si>
    <t>Rate</t>
  </si>
  <si>
    <t>5/6 ARM</t>
  </si>
  <si>
    <t>15 YR FIX</t>
  </si>
  <si>
    <t>30 YR FIX</t>
  </si>
  <si>
    <t>4) Only declining prepayment penalty structures allowed in MS</t>
  </si>
  <si>
    <t>Price Adjustments</t>
  </si>
  <si>
    <t>FICO/CLTV</t>
  </si>
  <si>
    <t>LLPA's with Additional Margin, add additional margin for any specific LLPA</t>
  </si>
  <si>
    <t>$250,001 - $500,000</t>
  </si>
  <si>
    <t>$500,001 - $1,000,000</t>
  </si>
  <si>
    <t>Cash-Out Refi &amp; FICO&gt;=700</t>
  </si>
  <si>
    <t>Cash-Out Refi &amp; FICO&lt;700</t>
  </si>
  <si>
    <t>40 Year Maturity</t>
  </si>
  <si>
    <r>
      <t xml:space="preserve">  Penalty Term</t>
    </r>
    <r>
      <rPr>
        <vertAlign val="superscript"/>
        <sz val="10"/>
        <rFont val="Times New Roman"/>
        <family val="1"/>
      </rPr>
      <t>1-5</t>
    </r>
  </si>
  <si>
    <t>(Other allowable PPP)</t>
  </si>
  <si>
    <t>Other Price Adjustments</t>
  </si>
  <si>
    <t>Program Restrictions</t>
  </si>
  <si>
    <t>Housing</t>
  </si>
  <si>
    <t>(BK/FC/SS/DIL)</t>
  </si>
  <si>
    <t>60 days</t>
  </si>
  <si>
    <t>5yr ARM Caps</t>
  </si>
  <si>
    <t>Min FICO</t>
  </si>
  <si>
    <t>Extension Fee</t>
  </si>
  <si>
    <t>5 Days</t>
  </si>
  <si>
    <t>5/1/5</t>
  </si>
  <si>
    <t>Max LTV</t>
  </si>
  <si>
    <t>* Extensions available in 5 day increments up to 30 days</t>
  </si>
  <si>
    <t>Amort Term</t>
  </si>
  <si>
    <t>Term</t>
  </si>
  <si>
    <t>I/O Term</t>
  </si>
  <si>
    <t>5yr ARM &amp; 7yr ARM &amp; 10yr ARM</t>
  </si>
  <si>
    <t>5yr ARM I/O &amp; 7yr ARM I/O &amp; 10yr ARM I/O (30 Yr)</t>
  </si>
  <si>
    <t>5yr ARM I/O &amp; 7yr ARM I/O &amp; 10yr ARM I/O (40 Yr)</t>
  </si>
  <si>
    <t>15 YR FIXED</t>
  </si>
  <si>
    <t xml:space="preserve">30 YR FIXED </t>
  </si>
  <si>
    <t>30 YR FIXED I/O</t>
  </si>
  <si>
    <t>40 YR FIXED I/O</t>
  </si>
  <si>
    <t>40 YR FIXED</t>
  </si>
  <si>
    <t>* Qualifying Rate: All ARMs qualified at the Greater of the Fully Indexed Rate or Note Rate.</t>
  </si>
  <si>
    <t xml:space="preserve">   All Fixed Rate qualified at the Note Rate.</t>
  </si>
  <si>
    <t>Non Warrantable Condo</t>
  </si>
  <si>
    <t>NONI</t>
  </si>
  <si>
    <t>1. AK, KS, MI, MN, MS, NM, OH, &amp; RI must buyout PPP</t>
  </si>
  <si>
    <t>7yr/10yr ARM Caps</t>
  </si>
  <si>
    <t>NONI 58</t>
  </si>
  <si>
    <t>AMC selection can be made at: https://www.thelender.com/appraisals/</t>
  </si>
  <si>
    <t>Underwriting Fee: $1,995</t>
  </si>
  <si>
    <t>Margin Changes</t>
  </si>
  <si>
    <t>OO</t>
  </si>
  <si>
    <t>NOO</t>
  </si>
  <si>
    <t>Date</t>
  </si>
  <si>
    <t>Modular</t>
  </si>
  <si>
    <t>Condo-Warrantable</t>
  </si>
  <si>
    <t>Site Condo</t>
  </si>
  <si>
    <t>Rowhouse</t>
  </si>
  <si>
    <t>Townhouse</t>
  </si>
  <si>
    <t>PUD</t>
  </si>
  <si>
    <t>D-PUD</t>
  </si>
  <si>
    <t>SFR</t>
  </si>
  <si>
    <t>Second Home</t>
  </si>
  <si>
    <t>Owner Occupied</t>
  </si>
  <si>
    <t>Cash-Out</t>
  </si>
  <si>
    <t>Rate-Term</t>
  </si>
  <si>
    <t>45.01-50</t>
  </si>
  <si>
    <t>43.01-45</t>
  </si>
  <si>
    <t>400,001-450k</t>
  </si>
  <si>
    <t>300,001-400k</t>
  </si>
  <si>
    <t>200,001-300k</t>
  </si>
  <si>
    <t>175,001-200k</t>
  </si>
  <si>
    <t>150,001-175k</t>
  </si>
  <si>
    <t>125,001-150k</t>
  </si>
  <si>
    <t>Loan Amount</t>
  </si>
  <si>
    <t>30yr Fixed</t>
  </si>
  <si>
    <t>20yr Fixed</t>
  </si>
  <si>
    <t>15yr Fixed</t>
  </si>
  <si>
    <t>10yr Fixed</t>
  </si>
  <si>
    <t>24mo Bank Stmt</t>
  </si>
  <si>
    <t>12mo Bank Stmt</t>
  </si>
  <si>
    <t>No Bank Stmt</t>
  </si>
  <si>
    <t>Bank Statements</t>
  </si>
  <si>
    <t>660 - 679</t>
  </si>
  <si>
    <t>680 - 699</t>
  </si>
  <si>
    <t>700 - 719</t>
  </si>
  <si>
    <t>720 - 739</t>
  </si>
  <si>
    <t>740 - 759</t>
  </si>
  <si>
    <t>760 - 779</t>
  </si>
  <si>
    <t>780 - 799</t>
  </si>
  <si>
    <t>≥ 800</t>
  </si>
  <si>
    <t>Bank Statement</t>
  </si>
  <si>
    <t>Full Doc W-2</t>
  </si>
  <si>
    <t>CLTV</t>
  </si>
  <si>
    <t>*Extension Max: 15 days</t>
  </si>
  <si>
    <t>Extension Fees*</t>
  </si>
  <si>
    <t>4.  Loan must be U/W Approved status to lock</t>
  </si>
  <si>
    <t>3.  Lock cutoff  3:00 PM PST</t>
  </si>
  <si>
    <t>Program Notes</t>
  </si>
  <si>
    <t>Fixed Rate</t>
  </si>
  <si>
    <t>the2nd OO</t>
  </si>
  <si>
    <t>Non-Perm Resident Alien</t>
  </si>
  <si>
    <t>Permanent Resident Alien</t>
  </si>
  <si>
    <t>Citizenship</t>
  </si>
  <si>
    <t>the2nd NOO</t>
  </si>
  <si>
    <t>Full Doc 2</t>
  </si>
  <si>
    <t>Full Doc 1</t>
  </si>
  <si>
    <t>Full Doc - 1 Year</t>
  </si>
  <si>
    <t>Alt Doc add</t>
  </si>
  <si>
    <t>No</t>
  </si>
  <si>
    <t>*NQHEM Pricer</t>
  </si>
  <si>
    <t>Housing Seasoning</t>
  </si>
  <si>
    <t>*NONI58 Pricer</t>
  </si>
  <si>
    <t>NONI:</t>
  </si>
  <si>
    <t>Premier:</t>
  </si>
  <si>
    <t>NONI58</t>
  </si>
  <si>
    <t>Yes</t>
  </si>
  <si>
    <t xml:space="preserve">3. PA - Loan amounts &lt; $301,022 cannot have a prepayment penalty </t>
  </si>
  <si>
    <t>2ndOO</t>
  </si>
  <si>
    <t>2ndNOO</t>
  </si>
  <si>
    <t>Page 4</t>
  </si>
  <si>
    <t>Page 5</t>
  </si>
  <si>
    <t>NON QM Fees</t>
  </si>
  <si>
    <t>*Doc Prep Fee:  $599 (Business Purpose Only)</t>
  </si>
  <si>
    <t xml:space="preserve">NON QM </t>
  </si>
  <si>
    <t>Effective Date:</t>
  </si>
  <si>
    <t>Noni Near Noni Products</t>
  </si>
  <si>
    <t>Business Purpose Matrix</t>
  </si>
  <si>
    <t>Noni58 Products</t>
  </si>
  <si>
    <t>NONI58 Matrix</t>
  </si>
  <si>
    <t>NQHEM Matrix</t>
  </si>
  <si>
    <t>the2nd Products</t>
  </si>
  <si>
    <t>2nd Mortgage Matrix</t>
  </si>
  <si>
    <t>theLender Non-QM Business Purpose Rate Sheet</t>
  </si>
  <si>
    <t>theLender Non-QM Business Purpose 5- 8 Unit Rate Sheet</t>
  </si>
  <si>
    <t>theLender NQHEM Rate Sheet</t>
  </si>
  <si>
    <t>NQHEM Products</t>
  </si>
  <si>
    <t>theLender 2nds Rate Sheet</t>
  </si>
  <si>
    <t>1.  UW Fee $999</t>
  </si>
  <si>
    <t>2.  Borrower Paid Comp Only with Max 1.5 pts allowed</t>
  </si>
  <si>
    <t>pre 1/25</t>
  </si>
  <si>
    <t>Full Doc - 1 Year (+ 2 Year Adj)</t>
  </si>
  <si>
    <t>2nd OO</t>
  </si>
  <si>
    <t>2nd NOO</t>
  </si>
  <si>
    <t>*2ndOO Pricer</t>
  </si>
  <si>
    <t>2-4 Units</t>
  </si>
  <si>
    <t>NC, ND, NE, NH, NJ, NM*, NV, NY, OH*, OK, OR, PA, RI*, SC, SD, TN, TX, UT, VA, VT, WA, WI, WV, WY</t>
  </si>
  <si>
    <t>2ndOO and 2ndNOO:  $999</t>
  </si>
  <si>
    <t>the 2nd Fees</t>
  </si>
  <si>
    <t>Prepay Penalty</t>
  </si>
  <si>
    <t>CLTV Range</t>
  </si>
  <si>
    <t>NC, ND, NE, NH, NJ, NM*, NV, OH*, OK, OR, PA, RI*, SC, SD, TN, TX, UT, VA, VT, WA, WI, WV, WY</t>
  </si>
  <si>
    <t>36.01%-43%</t>
  </si>
  <si>
    <t>2nd OO+</t>
  </si>
  <si>
    <t>W-2</t>
  </si>
  <si>
    <t>Self-Employed</t>
  </si>
  <si>
    <t>2nd OO +</t>
  </si>
  <si>
    <t>*2ndOO+ Pricer</t>
  </si>
  <si>
    <t>2nds</t>
  </si>
  <si>
    <t>2nd+</t>
  </si>
  <si>
    <t>25yr Fixed</t>
  </si>
  <si>
    <t>the2nd+</t>
  </si>
  <si>
    <t>*See Matrix for restrictions and additional details.</t>
  </si>
  <si>
    <t>NONI+</t>
  </si>
  <si>
    <t>2,000,001 - 2,500,000</t>
  </si>
  <si>
    <t>2,500,001 - 3,000,000</t>
  </si>
  <si>
    <t>3,000,001 - 3,500,000</t>
  </si>
  <si>
    <t>250,001 - 500,000</t>
  </si>
  <si>
    <t>500,001 - 1,000,000</t>
  </si>
  <si>
    <t>1,000,001 - 1,500,000</t>
  </si>
  <si>
    <t>1,500,001 - 2,000,000</t>
  </si>
  <si>
    <t>&lt;= 40</t>
  </si>
  <si>
    <t>40.01 - 45</t>
  </si>
  <si>
    <t>45.01 - 50</t>
  </si>
  <si>
    <t>800+</t>
  </si>
  <si>
    <t>75,000 - 100k</t>
  </si>
  <si>
    <t>100,001 - 150k</t>
  </si>
  <si>
    <t>150,001 - 200k</t>
  </si>
  <si>
    <t>200,001 - 350k</t>
  </si>
  <si>
    <t>350,001 - 500k</t>
  </si>
  <si>
    <t>theNONI+</t>
  </si>
  <si>
    <t>Funding Fee: $575</t>
  </si>
  <si>
    <t>Doc Prep Fee:  $599 (Business Purpose Only)</t>
  </si>
  <si>
    <t>Additional Eligibility Criteria</t>
  </si>
  <si>
    <t>30 Yr Fixed</t>
  </si>
  <si>
    <t>Loan Amt</t>
  </si>
  <si>
    <t>Min Amount</t>
  </si>
  <si>
    <t>Max Amount</t>
  </si>
  <si>
    <t>&gt;$1.0M</t>
  </si>
  <si>
    <t>Max 75 LTV</t>
  </si>
  <si>
    <t>700 -719</t>
  </si>
  <si>
    <t>Max DTI</t>
  </si>
  <si>
    <t>Credit Event</t>
  </si>
  <si>
    <t>Seasoning (Mnth)</t>
  </si>
  <si>
    <t>Credit Event Max LTV</t>
  </si>
  <si>
    <t>Additional Loan Level Price Adjusters</t>
  </si>
  <si>
    <t>12 Mnth Full Doc</t>
  </si>
  <si>
    <t>Non-Warrantable Condo</t>
  </si>
  <si>
    <t>DTI &gt; 45</t>
  </si>
  <si>
    <t>1x30 in 12 Mo</t>
  </si>
  <si>
    <t>UPB &lt;150k</t>
  </si>
  <si>
    <t>UPB &gt; $1.0mm</t>
  </si>
  <si>
    <t>Program Products</t>
  </si>
  <si>
    <t>5/6mo</t>
  </si>
  <si>
    <t>Margin:  3.75%, Index- SOFR 30 Day Avg: 2/1/5 Cap, 6MO Reset Period</t>
  </si>
  <si>
    <t>7/6mo</t>
  </si>
  <si>
    <t>Margin:  3.75%, Index- SOFR 30 Day Avg: 5/1/5 Cap, 6MO Reset Period</t>
  </si>
  <si>
    <t>Days</t>
  </si>
  <si>
    <t>Price Adj</t>
  </si>
  <si>
    <t xml:space="preserve">Max Price </t>
  </si>
  <si>
    <t>ITIN</t>
  </si>
  <si>
    <t>theLender ITIN Rate Sheet</t>
  </si>
  <si>
    <t>theITIN</t>
  </si>
  <si>
    <t>theITIN Matrix</t>
  </si>
  <si>
    <t>Product Pricing 15 Day Locks</t>
  </si>
  <si>
    <t>NW Condo</t>
  </si>
  <si>
    <t>Housing Lates</t>
  </si>
  <si>
    <t>UPB</t>
  </si>
  <si>
    <t>*ITIN Pricer</t>
  </si>
  <si>
    <t>*ITIN Pricer is a pricing tool only, please refer to the matrix for eligibility</t>
  </si>
  <si>
    <t>*2ndNOO Pricer</t>
  </si>
  <si>
    <t>FICO/CLTV Price Adjusters</t>
  </si>
  <si>
    <r>
      <t>FICO/CLTV LLPAs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(Price Adjustments)</t>
    </r>
  </si>
  <si>
    <t>75,000-125k</t>
  </si>
  <si>
    <t>400,001-500,000</t>
  </si>
  <si>
    <t>12 Mnth Bank Statement/1099</t>
  </si>
  <si>
    <t>Doc Type</t>
  </si>
  <si>
    <t>2) Prepayment penalties not allowed in AK, KS, MI, MN, NM, OH, and RI</t>
  </si>
  <si>
    <t>3) Prepayment penalties not allowed on loans vested to individuals in IL &amp; NJ</t>
  </si>
  <si>
    <t>DSCR CC</t>
  </si>
  <si>
    <t>7/6 arm</t>
  </si>
  <si>
    <t>10/6 arm</t>
  </si>
  <si>
    <t>30 fixed</t>
  </si>
  <si>
    <t>margin</t>
  </si>
  <si>
    <t>*DSCR CC Pricer</t>
  </si>
  <si>
    <t>3,000,001-4,000,000</t>
  </si>
  <si>
    <t xml:space="preserve">2. IL &amp; NJ -Prepayment penalties not allowed on loans vested to individuals </t>
  </si>
  <si>
    <t xml:space="preserve">15 Day Price </t>
  </si>
  <si>
    <t xml:space="preserve">DSCR CC </t>
  </si>
  <si>
    <t>&gt;= 1.20</t>
  </si>
  <si>
    <t>Declining PrePay</t>
  </si>
  <si>
    <t xml:space="preserve">  Penalty Term</t>
  </si>
  <si>
    <t>400,000-500,000</t>
  </si>
  <si>
    <t>*DSCR CC Pricer is a pricing tool only, please refer to the matrix for eligibility</t>
  </si>
  <si>
    <t>*NONI58 Pricer is a pricing tool only, please refer to the matrix for eligibility</t>
  </si>
  <si>
    <t>*NQHEM Pricer is a pricing tool only, please refer to the matrix for eligibility</t>
  </si>
  <si>
    <t>*2nd Pricer is a pricing tool only, please refer to the matrix for eligibility</t>
  </si>
  <si>
    <t>Additional Alt Doc Adj</t>
  </si>
  <si>
    <t>FICO Range FD</t>
  </si>
  <si>
    <t>FD 1 Year + 2 Year Adj</t>
  </si>
  <si>
    <t>FICO Range AD</t>
  </si>
  <si>
    <t>Add Alt Doc Adj</t>
  </si>
  <si>
    <t>Price Special</t>
  </si>
  <si>
    <t>$100,000 - $150,000</t>
  </si>
  <si>
    <t>*</t>
  </si>
  <si>
    <t xml:space="preserve"> theBlanket (Cross Collateral) Rate Sheet</t>
  </si>
  <si>
    <t>theBlanket Product</t>
  </si>
  <si>
    <t>theBlanket</t>
  </si>
  <si>
    <t>theBlanket Matrix</t>
  </si>
  <si>
    <t>Cash-Out Refi &amp; DSCR&gt;=1.0</t>
  </si>
  <si>
    <t>Cash-Out Refi &amp; DSCR&lt;1.0</t>
  </si>
  <si>
    <t>CO Refi &amp; DSCR &lt;1.0</t>
  </si>
  <si>
    <t>CO Refi &amp; DSCR &gt;=1.0</t>
  </si>
  <si>
    <t xml:space="preserve">Cash-Out Refi </t>
  </si>
  <si>
    <t>State Adj</t>
  </si>
  <si>
    <t>CT, IL, NJ</t>
  </si>
  <si>
    <t>theBlanket Fees</t>
  </si>
  <si>
    <t>CO Refi</t>
  </si>
  <si>
    <t xml:space="preserve">AK*, AL, AR, AZ, CA, CO, CT, DC, DE, FL, GA, IA, ID, IL, IN, KS*, KY, LA, MA, MD, ME, MI*, MN*, MO, MS, MT, </t>
  </si>
  <si>
    <t>Short Term Rental</t>
  </si>
  <si>
    <t>STR</t>
  </si>
  <si>
    <t>15 Day Price</t>
  </si>
  <si>
    <t>Hard coded</t>
  </si>
  <si>
    <t>Make changes here</t>
  </si>
  <si>
    <t>&lt;=55.00</t>
  </si>
  <si>
    <t>N/A</t>
  </si>
  <si>
    <t>Noni58+ Product</t>
  </si>
  <si>
    <t>NONI58+</t>
  </si>
  <si>
    <t>NONI58+ Matrix</t>
  </si>
  <si>
    <t>5/6 arm</t>
  </si>
  <si>
    <t>*NONI58+ Pricer is a pricing tool only, please refer to the matrix for eligibility</t>
  </si>
  <si>
    <t>HELOC</t>
  </si>
  <si>
    <t>15 Yr Fix</t>
  </si>
  <si>
    <t>20 Yr Fix</t>
  </si>
  <si>
    <t>25 Yr Fix</t>
  </si>
  <si>
    <t>5.  Prime Rate</t>
  </si>
  <si>
    <t>Standard Doc - 2 Years</t>
  </si>
  <si>
    <t>100,001 - 250k</t>
  </si>
  <si>
    <t>250,001 - 350k</t>
  </si>
  <si>
    <t>Draw Period</t>
  </si>
  <si>
    <t>Repayment Period</t>
  </si>
  <si>
    <t>Total Loan Term</t>
  </si>
  <si>
    <t>Draw Term</t>
  </si>
  <si>
    <t>*HELOC Pricer</t>
  </si>
  <si>
    <t>theLender HELOC Rate Sheet</t>
  </si>
  <si>
    <t>theLine: HELOC Program</t>
  </si>
  <si>
    <t>theLine Rate Sheet</t>
  </si>
  <si>
    <t>theLine Matrix</t>
  </si>
  <si>
    <t>Underwriting Fee:  $999</t>
  </si>
  <si>
    <t>theLine</t>
  </si>
  <si>
    <t>theLine Fees</t>
  </si>
  <si>
    <t>*theLine Pricer is a pricing tool only, please refer to the matrix for eligibility</t>
  </si>
  <si>
    <t>theLender Non-QM NONI58+ Rate Sheet</t>
  </si>
  <si>
    <t>CT, IL</t>
  </si>
  <si>
    <t>Final Rate</t>
  </si>
  <si>
    <t>Standard Doc  - 1 Year (In Addition to the 2 Year Adj)</t>
  </si>
  <si>
    <t>Alt Doc  - 1 Year (In Addition to the 2 Year Adj)</t>
  </si>
  <si>
    <t>Alt Doc - 1 Year</t>
  </si>
  <si>
    <t>Standard Doc - 1 Year</t>
  </si>
  <si>
    <t>Alt Doc - 2 Years</t>
  </si>
  <si>
    <t>*Specials do not apply for DSCR &lt; .75</t>
  </si>
  <si>
    <t>*Specials do not apply for Foreign Nationals</t>
  </si>
  <si>
    <t>Alt Doc - 1 Year (In Addition to the 2 Year Adj)</t>
  </si>
  <si>
    <t>Standard Doc - 1 Year (In Addition to the 2 Year Adj)</t>
  </si>
  <si>
    <t>P&amp;L Only</t>
  </si>
  <si>
    <t>450,001-600k</t>
  </si>
  <si>
    <t>Full Doc 2Yr</t>
  </si>
  <si>
    <t>Full Doc 1YR</t>
  </si>
  <si>
    <t>Bank Statement/1099</t>
  </si>
  <si>
    <t>Bank Statements type</t>
  </si>
  <si>
    <t>P&amp;L / WVOE</t>
  </si>
  <si>
    <t>P&amp;L</t>
  </si>
  <si>
    <t>*Purchase with 5 year PrePay</t>
  </si>
  <si>
    <t>*Cash Out Refinance with 5 year PrePay</t>
  </si>
  <si>
    <t>*Cash Out Refinance with 3 year PrePay</t>
  </si>
  <si>
    <t>*Purchase with 3 year PrePay</t>
  </si>
  <si>
    <t>2.  Points/Fees not to exceed 5%</t>
  </si>
  <si>
    <t>Rate and Term</t>
  </si>
  <si>
    <t>Investment</t>
  </si>
  <si>
    <t>2 Units</t>
  </si>
  <si>
    <t>3-4 Units</t>
  </si>
  <si>
    <t>theITIN+</t>
  </si>
  <si>
    <t>*theITIN+ Pricer</t>
  </si>
  <si>
    <t xml:space="preserve">Bank Statements, 1099, P&amp;L, Asset Utilization
</t>
  </si>
  <si>
    <t>Full Doc (1Yr or 2Yr)</t>
  </si>
  <si>
    <t>Add'l Doc Type</t>
  </si>
  <si>
    <t>1 Year Income</t>
  </si>
  <si>
    <t>DTI &gt; 43%  (Max 50%)</t>
  </si>
  <si>
    <t>*ITIN+ Pricer is a pricing tool only, please refer to the matrix for eligibility</t>
  </si>
  <si>
    <t>Product Pricing 15 Day Lock</t>
  </si>
  <si>
    <t>15 Yr Fixed</t>
  </si>
  <si>
    <t>Property State (NJ,GA,TX,IN,AZ,LA)</t>
  </si>
  <si>
    <t>theLender ITIN+ Rate Sheet</t>
  </si>
  <si>
    <t>ITIN+</t>
  </si>
  <si>
    <t>125,000 - 150,000</t>
  </si>
  <si>
    <t>&gt; 150,000 - 1,000,000</t>
  </si>
  <si>
    <t>&gt; 1,000,000</t>
  </si>
  <si>
    <t>&gt; 1,500,000</t>
  </si>
  <si>
    <t>&gt; 2,000,000</t>
  </si>
  <si>
    <t>&gt; 2,500,000</t>
  </si>
  <si>
    <t>BK/SS/NOD/DIL &lt; 48 &gt; 36</t>
  </si>
  <si>
    <t>40 YR Fixed</t>
  </si>
  <si>
    <t>Purchase / Rate &amp; Term</t>
  </si>
  <si>
    <t>PrePay Term</t>
  </si>
  <si>
    <t>N/A on &lt;36 Mo PPP</t>
  </si>
  <si>
    <t>CPA P&amp;L - 12 Months or 24 Months</t>
  </si>
  <si>
    <t>CPA P&amp;L - 12 Months or 24 Months w/3 months Bank Statements</t>
  </si>
  <si>
    <t>5% Fixed PPP</t>
  </si>
  <si>
    <t>NONI58+ Pricer</t>
  </si>
  <si>
    <t xml:space="preserve">DSCR </t>
  </si>
  <si>
    <t>Prepay Min/Max Price</t>
  </si>
  <si>
    <t>Cash Out</t>
  </si>
  <si>
    <t xml:space="preserve">     than $312,159 in PA</t>
  </si>
  <si>
    <t>Loss Payee</t>
  </si>
  <si>
    <t>15-day</t>
  </si>
  <si>
    <t>10-day</t>
  </si>
  <si>
    <t>7-day</t>
  </si>
  <si>
    <t>5-day (minimum)</t>
  </si>
  <si>
    <t>Extensions Must Be Requested Prior to Expiration Date</t>
  </si>
  <si>
    <t>Extensions Not Permitted On Expired Locks</t>
  </si>
  <si>
    <t>Extensions Fees</t>
  </si>
  <si>
    <t>Fee Sheet Link</t>
  </si>
  <si>
    <t>3:00 PM PST</t>
  </si>
  <si>
    <t>For All other fees please reference our Fee Worksheet here:</t>
  </si>
  <si>
    <t>Lock Desk Closes at*</t>
  </si>
  <si>
    <t>Doc Prep Fee:</t>
  </si>
  <si>
    <r>
      <rPr>
        <b/>
        <sz val="12"/>
        <rFont val="Arial"/>
        <family val="2"/>
      </rPr>
      <t xml:space="preserve">Email: </t>
    </r>
    <r>
      <rPr>
        <b/>
        <u/>
        <sz val="12"/>
        <color theme="10"/>
        <rFont val="Arial"/>
        <family val="2"/>
      </rPr>
      <t>lockdesk@thelender.com</t>
    </r>
    <r>
      <rPr>
        <b/>
        <sz val="12"/>
        <rFont val="Arial"/>
        <family val="2"/>
      </rPr>
      <t xml:space="preserve">          Phone: 833-381-8733</t>
    </r>
  </si>
  <si>
    <t>Underwriting Fee</t>
  </si>
  <si>
    <t>Lock Desk</t>
  </si>
  <si>
    <t>Lender Fees</t>
  </si>
  <si>
    <t>theNONI</t>
  </si>
  <si>
    <t>Appraisal Order Procedures</t>
  </si>
  <si>
    <t>Table Of Contents</t>
  </si>
  <si>
    <t xml:space="preserve">               </t>
  </si>
  <si>
    <t xml:space="preserve">
</t>
  </si>
  <si>
    <t>Page 1</t>
  </si>
  <si>
    <t xml:space="preserve"> </t>
  </si>
  <si>
    <t>Declining Prepay</t>
  </si>
  <si>
    <t>5% Fixed Prepayment Penalty</t>
  </si>
  <si>
    <t>Propoerty Type</t>
  </si>
  <si>
    <t>150,001 - 250,000</t>
  </si>
  <si>
    <t>&lt;=150,000</t>
  </si>
  <si>
    <t>6 Months</t>
  </si>
  <si>
    <t>Adj. Period</t>
  </si>
  <si>
    <t>Caps</t>
  </si>
  <si>
    <t>30 Day Average SOFR</t>
  </si>
  <si>
    <t>Index</t>
  </si>
  <si>
    <t>7/6 &amp; 10/6 ARM</t>
  </si>
  <si>
    <t>PREPAY PENALTY NOTES</t>
  </si>
  <si>
    <t>ARM TERMS</t>
  </si>
  <si>
    <t>45 Day Lock</t>
  </si>
  <si>
    <t>30 Day Lock</t>
  </si>
  <si>
    <t>LOCK TERMS</t>
  </si>
  <si>
    <t>MAX PRICE</t>
  </si>
  <si>
    <t>30YR FIXED</t>
  </si>
  <si>
    <t>Wholesale Rate Sheet</t>
  </si>
  <si>
    <t>24-35 Mo</t>
  </si>
  <si>
    <t>&gt; 36 Mo</t>
  </si>
  <si>
    <t>&lt; 0.75</t>
  </si>
  <si>
    <t>0.75-0.99</t>
  </si>
  <si>
    <t>Underwriting Fee:</t>
  </si>
  <si>
    <t>No PPP</t>
  </si>
  <si>
    <t>LLPA's</t>
  </si>
  <si>
    <t>PREPAY PENALTY</t>
  </si>
  <si>
    <t>15 Day Lock</t>
  </si>
  <si>
    <t>30YR FIX</t>
  </si>
  <si>
    <t>ALT DOC</t>
  </si>
  <si>
    <t>FULL DOC</t>
  </si>
  <si>
    <t>MAX PRICE &amp; LOCK TERMS</t>
  </si>
  <si>
    <t>NQHEM | FULL-DOC &amp; ALT-DOC</t>
  </si>
  <si>
    <t xml:space="preserve">WVOE </t>
  </si>
  <si>
    <t>Funding Fee</t>
  </si>
  <si>
    <t>I/O- 30 Yr term</t>
  </si>
  <si>
    <t>theNONI58  DSCR Multi Property (5-8 Residential Units)</t>
  </si>
  <si>
    <t>theNONI58+  DSCR Multi Property (5-10 Residential Units)</t>
  </si>
  <si>
    <t>**Escrow Waiver (Not Applicable in NY, No Cost)</t>
  </si>
  <si>
    <t>*Foreign National LLPA (in addition to 700 score)</t>
  </si>
  <si>
    <t xml:space="preserve">FICO/CLTV </t>
  </si>
  <si>
    <t>DSCR &gt;= 1.15</t>
  </si>
  <si>
    <t>Interest-Only 30 YR (min FICO 660)</t>
  </si>
  <si>
    <t>Interest-Only 40 YR (min FICO 660)</t>
  </si>
  <si>
    <t xml:space="preserve">Foreign National </t>
  </si>
  <si>
    <t>Credit</t>
  </si>
  <si>
    <t>States</t>
  </si>
  <si>
    <t xml:space="preserve">   N/A on &lt;36 Mo PPP</t>
  </si>
  <si>
    <t>State Zone 1</t>
  </si>
  <si>
    <t>MD</t>
  </si>
  <si>
    <t>State Adj 1</t>
  </si>
  <si>
    <t>State 1</t>
  </si>
  <si>
    <t>pricingdesk@thelender.com</t>
  </si>
  <si>
    <t xml:space="preserve">Email: pricingdesk@thelender.com </t>
  </si>
  <si>
    <t xml:space="preserve">3. PA - Loan amounts &lt; $319,777 cannot have a prepayment penalty </t>
  </si>
  <si>
    <t>4. Only declining prepayment penalty structures allowed in MS</t>
  </si>
  <si>
    <t>1. AK, KS, MI, MN, NM, OH, &amp; RI must buyout PPP</t>
  </si>
  <si>
    <t xml:space="preserve"> DSCR 30 Yr Fixed IO</t>
  </si>
  <si>
    <t>&gt; 2.5mm</t>
  </si>
  <si>
    <t>Max Price (&gt;2.5mm)</t>
  </si>
  <si>
    <t>Margin Adj</t>
  </si>
  <si>
    <t>680+</t>
  </si>
  <si>
    <t>No Credit Score</t>
  </si>
  <si>
    <t>Prepayment Penalty Term</t>
  </si>
  <si>
    <t>3% Fixed PPP</t>
  </si>
  <si>
    <t>6 Months of interest</t>
  </si>
  <si>
    <t>Foreign National NONI</t>
  </si>
  <si>
    <t>DSCR Additional Adjustments</t>
  </si>
  <si>
    <t>5% Fixed Prepayment Penalty Term*</t>
  </si>
  <si>
    <t>Other Allowable PPP</t>
  </si>
  <si>
    <t>&lt; 12 Months Reserves</t>
  </si>
  <si>
    <t>*Foreign National NONI Pricer</t>
  </si>
  <si>
    <t>*Foreign National NONI Pricer is a pricing tool only, please refer to the matrix for eligibility</t>
  </si>
  <si>
    <t>Base Margin</t>
  </si>
  <si>
    <t xml:space="preserve">     in NJ</t>
  </si>
  <si>
    <t xml:space="preserve">2. NJ -Prepayment penalties not allowed on loans vested to individuals </t>
  </si>
  <si>
    <t>50,000 - 100k</t>
  </si>
  <si>
    <t>4) Prepayment penalties not allowed on loan amounts less than $319,777 in PA</t>
  </si>
  <si>
    <t>1. Prepayment penalties not allowed in AK, KS, MI, MN, MS, NM, OH, and RI</t>
  </si>
  <si>
    <t>2. Prepayment penalties not allowed on loans vested to individuals in IL and NJ</t>
  </si>
  <si>
    <t>3. Prepayment penalties not allowed on loan amounts less than $312,159 in PA</t>
  </si>
  <si>
    <t>Mixed Use or 9-10 Units</t>
  </si>
  <si>
    <t>5-8 Units</t>
  </si>
  <si>
    <t>ACH Requirement</t>
  </si>
  <si>
    <t>ACH required; account must be domestic</t>
  </si>
  <si>
    <t>Other PPP</t>
  </si>
  <si>
    <t>FN NONI:</t>
  </si>
  <si>
    <t>Property State (GA, NY, FL)</t>
  </si>
  <si>
    <t>FL Condo (In addition to Warrantable or NW)</t>
  </si>
  <si>
    <t>Super NONI</t>
  </si>
  <si>
    <t>Super NONI CO Refi</t>
  </si>
  <si>
    <t>600,001-750k</t>
  </si>
  <si>
    <t>Pricing Special</t>
  </si>
  <si>
    <t>Max Price (5-8 Units)</t>
  </si>
  <si>
    <t>Max Price (MU/9-10 Units)</t>
  </si>
  <si>
    <t>Lock Desk Closes at 5:00 PM PST</t>
  </si>
  <si>
    <t>CLTV &gt; 80%</t>
  </si>
  <si>
    <t>2NDOO</t>
  </si>
  <si>
    <t>2NDNOO</t>
  </si>
  <si>
    <t>2ND+</t>
  </si>
  <si>
    <t>theLINE</t>
  </si>
  <si>
    <t>Underwriting Fee: $2,095</t>
  </si>
  <si>
    <t>&gt;= 1.25</t>
  </si>
  <si>
    <t>CPA Prepared P&amp;L - 12/24 Months</t>
  </si>
  <si>
    <t>CPA P&amp;L - 12/24 Months</t>
  </si>
  <si>
    <t>CPA P&amp;L Plus - 12/24 Months w/ 3 months Bank Statements</t>
  </si>
  <si>
    <t>Alt Doc Additional Adjustments</t>
  </si>
  <si>
    <t>&gt; 50%</t>
  </si>
  <si>
    <t>Credit Event Seasoning</t>
  </si>
  <si>
    <t>100,000 - 150,000</t>
  </si>
  <si>
    <t>2) Prepayment penalties not allowed on loans vested to individuals in NJ</t>
  </si>
  <si>
    <t>3) Prepayment penalties not allowed on loan amounts less than $312,159 in PA</t>
  </si>
  <si>
    <t>1. UW Fee $999</t>
  </si>
  <si>
    <t>2. Borrower Paid Comp Only with Max 1.5 pts allowed</t>
  </si>
  <si>
    <t>3. Lock cutoff  3:00 PM PST</t>
  </si>
  <si>
    <t>4. Loan must be U/W Approved status to lock</t>
  </si>
  <si>
    <t xml:space="preserve">Bank Statement </t>
  </si>
  <si>
    <t>75,000 - 125k</t>
  </si>
  <si>
    <t>125,001 - 150k</t>
  </si>
  <si>
    <t>150,001 - 175k</t>
  </si>
  <si>
    <t>175,001 - 200k</t>
  </si>
  <si>
    <t>200,001 - 300k</t>
  </si>
  <si>
    <t>300,001 - 400k</t>
  </si>
  <si>
    <t>400,001 - 450k</t>
  </si>
  <si>
    <t>450,001 - 600k</t>
  </si>
  <si>
    <t>600,001 - 750k</t>
  </si>
  <si>
    <t>43.01 - 45</t>
  </si>
  <si>
    <t>Additional LLPAs</t>
  </si>
  <si>
    <t>Full Doc LLPAs</t>
  </si>
  <si>
    <t>Alt Doc LLPAs</t>
  </si>
  <si>
    <t>12 Month Bank Statement/1099</t>
  </si>
  <si>
    <t>DSCR &gt;= 1.20</t>
  </si>
  <si>
    <t>Foregin National</t>
  </si>
  <si>
    <t>Foreign National*</t>
  </si>
  <si>
    <t>Declining PrePay
N/A on &lt;36 Mo PPP</t>
  </si>
  <si>
    <t>GA, NY, FL</t>
  </si>
  <si>
    <t>1) UW Fee $999</t>
  </si>
  <si>
    <t>2) Points/Fees not to exceed 5%</t>
  </si>
  <si>
    <t>3) Lock cutoff  3:00 PM PST</t>
  </si>
  <si>
    <t>4) Loan must be U/W Approved status to lock</t>
  </si>
  <si>
    <t>5) Prime Rate</t>
  </si>
  <si>
    <t>Standard Doc - 1 Year (+ 2 Year Adj)</t>
  </si>
  <si>
    <t>Alt Doc - 1 Year (+ 2 Year Adj)</t>
  </si>
  <si>
    <t xml:space="preserve">NQHEM </t>
  </si>
  <si>
    <t>Alt Doc - 1 Year (+ 2 Year  Full Doc Adj)</t>
  </si>
  <si>
    <t>Foreign National NONI Matrix</t>
  </si>
  <si>
    <t>Page 9</t>
  </si>
  <si>
    <t>DSCR 30 Yr Fixed IO</t>
  </si>
  <si>
    <t>All NQHEM Products</t>
  </si>
  <si>
    <t>1) Prepayment penalties for Investment property and are 6 months of interest option only.</t>
  </si>
  <si>
    <t>* Max Loan Amount $1.25MM</t>
  </si>
  <si>
    <t>*Specials can be combined up to 62.5 bps</t>
  </si>
  <si>
    <t>*Primary and 2nd Homes only</t>
  </si>
  <si>
    <t>*Full Doc w/ CLTV ≤ 80 &amp; Loan Amount ≤ 1.25MM</t>
  </si>
  <si>
    <t>*Alt Doc w/ CLTV ≤ 80 &amp; Loan Amount ≤ 1.25MM</t>
  </si>
  <si>
    <t>Full/Alt Doc w/ CLTV &lt;= 80 &amp; LA &lt; 1.25MM</t>
  </si>
  <si>
    <t>15 YR</t>
  </si>
  <si>
    <t>20 YR</t>
  </si>
  <si>
    <t>25 YR</t>
  </si>
  <si>
    <t>30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</si>
</sst>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43" formatCode="_(* #,##0.00_);_(* \(#,##0.00\);_(* &quot;-&quot;??_);_(@_)"/>
    <numFmt numFmtId="164" formatCode="0.000"/>
    <numFmt numFmtId="165" formatCode="0.0000"/>
    <numFmt numFmtId="166" formatCode="0.000%"/>
    <numFmt numFmtId="167" formatCode="0.0"/>
    <numFmt numFmtId="168" formatCode="[$-F800]dddd\,\ mmmm\ dd\,\ yyyy"/>
    <numFmt numFmtId="169" formatCode="0.000_);\(0.000\)"/>
    <numFmt numFmtId="170" formatCode="&quot;$&quot;#,##0"/>
    <numFmt numFmtId="171" formatCode="#,##0.000_);\(#,##0.000\)"/>
    <numFmt numFmtId="172" formatCode="#,##0.000"/>
    <numFmt numFmtId="173" formatCode="\+0.000;\-0.000;&quot;-&quot;"/>
    <numFmt numFmtId="174" formatCode="[$-409]mmmm\ d\,\ yyyy;@"/>
    <numFmt numFmtId="175" formatCode="_(* #,##0.000_);_(* \(#,##0.000\);_(* &quot;-&quot;??_);_(@_)"/>
    <numFmt numFmtId="176" formatCode="0.00000"/>
    <numFmt numFmtId="177" formatCode="0.000_);[Red]\(0.000\)"/>
    <numFmt numFmtId="178" formatCode="\(0.000\);0.000_)"/>
    <numFmt numFmtId="179" formatCode="[&lt;=9999999]###\-####;\(###\)\ ###\-####"/>
    <numFmt numFmtId="180" formatCode="[$-409]m/d/yy\ h:mm\ AM/PM;@"/>
    <numFmt numFmtId="181" formatCode="mm/dd/yyyy\ h:mm\ AM/PM"/>
  </numFmts>
  <fonts count="1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5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FFFF"/>
      <name val="Calibri"/>
      <family val="2"/>
    </font>
    <font>
      <sz val="10"/>
      <name val="Calibri"/>
      <family val="2"/>
      <scheme val="minor"/>
    </font>
    <font>
      <sz val="10"/>
      <color theme="0"/>
      <name val="Calibri"/>
      <family val="2"/>
    </font>
    <font>
      <sz val="10"/>
      <color indexed="8"/>
      <name val="Calibri"/>
      <family val="2"/>
    </font>
    <font>
      <strike/>
      <sz val="10"/>
      <color theme="0"/>
      <name val="Calibri"/>
      <family val="2"/>
      <scheme val="minor"/>
    </font>
    <font>
      <strike/>
      <sz val="10"/>
      <name val="Calibri"/>
      <family val="2"/>
      <scheme val="minor"/>
    </font>
    <font>
      <sz val="8"/>
      <color rgb="FF3E454D"/>
      <name val="Verdana"/>
      <family val="2"/>
    </font>
    <font>
      <sz val="10"/>
      <color theme="0"/>
      <name val="Calibri"/>
      <family val="2"/>
      <scheme val="minor"/>
    </font>
    <font>
      <sz val="9"/>
      <color rgb="FFFFFFFF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Times New Roman"/>
      <family val="1"/>
    </font>
    <font>
      <sz val="10"/>
      <name val="Times New Roman"/>
      <family val="1"/>
    </font>
    <font>
      <sz val="10"/>
      <color rgb="FFFF0000"/>
      <name val="Calibri"/>
      <family val="2"/>
      <scheme val="minor"/>
    </font>
    <font>
      <b/>
      <sz val="9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</font>
    <font>
      <sz val="11"/>
      <color theme="1"/>
      <name val="Museo Sans 500"/>
    </font>
    <font>
      <b/>
      <sz val="20"/>
      <color theme="0"/>
      <name val="Museo Sans 500"/>
    </font>
    <font>
      <b/>
      <sz val="25"/>
      <color theme="0"/>
      <name val="Museo Sans 500"/>
    </font>
    <font>
      <b/>
      <sz val="10"/>
      <color theme="0"/>
      <name val="Museo Sans 500"/>
    </font>
    <font>
      <b/>
      <sz val="10"/>
      <color theme="0"/>
      <name val="Tw Cen MT"/>
      <family val="2"/>
    </font>
    <font>
      <sz val="8"/>
      <color theme="1"/>
      <name val="Calibri"/>
      <family val="2"/>
      <scheme val="minor"/>
    </font>
    <font>
      <b/>
      <sz val="15"/>
      <name val="Museo Sans 500"/>
    </font>
    <font>
      <b/>
      <sz val="10"/>
      <color rgb="FFFFFFFF"/>
      <name val="Calibri"/>
      <family val="2"/>
    </font>
    <font>
      <b/>
      <vertAlign val="superscript"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rgb="FF3E454D"/>
      <name val="Verdana"/>
      <family val="2"/>
    </font>
    <font>
      <sz val="11"/>
      <color theme="1"/>
      <name val="Verdana"/>
      <family val="2"/>
    </font>
    <font>
      <u/>
      <sz val="6"/>
      <color theme="10"/>
      <name val="Verdana"/>
      <family val="2"/>
    </font>
    <font>
      <u/>
      <sz val="6"/>
      <color rgb="FF3E454D"/>
      <name val="Verdana"/>
      <family val="2"/>
    </font>
    <font>
      <sz val="6"/>
      <color rgb="FF3E454D"/>
      <name val="Verdana"/>
      <family val="2"/>
    </font>
    <font>
      <sz val="11"/>
      <color rgb="FF3E454D"/>
      <name val="Verdana"/>
      <family val="2"/>
    </font>
    <font>
      <sz val="87"/>
      <color rgb="FF3E454D"/>
      <name val="Verdana"/>
      <family val="2"/>
    </font>
    <font>
      <sz val="12"/>
      <color rgb="FFFF0000"/>
      <name val="Verdana"/>
      <family val="2"/>
    </font>
    <font>
      <sz val="12"/>
      <color theme="1"/>
      <name val="Verdana"/>
      <family val="2"/>
    </font>
    <font>
      <sz val="14"/>
      <color rgb="FFBA990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9"/>
      <color rgb="FFFF0000"/>
      <name val="Verdana"/>
      <family val="2"/>
    </font>
    <font>
      <sz val="9"/>
      <color rgb="FFBA9900"/>
      <name val="Verdana"/>
      <family val="2"/>
    </font>
    <font>
      <sz val="8"/>
      <color theme="0"/>
      <name val="Verdana"/>
      <family val="2"/>
    </font>
    <font>
      <sz val="6"/>
      <color rgb="FFFF0000"/>
      <name val="Verdana"/>
      <family val="2"/>
    </font>
    <font>
      <sz val="7"/>
      <color rgb="FFFF0000"/>
      <name val="Verdana"/>
      <family val="2"/>
    </font>
    <font>
      <sz val="9"/>
      <color rgb="FF3E454D"/>
      <name val="Verdana"/>
      <family val="2"/>
    </font>
    <font>
      <sz val="8"/>
      <color rgb="FF3E454D"/>
      <name val="Verdana Pro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8"/>
      <color rgb="FF3E454D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rgb="FFE50229"/>
      <name val="Verdana"/>
      <family val="2"/>
    </font>
    <font>
      <sz val="8"/>
      <color rgb="FFE50229"/>
      <name val="Verdana"/>
      <family val="2"/>
    </font>
    <font>
      <sz val="8"/>
      <color rgb="FFBA9900"/>
      <name val="Verdana"/>
      <family val="2"/>
    </font>
    <font>
      <sz val="10"/>
      <color rgb="FF3E454D"/>
      <name val="Verdana"/>
      <family val="2"/>
    </font>
    <font>
      <sz val="12"/>
      <color theme="1"/>
      <name val="Calibri"/>
      <family val="2"/>
      <scheme val="minor"/>
    </font>
    <font>
      <b/>
      <u/>
      <sz val="11"/>
      <color rgb="FFE50229"/>
      <name val="Calibri"/>
      <family val="2"/>
      <scheme val="minor"/>
    </font>
    <font>
      <sz val="11"/>
      <color rgb="FF3E454D"/>
      <name val="Calibri"/>
      <family val="2"/>
      <scheme val="minor"/>
    </font>
    <font>
      <sz val="10"/>
      <color rgb="FF3E454D"/>
      <name val="Calibri"/>
      <family val="2"/>
      <scheme val="minor"/>
    </font>
    <font>
      <sz val="11"/>
      <name val="Verdana"/>
      <family val="2"/>
    </font>
    <font>
      <b/>
      <u/>
      <sz val="12"/>
      <color rgb="FFBA9900"/>
      <name val="Verdana"/>
      <family val="2"/>
    </font>
    <font>
      <b/>
      <u/>
      <sz val="12"/>
      <color rgb="FF3E454D"/>
      <name val="Verdana"/>
      <family val="2"/>
    </font>
    <font>
      <sz val="5"/>
      <color theme="0"/>
      <name val="Verdana"/>
      <family val="2"/>
    </font>
    <font>
      <sz val="6"/>
      <color theme="0"/>
      <name val="Verdana"/>
      <family val="2"/>
    </font>
    <font>
      <b/>
      <sz val="11.5"/>
      <name val="Museo Sans 500"/>
    </font>
    <font>
      <b/>
      <sz val="9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Museo Sans 500"/>
    </font>
    <font>
      <sz val="11"/>
      <name val="Museo Sans 500"/>
    </font>
    <font>
      <sz val="11"/>
      <color theme="0"/>
      <name val="Museo Sans 500"/>
    </font>
    <font>
      <b/>
      <sz val="9"/>
      <color rgb="FF3F3F3F"/>
      <name val="Calibri"/>
      <family val="2"/>
      <scheme val="minor"/>
    </font>
    <font>
      <sz val="9"/>
      <name val="Museo Sans 500"/>
    </font>
    <font>
      <sz val="10"/>
      <name val="Museo Sans 500"/>
    </font>
    <font>
      <sz val="11"/>
      <name val="Calibri"/>
      <family val="2"/>
      <scheme val="minor"/>
    </font>
    <font>
      <u/>
      <sz val="11"/>
      <color rgb="FFE50229"/>
      <name val="Calibri"/>
      <family val="2"/>
      <scheme val="minor"/>
    </font>
    <font>
      <sz val="12"/>
      <color theme="0"/>
      <name val="Verdana"/>
      <family val="2"/>
    </font>
    <font>
      <sz val="9"/>
      <color rgb="FF3E454D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u/>
      <sz val="11"/>
      <color theme="1"/>
      <name val="Times New Roman"/>
      <family val="1"/>
    </font>
    <font>
      <vertAlign val="superscript"/>
      <sz val="10"/>
      <name val="Times New Roman"/>
      <family val="1"/>
    </font>
    <font>
      <b/>
      <sz val="10"/>
      <color theme="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</font>
    <font>
      <i/>
      <sz val="9.5"/>
      <name val="Times New Roman"/>
      <family val="1"/>
    </font>
    <font>
      <sz val="9.5"/>
      <name val="Times New Roman"/>
      <family val="1"/>
    </font>
    <font>
      <b/>
      <sz val="10"/>
      <color rgb="FFE50229"/>
      <name val="Calibri"/>
      <family val="2"/>
      <scheme val="minor"/>
    </font>
    <font>
      <b/>
      <sz val="10"/>
      <color rgb="FFD7AC11"/>
      <name val="Arial"/>
      <family val="2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name val="Calibri"/>
      <family val="2"/>
      <scheme val="minor"/>
    </font>
    <font>
      <b/>
      <sz val="10"/>
      <color rgb="FF3E454D"/>
      <name val="Calibri"/>
      <family val="2"/>
      <scheme val="minor"/>
    </font>
    <font>
      <b/>
      <sz val="9"/>
      <color rgb="FFFF0000"/>
      <name val="Calibri"/>
      <family val="2"/>
    </font>
    <font>
      <b/>
      <sz val="14"/>
      <color rgb="FF00537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color theme="1"/>
      <name val="Garamond"/>
      <family val="1"/>
    </font>
    <font>
      <b/>
      <sz val="9"/>
      <color rgb="FFE5022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Tw Cen MT"/>
      <family val="2"/>
    </font>
    <font>
      <u/>
      <sz val="10"/>
      <color theme="10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7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color indexed="9"/>
      <name val="Arial"/>
      <family val="2"/>
    </font>
    <font>
      <u/>
      <sz val="11"/>
      <color theme="10"/>
      <name val="Arial"/>
      <family val="2"/>
    </font>
    <font>
      <sz val="12"/>
      <color rgb="FF003366"/>
      <name val="Arial"/>
      <family val="2"/>
    </font>
    <font>
      <b/>
      <sz val="18"/>
      <color theme="0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color rgb="FF093254"/>
      <name val="Arial"/>
      <family val="2"/>
    </font>
    <font>
      <sz val="16"/>
      <name val="Arial"/>
      <family val="2"/>
    </font>
    <font>
      <u/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0"/>
      <name val="Arial"/>
      <family val="2"/>
    </font>
    <font>
      <b/>
      <u/>
      <sz val="18"/>
      <color rgb="FFFF0000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00B050"/>
      <name val="Arial"/>
      <family val="2"/>
    </font>
    <font>
      <sz val="11"/>
      <color theme="0"/>
      <name val="Arial"/>
      <family val="2"/>
    </font>
    <font>
      <u/>
      <sz val="10"/>
      <color indexed="12"/>
      <name val="Arial"/>
      <family val="2"/>
    </font>
    <font>
      <u/>
      <sz val="11"/>
      <color theme="0"/>
      <name val="Arial"/>
      <family val="2"/>
    </font>
    <font>
      <b/>
      <u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u/>
      <sz val="11"/>
      <name val="Arial"/>
      <family val="2"/>
    </font>
    <font>
      <b/>
      <sz val="12"/>
      <color rgb="FF003366"/>
      <name val="Arial"/>
      <family val="2"/>
    </font>
    <font>
      <sz val="16"/>
      <color rgb="FFC00000"/>
      <name val="Arial"/>
      <family val="2"/>
    </font>
    <font>
      <b/>
      <sz val="16"/>
      <color rgb="FFC0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E4002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50229"/>
        <bgColor indexed="64"/>
      </patternFill>
    </fill>
    <fill>
      <patternFill patternType="solid">
        <fgColor theme="6" tint="0.7999816888943144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E45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27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theme="3"/>
      </right>
      <top style="thin">
        <color rgb="FF44546A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rgb="FF44546A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rgb="FF44546A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50229"/>
      </left>
      <right/>
      <top style="medium">
        <color rgb="FFE50229"/>
      </top>
      <bottom/>
      <diagonal/>
    </border>
    <border>
      <left/>
      <right/>
      <top style="medium">
        <color rgb="FFE50229"/>
      </top>
      <bottom/>
      <diagonal/>
    </border>
    <border>
      <left style="medium">
        <color rgb="FFE50229"/>
      </left>
      <right/>
      <top/>
      <bottom style="medium">
        <color rgb="FFE50229"/>
      </bottom>
      <diagonal/>
    </border>
    <border>
      <left/>
      <right/>
      <top/>
      <bottom style="medium">
        <color rgb="FFE5022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44546A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E50229"/>
      </right>
      <top style="medium">
        <color rgb="FFE50229"/>
      </top>
      <bottom/>
      <diagonal/>
    </border>
    <border>
      <left style="thin">
        <color rgb="FFE50229"/>
      </left>
      <right style="medium">
        <color rgb="FFE50229"/>
      </right>
      <top style="medium">
        <color rgb="FFE5022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thin">
        <color rgb="FF3E454D"/>
      </left>
      <right/>
      <top style="thin">
        <color rgb="FF3E454D"/>
      </top>
      <bottom/>
      <diagonal/>
    </border>
    <border>
      <left/>
      <right/>
      <top style="thin">
        <color rgb="FF3E454D"/>
      </top>
      <bottom/>
      <diagonal/>
    </border>
    <border>
      <left/>
      <right style="thin">
        <color rgb="FF3E454D"/>
      </right>
      <top style="thin">
        <color rgb="FF3E454D"/>
      </top>
      <bottom/>
      <diagonal/>
    </border>
    <border>
      <left style="thin">
        <color rgb="FF3E454D"/>
      </left>
      <right/>
      <top/>
      <bottom/>
      <diagonal/>
    </border>
    <border>
      <left/>
      <right style="thin">
        <color rgb="FF3E454D"/>
      </right>
      <top/>
      <bottom/>
      <diagonal/>
    </border>
    <border>
      <left/>
      <right/>
      <top/>
      <bottom style="thin">
        <color rgb="FF3E454D"/>
      </bottom>
      <diagonal/>
    </border>
    <border>
      <left/>
      <right style="thin">
        <color rgb="FF3E454D"/>
      </right>
      <top/>
      <bottom style="thin">
        <color rgb="FF3E454D"/>
      </bottom>
      <diagonal/>
    </border>
    <border>
      <left style="thin">
        <color rgb="FF3E454D"/>
      </left>
      <right/>
      <top/>
      <bottom style="thin">
        <color rgb="FF3E454D"/>
      </bottom>
      <diagonal/>
    </border>
    <border>
      <left/>
      <right/>
      <top style="thin">
        <color theme="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medium">
        <color rgb="FFE50229"/>
      </right>
      <top/>
      <bottom style="medium">
        <color rgb="FFE50229"/>
      </bottom>
      <diagonal/>
    </border>
    <border>
      <left/>
      <right style="thin">
        <color indexed="64"/>
      </right>
      <top style="thin">
        <color rgb="FF3E454D"/>
      </top>
      <bottom/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 style="thin">
        <color theme="0" tint="-0.24994659260841701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rgb="FF3E454D"/>
      </top>
      <bottom/>
      <diagonal/>
    </border>
    <border>
      <left style="thin">
        <color indexed="64"/>
      </left>
      <right/>
      <top/>
      <bottom style="thin">
        <color rgb="FF3E454D"/>
      </bottom>
      <diagonal/>
    </border>
    <border>
      <left/>
      <right style="thin">
        <color indexed="64"/>
      </right>
      <top/>
      <bottom style="thin">
        <color rgb="FF3E454D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0" fillId="13" borderId="69" applyNumberFormat="0" applyAlignment="0" applyProtection="0"/>
    <xf numFmtId="0" fontId="81" fillId="14" borderId="70" applyNumberFormat="0" applyAlignment="0" applyProtection="0"/>
    <xf numFmtId="0" fontId="82" fillId="14" borderId="6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4" fillId="0" borderId="0"/>
    <xf numFmtId="0" fontId="163" fillId="0" borderId="0" applyNumberFormat="0" applyFill="0" applyBorder="0" applyAlignment="0" applyProtection="0">
      <alignment vertical="top"/>
      <protection locked="0"/>
    </xf>
    <xf numFmtId="0" fontId="134" fillId="0" borderId="0"/>
  </cellStyleXfs>
  <cellXfs count="210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0" borderId="6" xfId="1" applyNumberFormat="1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165" fontId="13" fillId="0" borderId="11" xfId="1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9" fillId="3" borderId="18" xfId="0" applyFont="1" applyFill="1" applyBorder="1" applyAlignment="1">
      <alignment horizontal="left" vertical="center"/>
    </xf>
    <xf numFmtId="164" fontId="19" fillId="3" borderId="4" xfId="0" applyNumberFormat="1" applyFont="1" applyFill="1" applyBorder="1" applyAlignment="1">
      <alignment horizontal="right" vertical="center"/>
    </xf>
    <xf numFmtId="165" fontId="8" fillId="0" borderId="19" xfId="0" applyNumberFormat="1" applyFont="1" applyBorder="1" applyAlignment="1">
      <alignment horizontal="left" vertical="center"/>
    </xf>
    <xf numFmtId="0" fontId="20" fillId="2" borderId="13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0" fillId="2" borderId="23" xfId="0" applyFont="1" applyFill="1" applyBorder="1" applyAlignment="1">
      <alignment horizontal="center" vertical="center"/>
    </xf>
    <xf numFmtId="0" fontId="24" fillId="0" borderId="0" xfId="0" applyFont="1"/>
    <xf numFmtId="0" fontId="7" fillId="0" borderId="1" xfId="0" applyFont="1" applyBorder="1"/>
    <xf numFmtId="0" fontId="18" fillId="0" borderId="14" xfId="2" applyFont="1" applyBorder="1" applyAlignment="1">
      <alignment horizontal="center" vertical="center"/>
    </xf>
    <xf numFmtId="165" fontId="8" fillId="0" borderId="17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0" borderId="0" xfId="0" applyFont="1"/>
    <xf numFmtId="0" fontId="26" fillId="0" borderId="0" xfId="0" applyFont="1" applyAlignment="1">
      <alignment horizontal="center" vertical="center"/>
    </xf>
    <xf numFmtId="0" fontId="31" fillId="0" borderId="0" xfId="0" applyFont="1"/>
    <xf numFmtId="0" fontId="31" fillId="0" borderId="28" xfId="0" applyFont="1" applyBorder="1"/>
    <xf numFmtId="0" fontId="31" fillId="0" borderId="29" xfId="0" applyFont="1" applyBorder="1"/>
    <xf numFmtId="0" fontId="31" fillId="0" borderId="30" xfId="0" applyFont="1" applyBorder="1"/>
    <xf numFmtId="0" fontId="31" fillId="0" borderId="31" xfId="0" applyFont="1" applyBorder="1"/>
    <xf numFmtId="0" fontId="31" fillId="0" borderId="31" xfId="0" applyFont="1" applyBorder="1" applyAlignment="1">
      <alignment horizontal="center"/>
    </xf>
    <xf numFmtId="0" fontId="33" fillId="0" borderId="31" xfId="0" applyFont="1" applyBorder="1" applyAlignment="1">
      <alignment vertical="center"/>
    </xf>
    <xf numFmtId="0" fontId="34" fillId="0" borderId="31" xfId="0" applyFont="1" applyBorder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1" fillId="4" borderId="0" xfId="0" applyFont="1" applyFill="1"/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0" fontId="8" fillId="0" borderId="42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8" fillId="0" borderId="44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164" fontId="8" fillId="0" borderId="47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1" fillId="4" borderId="22" xfId="0" applyFont="1" applyFill="1" applyBorder="1" applyAlignment="1">
      <alignment horizontal="center"/>
    </xf>
    <xf numFmtId="166" fontId="36" fillId="8" borderId="15" xfId="1" applyNumberFormat="1" applyFont="1" applyFill="1" applyBorder="1" applyAlignment="1">
      <alignment horizontal="left"/>
    </xf>
    <xf numFmtId="166" fontId="36" fillId="0" borderId="15" xfId="1" applyNumberFormat="1" applyFont="1" applyFill="1" applyBorder="1" applyAlignment="1">
      <alignment horizontal="left"/>
    </xf>
    <xf numFmtId="164" fontId="0" fillId="0" borderId="0" xfId="0" applyNumberFormat="1"/>
    <xf numFmtId="0" fontId="37" fillId="0" borderId="0" xfId="0" applyFont="1" applyAlignment="1">
      <alignment horizontal="center" vertical="center" wrapText="1"/>
    </xf>
    <xf numFmtId="0" fontId="5" fillId="0" borderId="0" xfId="0" applyFont="1"/>
    <xf numFmtId="0" fontId="30" fillId="2" borderId="24" xfId="0" applyFont="1" applyFill="1" applyBorder="1" applyAlignment="1">
      <alignment horizontal="center" vertical="center"/>
    </xf>
    <xf numFmtId="2" fontId="8" fillId="0" borderId="42" xfId="3" applyNumberFormat="1" applyFont="1" applyFill="1" applyBorder="1" applyAlignment="1"/>
    <xf numFmtId="2" fontId="8" fillId="0" borderId="45" xfId="3" applyNumberFormat="1" applyFont="1" applyFill="1" applyBorder="1" applyAlignment="1"/>
    <xf numFmtId="166" fontId="7" fillId="0" borderId="42" xfId="1" applyNumberFormat="1" applyFont="1" applyFill="1" applyBorder="1" applyAlignment="1">
      <alignment horizontal="left"/>
    </xf>
    <xf numFmtId="0" fontId="8" fillId="0" borderId="44" xfId="3" applyNumberFormat="1" applyFont="1" applyFill="1" applyBorder="1" applyAlignment="1">
      <alignment horizontal="center"/>
    </xf>
    <xf numFmtId="10" fontId="8" fillId="0" borderId="44" xfId="3" applyNumberFormat="1" applyFont="1" applyFill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center"/>
    </xf>
    <xf numFmtId="166" fontId="7" fillId="0" borderId="45" xfId="1" applyNumberFormat="1" applyFont="1" applyFill="1" applyBorder="1" applyAlignment="1">
      <alignment horizontal="left"/>
    </xf>
    <xf numFmtId="0" fontId="8" fillId="0" borderId="47" xfId="3" applyNumberFormat="1" applyFont="1" applyFill="1" applyBorder="1" applyAlignment="1">
      <alignment horizontal="center"/>
    </xf>
    <xf numFmtId="0" fontId="38" fillId="2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164" fontId="8" fillId="0" borderId="14" xfId="1" applyNumberFormat="1" applyFont="1" applyFill="1" applyBorder="1" applyAlignment="1">
      <alignment horizontal="center"/>
    </xf>
    <xf numFmtId="0" fontId="38" fillId="2" borderId="16" xfId="0" applyFont="1" applyFill="1" applyBorder="1" applyAlignment="1">
      <alignment horizontal="center" vertical="center"/>
    </xf>
    <xf numFmtId="0" fontId="0" fillId="0" borderId="14" xfId="0" applyBorder="1"/>
    <xf numFmtId="0" fontId="11" fillId="0" borderId="14" xfId="0" applyFont="1" applyBorder="1" applyAlignment="1">
      <alignment horizontal="center"/>
    </xf>
    <xf numFmtId="0" fontId="35" fillId="4" borderId="21" xfId="0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Continuous"/>
    </xf>
    <xf numFmtId="9" fontId="11" fillId="4" borderId="14" xfId="0" applyNumberFormat="1" applyFont="1" applyFill="1" applyBorder="1" applyAlignment="1">
      <alignment horizontal="centerContinuous"/>
    </xf>
    <xf numFmtId="0" fontId="11" fillId="4" borderId="14" xfId="0" applyFont="1" applyFill="1" applyBorder="1" applyAlignment="1">
      <alignment horizontal="centerContinuous"/>
    </xf>
    <xf numFmtId="0" fontId="11" fillId="4" borderId="15" xfId="0" applyFont="1" applyFill="1" applyBorder="1" applyAlignment="1">
      <alignment horizontal="centerContinuous"/>
    </xf>
    <xf numFmtId="0" fontId="78" fillId="0" borderId="54" xfId="0" applyFont="1" applyBorder="1" applyAlignment="1">
      <alignment horizont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164" fontId="8" fillId="5" borderId="0" xfId="1" applyNumberFormat="1" applyFont="1" applyFill="1" applyBorder="1" applyAlignment="1" applyProtection="1">
      <alignment horizontal="center"/>
      <protection hidden="1"/>
    </xf>
    <xf numFmtId="164" fontId="8" fillId="0" borderId="0" xfId="1" applyNumberFormat="1" applyFont="1" applyBorder="1" applyAlignment="1" applyProtection="1">
      <alignment horizontal="center"/>
      <protection hidden="1"/>
    </xf>
    <xf numFmtId="166" fontId="36" fillId="0" borderId="24" xfId="1" applyNumberFormat="1" applyFont="1" applyFill="1" applyBorder="1" applyAlignment="1" applyProtection="1">
      <alignment horizontal="left" vertical="center"/>
      <protection hidden="1"/>
    </xf>
    <xf numFmtId="164" fontId="8" fillId="0" borderId="22" xfId="1" applyNumberFormat="1" applyFont="1" applyFill="1" applyBorder="1" applyAlignment="1" applyProtection="1">
      <alignment horizontal="center" vertical="center"/>
      <protection hidden="1"/>
    </xf>
    <xf numFmtId="166" fontId="36" fillId="0" borderId="26" xfId="1" applyNumberFormat="1" applyFont="1" applyFill="1" applyBorder="1" applyAlignment="1" applyProtection="1">
      <alignment horizontal="left" wrapText="1"/>
      <protection hidden="1"/>
    </xf>
    <xf numFmtId="164" fontId="8" fillId="0" borderId="0" xfId="1" applyNumberFormat="1" applyFont="1" applyFill="1" applyBorder="1" applyAlignment="1" applyProtection="1">
      <alignment horizontal="center"/>
      <protection hidden="1"/>
    </xf>
    <xf numFmtId="166" fontId="36" fillId="0" borderId="27" xfId="1" applyNumberFormat="1" applyFont="1" applyFill="1" applyBorder="1" applyAlignment="1" applyProtection="1">
      <alignment horizontal="left" wrapText="1"/>
      <protection hidden="1"/>
    </xf>
    <xf numFmtId="164" fontId="8" fillId="0" borderId="16" xfId="1" applyNumberFormat="1" applyFont="1" applyFill="1" applyBorder="1" applyAlignment="1" applyProtection="1">
      <alignment horizontal="center"/>
      <protection hidden="1"/>
    </xf>
    <xf numFmtId="166" fontId="36" fillId="0" borderId="25" xfId="1" applyNumberFormat="1" applyFont="1" applyFill="1" applyBorder="1" applyAlignment="1" applyProtection="1">
      <alignment horizontal="left" wrapText="1"/>
      <protection hidden="1"/>
    </xf>
    <xf numFmtId="164" fontId="8" fillId="0" borderId="13" xfId="1" applyNumberFormat="1" applyFont="1" applyFill="1" applyBorder="1" applyAlignment="1" applyProtection="1">
      <alignment horizontal="center"/>
      <protection hidden="1"/>
    </xf>
    <xf numFmtId="164" fontId="8" fillId="5" borderId="42" xfId="1" applyNumberFormat="1" applyFont="1" applyFill="1" applyBorder="1" applyAlignment="1" applyProtection="1">
      <alignment horizontal="center"/>
      <protection hidden="1"/>
    </xf>
    <xf numFmtId="164" fontId="8" fillId="5" borderId="44" xfId="1" applyNumberFormat="1" applyFont="1" applyFill="1" applyBorder="1" applyAlignment="1" applyProtection="1">
      <alignment horizontal="center"/>
      <protection hidden="1"/>
    </xf>
    <xf numFmtId="164" fontId="8" fillId="0" borderId="42" xfId="1" applyNumberFormat="1" applyFont="1" applyBorder="1" applyAlignment="1" applyProtection="1">
      <alignment horizontal="center"/>
      <protection hidden="1"/>
    </xf>
    <xf numFmtId="164" fontId="8" fillId="0" borderId="44" xfId="1" applyNumberFormat="1" applyFont="1" applyBorder="1" applyAlignment="1" applyProtection="1">
      <alignment horizontal="center"/>
      <protection hidden="1"/>
    </xf>
    <xf numFmtId="164" fontId="8" fillId="5" borderId="45" xfId="1" applyNumberFormat="1" applyFont="1" applyFill="1" applyBorder="1" applyAlignment="1" applyProtection="1">
      <alignment horizontal="center"/>
      <protection hidden="1"/>
    </xf>
    <xf numFmtId="164" fontId="8" fillId="5" borderId="46" xfId="1" applyNumberFormat="1" applyFont="1" applyFill="1" applyBorder="1" applyAlignment="1" applyProtection="1">
      <alignment horizontal="center"/>
      <protection hidden="1"/>
    </xf>
    <xf numFmtId="164" fontId="8" fillId="5" borderId="47" xfId="1" applyNumberFormat="1" applyFont="1" applyFill="1" applyBorder="1" applyAlignment="1" applyProtection="1">
      <alignment horizontal="center"/>
      <protection hidden="1"/>
    </xf>
    <xf numFmtId="164" fontId="8" fillId="0" borderId="44" xfId="0" applyNumberFormat="1" applyFont="1" applyBorder="1" applyAlignment="1" applyProtection="1">
      <alignment horizontal="center" vertical="center"/>
      <protection hidden="1"/>
    </xf>
    <xf numFmtId="164" fontId="8" fillId="0" borderId="47" xfId="0" applyNumberFormat="1" applyFont="1" applyBorder="1" applyAlignment="1" applyProtection="1">
      <alignment horizontal="center" vertical="center"/>
      <protection hidden="1"/>
    </xf>
    <xf numFmtId="165" fontId="8" fillId="0" borderId="7" xfId="0" applyNumberFormat="1" applyFont="1" applyBorder="1" applyAlignment="1">
      <alignment horizontal="left" vertical="center"/>
    </xf>
    <xf numFmtId="164" fontId="8" fillId="0" borderId="9" xfId="0" applyNumberFormat="1" applyFont="1" applyBorder="1" applyAlignment="1">
      <alignment horizontal="center" vertical="center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12" fillId="2" borderId="26" xfId="0" applyFont="1" applyFill="1" applyBorder="1" applyAlignment="1">
      <alignment horizontal="center" vertical="center"/>
    </xf>
    <xf numFmtId="14" fontId="0" fillId="0" borderId="0" xfId="0" applyNumberFormat="1"/>
    <xf numFmtId="166" fontId="93" fillId="8" borderId="0" xfId="1" applyNumberFormat="1" applyFont="1" applyFill="1" applyBorder="1" applyAlignment="1">
      <alignment horizontal="left"/>
    </xf>
    <xf numFmtId="166" fontId="93" fillId="9" borderId="0" xfId="1" applyNumberFormat="1" applyFont="1" applyFill="1" applyBorder="1" applyAlignment="1">
      <alignment horizontal="left"/>
    </xf>
    <xf numFmtId="166" fontId="93" fillId="9" borderId="16" xfId="1" applyNumberFormat="1" applyFont="1" applyFill="1" applyBorder="1" applyAlignment="1">
      <alignment horizontal="left"/>
    </xf>
    <xf numFmtId="164" fontId="93" fillId="9" borderId="0" xfId="1" applyNumberFormat="1" applyFont="1" applyFill="1" applyBorder="1" applyAlignment="1">
      <alignment horizontal="center"/>
    </xf>
    <xf numFmtId="164" fontId="93" fillId="9" borderId="16" xfId="1" applyNumberFormat="1" applyFont="1" applyFill="1" applyBorder="1" applyAlignment="1">
      <alignment horizontal="center"/>
    </xf>
    <xf numFmtId="0" fontId="24" fillId="9" borderId="24" xfId="0" applyFont="1" applyFill="1" applyBorder="1" applyAlignment="1">
      <alignment horizontal="left"/>
    </xf>
    <xf numFmtId="0" fontId="24" fillId="9" borderId="21" xfId="0" applyFont="1" applyFill="1" applyBorder="1" applyAlignment="1">
      <alignment horizontal="centerContinuous"/>
    </xf>
    <xf numFmtId="0" fontId="24" fillId="9" borderId="23" xfId="0" applyFont="1" applyFill="1" applyBorder="1" applyAlignment="1">
      <alignment horizontal="centerContinuous"/>
    </xf>
    <xf numFmtId="0" fontId="24" fillId="9" borderId="26" xfId="0" applyFont="1" applyFill="1" applyBorder="1" applyAlignment="1">
      <alignment horizontal="centerContinuous"/>
    </xf>
    <xf numFmtId="166" fontId="24" fillId="9" borderId="14" xfId="1" applyNumberFormat="1" applyFont="1" applyFill="1" applyBorder="1" applyAlignment="1">
      <alignment horizontal="centerContinuous"/>
    </xf>
    <xf numFmtId="166" fontId="24" fillId="9" borderId="20" xfId="1" applyNumberFormat="1" applyFont="1" applyFill="1" applyBorder="1" applyAlignment="1">
      <alignment horizontal="centerContinuous"/>
    </xf>
    <xf numFmtId="0" fontId="24" fillId="9" borderId="26" xfId="0" applyFont="1" applyFill="1" applyBorder="1"/>
    <xf numFmtId="0" fontId="24" fillId="9" borderId="27" xfId="0" applyFont="1" applyFill="1" applyBorder="1"/>
    <xf numFmtId="166" fontId="24" fillId="9" borderId="15" xfId="1" applyNumberFormat="1" applyFont="1" applyFill="1" applyBorder="1" applyAlignment="1">
      <alignment horizontal="centerContinuous"/>
    </xf>
    <xf numFmtId="166" fontId="24" fillId="9" borderId="17" xfId="1" applyNumberFormat="1" applyFont="1" applyFill="1" applyBorder="1" applyAlignment="1">
      <alignment horizontal="centerContinuous"/>
    </xf>
    <xf numFmtId="0" fontId="24" fillId="9" borderId="0" xfId="0" applyFont="1" applyFill="1" applyAlignment="1">
      <alignment horizontal="centerContinuous"/>
    </xf>
    <xf numFmtId="166" fontId="24" fillId="9" borderId="0" xfId="1" applyNumberFormat="1" applyFont="1" applyFill="1" applyBorder="1" applyAlignment="1">
      <alignment horizontal="centerContinuous"/>
    </xf>
    <xf numFmtId="0" fontId="98" fillId="9" borderId="2" xfId="0" applyFont="1" applyFill="1" applyBorder="1" applyAlignment="1">
      <alignment horizontal="left"/>
    </xf>
    <xf numFmtId="0" fontId="98" fillId="9" borderId="13" xfId="0" applyFont="1" applyFill="1" applyBorder="1" applyAlignment="1">
      <alignment horizontal="centerContinuous"/>
    </xf>
    <xf numFmtId="0" fontId="99" fillId="9" borderId="25" xfId="0" applyFont="1" applyFill="1" applyBorder="1" applyAlignment="1">
      <alignment horizontal="center"/>
    </xf>
    <xf numFmtId="166" fontId="93" fillId="9" borderId="2" xfId="1" applyNumberFormat="1" applyFont="1" applyFill="1" applyBorder="1" applyAlignment="1">
      <alignment horizontal="left"/>
    </xf>
    <xf numFmtId="166" fontId="93" fillId="9" borderId="3" xfId="1" applyNumberFormat="1" applyFont="1" applyFill="1" applyBorder="1" applyAlignment="1">
      <alignment horizontal="left"/>
    </xf>
    <xf numFmtId="0" fontId="24" fillId="9" borderId="14" xfId="0" applyFont="1" applyFill="1" applyBorder="1" applyAlignment="1">
      <alignment horizontal="center"/>
    </xf>
    <xf numFmtId="166" fontId="93" fillId="9" borderId="14" xfId="1" applyNumberFormat="1" applyFont="1" applyFill="1" applyBorder="1" applyAlignment="1">
      <alignment horizontal="left"/>
    </xf>
    <xf numFmtId="166" fontId="93" fillId="9" borderId="20" xfId="1" applyNumberFormat="1" applyFont="1" applyFill="1" applyBorder="1" applyAlignment="1">
      <alignment horizontal="left"/>
    </xf>
    <xf numFmtId="166" fontId="93" fillId="9" borderId="15" xfId="1" applyNumberFormat="1" applyFont="1" applyFill="1" applyBorder="1" applyAlignment="1">
      <alignment horizontal="left"/>
    </xf>
    <xf numFmtId="166" fontId="93" fillId="9" borderId="17" xfId="1" applyNumberFormat="1" applyFont="1" applyFill="1" applyBorder="1" applyAlignment="1">
      <alignment horizontal="left"/>
    </xf>
    <xf numFmtId="0" fontId="24" fillId="9" borderId="27" xfId="0" applyFont="1" applyFill="1" applyBorder="1" applyAlignment="1">
      <alignment horizontal="center"/>
    </xf>
    <xf numFmtId="0" fontId="24" fillId="9" borderId="25" xfId="0" applyFont="1" applyFill="1" applyBorder="1" applyAlignment="1">
      <alignment horizontal="center"/>
    </xf>
    <xf numFmtId="166" fontId="93" fillId="9" borderId="13" xfId="1" applyNumberFormat="1" applyFont="1" applyFill="1" applyBorder="1" applyAlignment="1">
      <alignment horizontal="left"/>
    </xf>
    <xf numFmtId="166" fontId="93" fillId="8" borderId="15" xfId="1" applyNumberFormat="1" applyFont="1" applyFill="1" applyBorder="1" applyAlignment="1">
      <alignment horizontal="left"/>
    </xf>
    <xf numFmtId="166" fontId="93" fillId="8" borderId="16" xfId="1" applyNumberFormat="1" applyFont="1" applyFill="1" applyBorder="1" applyAlignment="1">
      <alignment horizontal="left"/>
    </xf>
    <xf numFmtId="0" fontId="24" fillId="9" borderId="26" xfId="0" applyFont="1" applyFill="1" applyBorder="1" applyAlignment="1">
      <alignment horizontal="center"/>
    </xf>
    <xf numFmtId="0" fontId="93" fillId="9" borderId="26" xfId="0" applyFont="1" applyFill="1" applyBorder="1" applyAlignment="1">
      <alignment horizontal="center"/>
    </xf>
    <xf numFmtId="0" fontId="93" fillId="9" borderId="26" xfId="0" applyFont="1" applyFill="1" applyBorder="1"/>
    <xf numFmtId="166" fontId="93" fillId="8" borderId="14" xfId="1" applyNumberFormat="1" applyFont="1" applyFill="1" applyBorder="1" applyAlignment="1">
      <alignment horizontal="left"/>
    </xf>
    <xf numFmtId="0" fontId="24" fillId="9" borderId="25" xfId="0" applyFont="1" applyFill="1" applyBorder="1" applyAlignment="1">
      <alignment horizontal="centerContinuous"/>
    </xf>
    <xf numFmtId="0" fontId="24" fillId="9" borderId="27" xfId="0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Continuous"/>
    </xf>
    <xf numFmtId="166" fontId="93" fillId="9" borderId="22" xfId="1" applyNumberFormat="1" applyFont="1" applyFill="1" applyBorder="1" applyAlignment="1">
      <alignment horizontal="left"/>
    </xf>
    <xf numFmtId="0" fontId="24" fillId="9" borderId="13" xfId="0" applyFont="1" applyFill="1" applyBorder="1" applyAlignment="1">
      <alignment horizontal="centerContinuous"/>
    </xf>
    <xf numFmtId="166" fontId="24" fillId="12" borderId="2" xfId="1" applyNumberFormat="1" applyFont="1" applyFill="1" applyBorder="1" applyAlignment="1">
      <alignment horizontal="left"/>
    </xf>
    <xf numFmtId="166" fontId="24" fillId="12" borderId="3" xfId="1" applyNumberFormat="1" applyFont="1" applyFill="1" applyBorder="1" applyAlignment="1">
      <alignment horizontal="left"/>
    </xf>
    <xf numFmtId="0" fontId="24" fillId="9" borderId="15" xfId="0" applyFont="1" applyFill="1" applyBorder="1" applyAlignment="1">
      <alignment horizontal="centerContinuous"/>
    </xf>
    <xf numFmtId="9" fontId="24" fillId="9" borderId="26" xfId="0" applyNumberFormat="1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"/>
    </xf>
    <xf numFmtId="166" fontId="93" fillId="9" borderId="21" xfId="1" applyNumberFormat="1" applyFont="1" applyFill="1" applyBorder="1" applyAlignment="1">
      <alignment horizontal="left"/>
    </xf>
    <xf numFmtId="166" fontId="93" fillId="9" borderId="23" xfId="1" applyNumberFormat="1" applyFont="1" applyFill="1" applyBorder="1" applyAlignment="1">
      <alignment horizontal="left"/>
    </xf>
    <xf numFmtId="164" fontId="24" fillId="0" borderId="0" xfId="1" applyNumberFormat="1" applyFont="1" applyFill="1" applyBorder="1" applyAlignment="1">
      <alignment horizontal="center"/>
    </xf>
    <xf numFmtId="0" fontId="96" fillId="0" borderId="0" xfId="0" applyFont="1" applyAlignment="1">
      <alignment vertical="top" wrapText="1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164" fontId="24" fillId="0" borderId="13" xfId="1" applyNumberFormat="1" applyFont="1" applyFill="1" applyBorder="1" applyAlignment="1">
      <alignment horizontal="center"/>
    </xf>
    <xf numFmtId="164" fontId="24" fillId="0" borderId="3" xfId="1" applyNumberFormat="1" applyFont="1" applyFill="1" applyBorder="1" applyAlignment="1">
      <alignment horizontal="center"/>
    </xf>
    <xf numFmtId="164" fontId="24" fillId="0" borderId="20" xfId="1" applyNumberFormat="1" applyFont="1" applyFill="1" applyBorder="1" applyAlignment="1">
      <alignment horizontal="center"/>
    </xf>
    <xf numFmtId="164" fontId="24" fillId="0" borderId="16" xfId="1" applyNumberFormat="1" applyFont="1" applyFill="1" applyBorder="1" applyAlignment="1">
      <alignment horizontal="center"/>
    </xf>
    <xf numFmtId="164" fontId="24" fillId="0" borderId="17" xfId="1" applyNumberFormat="1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164" fontId="93" fillId="0" borderId="13" xfId="1" applyNumberFormat="1" applyFont="1" applyFill="1" applyBorder="1" applyAlignment="1">
      <alignment horizontal="center"/>
    </xf>
    <xf numFmtId="164" fontId="93" fillId="0" borderId="0" xfId="1" applyNumberFormat="1" applyFont="1" applyFill="1" applyBorder="1" applyAlignment="1">
      <alignment horizontal="center"/>
    </xf>
    <xf numFmtId="164" fontId="93" fillId="0" borderId="16" xfId="1" applyNumberFormat="1" applyFont="1" applyFill="1" applyBorder="1" applyAlignment="1">
      <alignment horizontal="center"/>
    </xf>
    <xf numFmtId="164" fontId="93" fillId="0" borderId="22" xfId="1" applyNumberFormat="1" applyFont="1" applyFill="1" applyBorder="1" applyAlignment="1">
      <alignment horizontal="center"/>
    </xf>
    <xf numFmtId="164" fontId="93" fillId="0" borderId="17" xfId="1" applyNumberFormat="1" applyFont="1" applyFill="1" applyBorder="1" applyAlignment="1">
      <alignment horizontal="center"/>
    </xf>
    <xf numFmtId="164" fontId="93" fillId="0" borderId="20" xfId="1" applyNumberFormat="1" applyFont="1" applyFill="1" applyBorder="1" applyAlignment="1">
      <alignment horizontal="center"/>
    </xf>
    <xf numFmtId="164" fontId="93" fillId="0" borderId="3" xfId="1" applyNumberFormat="1" applyFont="1" applyFill="1" applyBorder="1" applyAlignment="1">
      <alignment horizontal="center"/>
    </xf>
    <xf numFmtId="164" fontId="24" fillId="0" borderId="22" xfId="1" applyNumberFormat="1" applyFont="1" applyFill="1" applyBorder="1" applyAlignment="1">
      <alignment horizontal="center"/>
    </xf>
    <xf numFmtId="164" fontId="24" fillId="0" borderId="3" xfId="0" applyNumberFormat="1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164" fontId="93" fillId="0" borderId="23" xfId="1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94" fillId="17" borderId="0" xfId="1" applyNumberFormat="1" applyFont="1" applyFill="1" applyBorder="1" applyAlignment="1">
      <alignment horizontal="center"/>
    </xf>
    <xf numFmtId="164" fontId="94" fillId="17" borderId="20" xfId="1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left"/>
    </xf>
    <xf numFmtId="0" fontId="24" fillId="0" borderId="21" xfId="0" applyFont="1" applyBorder="1" applyAlignment="1">
      <alignment horizontal="centerContinuous"/>
    </xf>
    <xf numFmtId="0" fontId="24" fillId="0" borderId="23" xfId="0" applyFont="1" applyBorder="1" applyAlignment="1">
      <alignment horizontal="centerContinuous"/>
    </xf>
    <xf numFmtId="0" fontId="24" fillId="0" borderId="26" xfId="0" applyFont="1" applyBorder="1" applyAlignment="1">
      <alignment horizontal="centerContinuous"/>
    </xf>
    <xf numFmtId="166" fontId="24" fillId="0" borderId="14" xfId="1" applyNumberFormat="1" applyFont="1" applyFill="1" applyBorder="1" applyAlignment="1">
      <alignment horizontal="centerContinuous"/>
    </xf>
    <xf numFmtId="166" fontId="24" fillId="0" borderId="20" xfId="1" applyNumberFormat="1" applyFont="1" applyFill="1" applyBorder="1" applyAlignment="1">
      <alignment horizontal="centerContinuous"/>
    </xf>
    <xf numFmtId="164" fontId="8" fillId="0" borderId="0" xfId="1" applyNumberFormat="1" applyFont="1" applyFill="1" applyBorder="1" applyAlignment="1">
      <alignment horizontal="centerContinuous"/>
    </xf>
    <xf numFmtId="0" fontId="24" fillId="0" borderId="26" xfId="0" applyFont="1" applyBorder="1"/>
    <xf numFmtId="0" fontId="24" fillId="0" borderId="27" xfId="0" applyFont="1" applyBorder="1"/>
    <xf numFmtId="166" fontId="24" fillId="0" borderId="15" xfId="1" applyNumberFormat="1" applyFont="1" applyFill="1" applyBorder="1" applyAlignment="1">
      <alignment horizontal="centerContinuous"/>
    </xf>
    <xf numFmtId="166" fontId="24" fillId="0" borderId="17" xfId="1" applyNumberFormat="1" applyFont="1" applyFill="1" applyBorder="1" applyAlignment="1">
      <alignment horizontal="centerContinuous"/>
    </xf>
    <xf numFmtId="0" fontId="24" fillId="0" borderId="0" xfId="0" applyFont="1" applyAlignment="1">
      <alignment horizontal="centerContinuous"/>
    </xf>
    <xf numFmtId="166" fontId="24" fillId="0" borderId="0" xfId="1" applyNumberFormat="1" applyFont="1" applyFill="1" applyBorder="1" applyAlignment="1">
      <alignment horizontal="centerContinuous"/>
    </xf>
    <xf numFmtId="0" fontId="98" fillId="0" borderId="2" xfId="0" applyFont="1" applyBorder="1" applyAlignment="1">
      <alignment horizontal="left"/>
    </xf>
    <xf numFmtId="0" fontId="98" fillId="0" borderId="13" xfId="0" applyFont="1" applyBorder="1" applyAlignment="1">
      <alignment horizontal="centerContinuous"/>
    </xf>
    <xf numFmtId="0" fontId="99" fillId="0" borderId="25" xfId="0" applyFont="1" applyBorder="1" applyAlignment="1">
      <alignment horizontal="center"/>
    </xf>
    <xf numFmtId="166" fontId="93" fillId="0" borderId="2" xfId="1" applyNumberFormat="1" applyFont="1" applyFill="1" applyBorder="1" applyAlignment="1">
      <alignment horizontal="left"/>
    </xf>
    <xf numFmtId="166" fontId="93" fillId="0" borderId="3" xfId="1" applyNumberFormat="1" applyFont="1" applyFill="1" applyBorder="1" applyAlignment="1">
      <alignment horizontal="left"/>
    </xf>
    <xf numFmtId="164" fontId="93" fillId="0" borderId="13" xfId="3" applyNumberFormat="1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166" fontId="93" fillId="0" borderId="14" xfId="1" applyNumberFormat="1" applyFont="1" applyFill="1" applyBorder="1" applyAlignment="1">
      <alignment horizontal="left"/>
    </xf>
    <xf numFmtId="166" fontId="93" fillId="0" borderId="20" xfId="1" applyNumberFormat="1" applyFont="1" applyFill="1" applyBorder="1" applyAlignment="1">
      <alignment horizontal="left"/>
    </xf>
    <xf numFmtId="164" fontId="93" fillId="0" borderId="0" xfId="3" applyNumberFormat="1" applyFont="1" applyFill="1" applyBorder="1" applyAlignment="1">
      <alignment horizontal="center"/>
    </xf>
    <xf numFmtId="166" fontId="93" fillId="0" borderId="15" xfId="1" applyNumberFormat="1" applyFont="1" applyFill="1" applyBorder="1" applyAlignment="1">
      <alignment horizontal="left"/>
    </xf>
    <xf numFmtId="166" fontId="93" fillId="0" borderId="17" xfId="1" applyNumberFormat="1" applyFont="1" applyFill="1" applyBorder="1" applyAlignment="1">
      <alignment horizontal="left"/>
    </xf>
    <xf numFmtId="164" fontId="93" fillId="0" borderId="16" xfId="3" applyNumberFormat="1" applyFont="1" applyFill="1" applyBorder="1" applyAlignment="1">
      <alignment horizontal="center"/>
    </xf>
    <xf numFmtId="0" fontId="24" fillId="0" borderId="27" xfId="0" applyFont="1" applyBorder="1" applyAlignment="1">
      <alignment horizontal="center"/>
    </xf>
    <xf numFmtId="166" fontId="93" fillId="0" borderId="16" xfId="1" applyNumberFormat="1" applyFont="1" applyFill="1" applyBorder="1" applyAlignment="1">
      <alignment horizontal="left"/>
    </xf>
    <xf numFmtId="0" fontId="24" fillId="0" borderId="25" xfId="0" applyFont="1" applyBorder="1" applyAlignment="1">
      <alignment horizontal="center"/>
    </xf>
    <xf numFmtId="166" fontId="93" fillId="0" borderId="13" xfId="1" applyNumberFormat="1" applyFont="1" applyFill="1" applyBorder="1" applyAlignment="1">
      <alignment horizontal="left"/>
    </xf>
    <xf numFmtId="164" fontId="8" fillId="0" borderId="13" xfId="3" applyNumberFormat="1" applyFont="1" applyFill="1" applyBorder="1" applyAlignment="1">
      <alignment horizontal="center"/>
    </xf>
    <xf numFmtId="0" fontId="24" fillId="0" borderId="26" xfId="0" applyFont="1" applyBorder="1" applyAlignment="1">
      <alignment horizontal="center"/>
    </xf>
    <xf numFmtId="166" fontId="93" fillId="0" borderId="0" xfId="1" applyNumberFormat="1" applyFont="1" applyFill="1" applyBorder="1" applyAlignment="1">
      <alignment horizontal="left"/>
    </xf>
    <xf numFmtId="0" fontId="93" fillId="0" borderId="26" xfId="0" applyFont="1" applyBorder="1" applyAlignment="1">
      <alignment horizontal="center"/>
    </xf>
    <xf numFmtId="0" fontId="93" fillId="0" borderId="26" xfId="0" applyFont="1" applyBorder="1"/>
    <xf numFmtId="0" fontId="24" fillId="0" borderId="25" xfId="0" applyFont="1" applyBorder="1" applyAlignment="1">
      <alignment horizontal="centerContinuous"/>
    </xf>
    <xf numFmtId="0" fontId="24" fillId="0" borderId="27" xfId="0" applyFont="1" applyBorder="1" applyAlignment="1">
      <alignment horizontal="centerContinuous"/>
    </xf>
    <xf numFmtId="164" fontId="8" fillId="0" borderId="16" xfId="3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centerContinuous"/>
    </xf>
    <xf numFmtId="166" fontId="93" fillId="0" borderId="22" xfId="1" applyNumberFormat="1" applyFont="1" applyFill="1" applyBorder="1" applyAlignment="1">
      <alignment horizontal="left"/>
    </xf>
    <xf numFmtId="0" fontId="24" fillId="0" borderId="13" xfId="0" applyFont="1" applyBorder="1" applyAlignment="1">
      <alignment horizontal="centerContinuous"/>
    </xf>
    <xf numFmtId="166" fontId="24" fillId="0" borderId="2" xfId="1" applyNumberFormat="1" applyFont="1" applyFill="1" applyBorder="1" applyAlignment="1">
      <alignment horizontal="left"/>
    </xf>
    <xf numFmtId="166" fontId="24" fillId="0" borderId="3" xfId="1" applyNumberFormat="1" applyFont="1" applyFill="1" applyBorder="1" applyAlignment="1">
      <alignment horizontal="left"/>
    </xf>
    <xf numFmtId="0" fontId="24" fillId="0" borderId="15" xfId="0" applyFont="1" applyBorder="1" applyAlignment="1">
      <alignment horizontal="centerContinuous"/>
    </xf>
    <xf numFmtId="9" fontId="24" fillId="0" borderId="26" xfId="0" applyNumberFormat="1" applyFont="1" applyBorder="1" applyAlignment="1">
      <alignment horizontal="centerContinuous"/>
    </xf>
    <xf numFmtId="0" fontId="24" fillId="0" borderId="24" xfId="0" applyFont="1" applyBorder="1" applyAlignment="1">
      <alignment horizontal="center"/>
    </xf>
    <xf numFmtId="166" fontId="93" fillId="0" borderId="21" xfId="1" applyNumberFormat="1" applyFont="1" applyFill="1" applyBorder="1" applyAlignment="1">
      <alignment horizontal="left"/>
    </xf>
    <xf numFmtId="166" fontId="93" fillId="0" borderId="23" xfId="1" applyNumberFormat="1" applyFont="1" applyFill="1" applyBorder="1" applyAlignment="1">
      <alignment horizontal="left"/>
    </xf>
    <xf numFmtId="0" fontId="93" fillId="0" borderId="0" xfId="0" applyFont="1"/>
    <xf numFmtId="0" fontId="100" fillId="0" borderId="0" xfId="0" applyFont="1" applyAlignment="1">
      <alignment horizontal="center" vertical="center"/>
    </xf>
    <xf numFmtId="0" fontId="24" fillId="0" borderId="21" xfId="0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88" xfId="0" applyFont="1" applyBorder="1" applyAlignment="1">
      <alignment horizontal="left"/>
    </xf>
    <xf numFmtId="0" fontId="24" fillId="0" borderId="89" xfId="0" applyFont="1" applyBorder="1" applyAlignment="1">
      <alignment horizontal="left"/>
    </xf>
    <xf numFmtId="0" fontId="24" fillId="0" borderId="22" xfId="0" applyFont="1" applyBorder="1" applyAlignment="1">
      <alignment horizontal="centerContinuous"/>
    </xf>
    <xf numFmtId="0" fontId="24" fillId="0" borderId="79" xfId="0" applyFont="1" applyBorder="1" applyAlignment="1">
      <alignment horizontal="center"/>
    </xf>
    <xf numFmtId="166" fontId="24" fillId="0" borderId="14" xfId="1" applyNumberFormat="1" applyFont="1" applyFill="1" applyBorder="1" applyAlignment="1">
      <alignment horizontal="left"/>
    </xf>
    <xf numFmtId="164" fontId="24" fillId="0" borderId="80" xfId="1" applyNumberFormat="1" applyFont="1" applyFill="1" applyBorder="1" applyAlignment="1">
      <alignment horizontal="center"/>
    </xf>
    <xf numFmtId="166" fontId="24" fillId="0" borderId="79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Continuous"/>
    </xf>
    <xf numFmtId="0" fontId="24" fillId="0" borderId="20" xfId="3" applyNumberFormat="1" applyFont="1" applyFill="1" applyBorder="1" applyAlignment="1">
      <alignment horizontal="centerContinuous"/>
    </xf>
    <xf numFmtId="167" fontId="24" fillId="0" borderId="0" xfId="3" applyNumberFormat="1" applyFont="1" applyFill="1" applyBorder="1" applyAlignment="1">
      <alignment horizontal="centerContinuous"/>
    </xf>
    <xf numFmtId="167" fontId="24" fillId="0" borderId="20" xfId="3" applyNumberFormat="1" applyFont="1" applyFill="1" applyBorder="1" applyAlignment="1">
      <alignment horizontal="centerContinuous"/>
    </xf>
    <xf numFmtId="0" fontId="24" fillId="0" borderId="81" xfId="0" applyFont="1" applyBorder="1" applyAlignment="1">
      <alignment horizontal="center"/>
    </xf>
    <xf numFmtId="166" fontId="24" fillId="0" borderId="15" xfId="1" applyNumberFormat="1" applyFont="1" applyFill="1" applyBorder="1" applyAlignment="1">
      <alignment horizontal="left"/>
    </xf>
    <xf numFmtId="164" fontId="24" fillId="0" borderId="82" xfId="1" applyNumberFormat="1" applyFont="1" applyFill="1" applyBorder="1" applyAlignment="1">
      <alignment horizontal="center"/>
    </xf>
    <xf numFmtId="0" fontId="24" fillId="0" borderId="89" xfId="0" applyFont="1" applyBorder="1" applyAlignment="1">
      <alignment horizontal="center"/>
    </xf>
    <xf numFmtId="166" fontId="24" fillId="0" borderId="21" xfId="1" applyNumberFormat="1" applyFont="1" applyFill="1" applyBorder="1" applyAlignment="1">
      <alignment horizontal="left"/>
    </xf>
    <xf numFmtId="1" fontId="24" fillId="0" borderId="0" xfId="3" applyNumberFormat="1" applyFont="1" applyFill="1" applyBorder="1" applyAlignment="1">
      <alignment horizontal="centerContinuous"/>
    </xf>
    <xf numFmtId="1" fontId="24" fillId="0" borderId="20" xfId="3" applyNumberFormat="1" applyFont="1" applyFill="1" applyBorder="1" applyAlignment="1">
      <alignment horizontal="centerContinuous"/>
    </xf>
    <xf numFmtId="0" fontId="23" fillId="0" borderId="83" xfId="0" applyFont="1" applyBorder="1"/>
    <xf numFmtId="0" fontId="24" fillId="0" borderId="84" xfId="0" applyFont="1" applyBorder="1"/>
    <xf numFmtId="0" fontId="24" fillId="0" borderId="80" xfId="0" applyFont="1" applyBorder="1"/>
    <xf numFmtId="166" fontId="24" fillId="0" borderId="83" xfId="1" applyNumberFormat="1" applyFont="1" applyFill="1" applyBorder="1" applyAlignment="1">
      <alignment horizontal="left"/>
    </xf>
    <xf numFmtId="0" fontId="24" fillId="0" borderId="84" xfId="3" applyNumberFormat="1" applyFont="1" applyFill="1" applyBorder="1" applyAlignment="1">
      <alignment horizontal="center"/>
    </xf>
    <xf numFmtId="0" fontId="24" fillId="0" borderId="90" xfId="3" applyNumberFormat="1" applyFont="1" applyFill="1" applyBorder="1" applyAlignment="1">
      <alignment horizontal="center"/>
    </xf>
    <xf numFmtId="0" fontId="24" fillId="0" borderId="86" xfId="0" applyFont="1" applyBorder="1"/>
    <xf numFmtId="166" fontId="24" fillId="0" borderId="0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"/>
    </xf>
    <xf numFmtId="0" fontId="24" fillId="0" borderId="80" xfId="3" applyNumberFormat="1" applyFont="1" applyFill="1" applyBorder="1" applyAlignment="1">
      <alignment horizontal="center"/>
    </xf>
    <xf numFmtId="0" fontId="24" fillId="0" borderId="81" xfId="0" applyFont="1" applyBorder="1"/>
    <xf numFmtId="0" fontId="24" fillId="0" borderId="16" xfId="0" applyFont="1" applyBorder="1"/>
    <xf numFmtId="0" fontId="24" fillId="0" borderId="16" xfId="3" applyNumberFormat="1" applyFont="1" applyFill="1" applyBorder="1" applyAlignment="1">
      <alignment horizontal="center"/>
    </xf>
    <xf numFmtId="0" fontId="24" fillId="0" borderId="82" xfId="3" applyNumberFormat="1" applyFont="1" applyFill="1" applyBorder="1" applyAlignment="1">
      <alignment horizontal="center"/>
    </xf>
    <xf numFmtId="0" fontId="101" fillId="0" borderId="79" xfId="0" applyFont="1" applyBorder="1"/>
    <xf numFmtId="0" fontId="102" fillId="0" borderId="0" xfId="0" applyFont="1"/>
    <xf numFmtId="0" fontId="102" fillId="0" borderId="87" xfId="0" applyFont="1" applyBorder="1"/>
    <xf numFmtId="0" fontId="101" fillId="0" borderId="83" xfId="0" applyFont="1" applyBorder="1"/>
    <xf numFmtId="0" fontId="102" fillId="0" borderId="84" xfId="0" applyFont="1" applyBorder="1"/>
    <xf numFmtId="0" fontId="102" fillId="0" borderId="85" xfId="0" applyFont="1" applyBorder="1"/>
    <xf numFmtId="0" fontId="41" fillId="0" borderId="58" xfId="2" applyFont="1" applyBorder="1" applyAlignment="1" applyProtection="1">
      <alignment horizontal="left" vertical="center"/>
      <protection hidden="1"/>
    </xf>
    <xf numFmtId="0" fontId="41" fillId="0" borderId="0" xfId="2" applyFont="1" applyAlignment="1" applyProtection="1">
      <alignment horizontal="left" vertical="center"/>
      <protection hidden="1"/>
    </xf>
    <xf numFmtId="0" fontId="42" fillId="0" borderId="0" xfId="2" applyFont="1" applyProtection="1">
      <protection hidden="1"/>
    </xf>
    <xf numFmtId="0" fontId="43" fillId="0" borderId="0" xfId="5" applyFont="1" applyAlignment="1" applyProtection="1">
      <alignment horizontal="center" vertical="center"/>
      <protection hidden="1"/>
    </xf>
    <xf numFmtId="0" fontId="44" fillId="0" borderId="0" xfId="5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center" vertical="center"/>
      <protection hidden="1"/>
    </xf>
    <xf numFmtId="0" fontId="46" fillId="0" borderId="0" xfId="2" applyFont="1" applyProtection="1">
      <protection hidden="1"/>
    </xf>
    <xf numFmtId="0" fontId="18" fillId="0" borderId="0" xfId="2" applyFont="1" applyAlignment="1" applyProtection="1">
      <alignment horizontal="right" vertical="top"/>
      <protection hidden="1"/>
    </xf>
    <xf numFmtId="0" fontId="47" fillId="0" borderId="0" xfId="2" applyFont="1" applyAlignment="1" applyProtection="1">
      <alignment horizontal="right" vertical="top"/>
      <protection hidden="1"/>
    </xf>
    <xf numFmtId="0" fontId="42" fillId="0" borderId="59" xfId="2" applyFont="1" applyBorder="1" applyProtection="1">
      <protection hidden="1"/>
    </xf>
    <xf numFmtId="0" fontId="49" fillId="0" borderId="0" xfId="2" applyFont="1" applyAlignment="1" applyProtection="1">
      <alignment horizontal="right" vertical="center"/>
      <protection hidden="1"/>
    </xf>
    <xf numFmtId="0" fontId="50" fillId="0" borderId="59" xfId="2" applyFont="1" applyBorder="1" applyAlignment="1" applyProtection="1">
      <alignment horizontal="right" vertical="center"/>
      <protection hidden="1"/>
    </xf>
    <xf numFmtId="0" fontId="51" fillId="0" borderId="58" xfId="2" applyFont="1" applyBorder="1" applyProtection="1">
      <protection hidden="1"/>
    </xf>
    <xf numFmtId="0" fontId="51" fillId="0" borderId="0" xfId="2" applyFont="1" applyProtection="1">
      <protection hidden="1"/>
    </xf>
    <xf numFmtId="0" fontId="51" fillId="0" borderId="0" xfId="2" applyFont="1" applyAlignment="1" applyProtection="1">
      <alignment horizontal="center"/>
      <protection hidden="1"/>
    </xf>
    <xf numFmtId="0" fontId="52" fillId="0" borderId="0" xfId="2" applyFont="1" applyAlignment="1" applyProtection="1">
      <alignment horizontal="center" vertical="center"/>
      <protection hidden="1"/>
    </xf>
    <xf numFmtId="0" fontId="53" fillId="0" borderId="0" xfId="2" applyFont="1" applyProtection="1">
      <protection hidden="1"/>
    </xf>
    <xf numFmtId="0" fontId="53" fillId="0" borderId="0" xfId="2" applyFont="1" applyAlignment="1" applyProtection="1">
      <alignment horizontal="right"/>
      <protection hidden="1"/>
    </xf>
    <xf numFmtId="0" fontId="54" fillId="0" borderId="0" xfId="2" applyFont="1" applyAlignment="1" applyProtection="1">
      <alignment horizontal="right"/>
      <protection hidden="1"/>
    </xf>
    <xf numFmtId="0" fontId="51" fillId="0" borderId="58" xfId="2" applyFont="1" applyBorder="1" applyAlignment="1" applyProtection="1">
      <alignment horizontal="center" vertical="center"/>
      <protection hidden="1"/>
    </xf>
    <xf numFmtId="0" fontId="51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right" vertical="center"/>
      <protection hidden="1"/>
    </xf>
    <xf numFmtId="0" fontId="54" fillId="0" borderId="0" xfId="2" applyFont="1" applyAlignment="1" applyProtection="1">
      <alignment horizontal="right" vertical="center"/>
      <protection hidden="1"/>
    </xf>
    <xf numFmtId="0" fontId="55" fillId="0" borderId="59" xfId="2" applyFont="1" applyBorder="1" applyAlignment="1" applyProtection="1">
      <alignment horizontal="center" vertical="center"/>
      <protection hidden="1"/>
    </xf>
    <xf numFmtId="0" fontId="56" fillId="0" borderId="58" xfId="2" applyFont="1" applyBorder="1" applyAlignment="1" applyProtection="1">
      <alignment horizontal="center" vertical="center"/>
      <protection hidden="1"/>
    </xf>
    <xf numFmtId="0" fontId="56" fillId="0" borderId="0" xfId="2" applyFont="1" applyAlignment="1" applyProtection="1">
      <alignment horizontal="center" vertical="center"/>
      <protection hidden="1"/>
    </xf>
    <xf numFmtId="0" fontId="45" fillId="0" borderId="59" xfId="2" applyFont="1" applyBorder="1" applyAlignment="1" applyProtection="1">
      <alignment horizontal="center" vertical="center"/>
      <protection hidden="1"/>
    </xf>
    <xf numFmtId="0" fontId="45" fillId="0" borderId="58" xfId="2" applyFont="1" applyBorder="1" applyAlignment="1" applyProtection="1">
      <alignment horizontal="center" vertical="center"/>
      <protection hidden="1"/>
    </xf>
    <xf numFmtId="0" fontId="58" fillId="0" borderId="0" xfId="2" applyFont="1" applyAlignment="1" applyProtection="1">
      <alignment horizontal="center" vertical="center"/>
      <protection hidden="1"/>
    </xf>
    <xf numFmtId="0" fontId="59" fillId="0" borderId="58" xfId="2" applyFont="1" applyBorder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right" vertical="center"/>
      <protection locked="0"/>
    </xf>
    <xf numFmtId="0" fontId="1" fillId="0" borderId="0" xfId="2" applyAlignment="1" applyProtection="1">
      <alignment horizontal="right" vertical="center"/>
      <protection locked="0"/>
    </xf>
    <xf numFmtId="0" fontId="1" fillId="0" borderId="0" xfId="2" applyAlignment="1">
      <alignment horizontal="right" vertical="center"/>
    </xf>
    <xf numFmtId="164" fontId="45" fillId="0" borderId="58" xfId="2" applyNumberFormat="1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center" vertical="center"/>
      <protection hidden="1"/>
    </xf>
    <xf numFmtId="164" fontId="45" fillId="0" borderId="59" xfId="2" applyNumberFormat="1" applyFont="1" applyBorder="1" applyAlignment="1" applyProtection="1">
      <alignment horizontal="center" vertical="center"/>
      <protection hidden="1"/>
    </xf>
    <xf numFmtId="164" fontId="45" fillId="0" borderId="20" xfId="2" applyNumberFormat="1" applyFont="1" applyBorder="1" applyAlignment="1" applyProtection="1">
      <alignment horizontal="center" vertical="center"/>
      <protection hidden="1"/>
    </xf>
    <xf numFmtId="0" fontId="42" fillId="0" borderId="0" xfId="2" applyFont="1" applyAlignment="1" applyProtection="1">
      <alignment horizontal="center" vertical="center"/>
      <protection hidden="1"/>
    </xf>
    <xf numFmtId="0" fontId="42" fillId="0" borderId="64" xfId="2" applyFont="1" applyBorder="1" applyAlignment="1" applyProtection="1">
      <alignment horizontal="center" vertical="center"/>
      <protection hidden="1"/>
    </xf>
    <xf numFmtId="0" fontId="42" fillId="0" borderId="63" xfId="2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left" vertical="center"/>
      <protection hidden="1"/>
    </xf>
    <xf numFmtId="164" fontId="45" fillId="0" borderId="64" xfId="2" applyNumberFormat="1" applyFont="1" applyBorder="1" applyAlignment="1" applyProtection="1">
      <alignment horizontal="left" vertical="center"/>
      <protection hidden="1"/>
    </xf>
    <xf numFmtId="164" fontId="45" fillId="0" borderId="63" xfId="2" applyNumberFormat="1" applyFont="1" applyBorder="1" applyAlignment="1" applyProtection="1">
      <alignment horizontal="center" vertical="center"/>
      <protection hidden="1"/>
    </xf>
    <xf numFmtId="164" fontId="18" fillId="0" borderId="64" xfId="2" applyNumberFormat="1" applyFont="1" applyBorder="1" applyAlignment="1" applyProtection="1">
      <alignment horizontal="left" vertical="center"/>
      <protection hidden="1"/>
    </xf>
    <xf numFmtId="164" fontId="62" fillId="0" borderId="0" xfId="2" applyNumberFormat="1" applyFont="1" applyAlignment="1" applyProtection="1">
      <alignment horizontal="left"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63" fillId="0" borderId="0" xfId="2" applyFont="1" applyAlignment="1" applyProtection="1">
      <alignment horizontal="left" vertical="center"/>
      <protection hidden="1"/>
    </xf>
    <xf numFmtId="0" fontId="63" fillId="0" borderId="64" xfId="2" applyFont="1" applyBorder="1" applyAlignment="1" applyProtection="1">
      <alignment horizontal="left" vertical="center"/>
      <protection hidden="1"/>
    </xf>
    <xf numFmtId="0" fontId="62" fillId="0" borderId="0" xfId="2" applyFont="1" applyAlignment="1" applyProtection="1">
      <alignment horizontal="left" vertical="center"/>
      <protection hidden="1"/>
    </xf>
    <xf numFmtId="0" fontId="40" fillId="0" borderId="0" xfId="5" applyAlignment="1" applyProtection="1">
      <alignment horizontal="left" vertical="center"/>
      <protection hidden="1"/>
    </xf>
    <xf numFmtId="0" fontId="64" fillId="0" borderId="0" xfId="2" applyFont="1" applyAlignment="1" applyProtection="1">
      <alignment horizontal="left" vertical="center"/>
      <protection hidden="1"/>
    </xf>
    <xf numFmtId="0" fontId="64" fillId="0" borderId="64" xfId="2" applyFont="1" applyBorder="1" applyAlignment="1" applyProtection="1">
      <alignment horizontal="left" vertical="center"/>
      <protection hidden="1"/>
    </xf>
    <xf numFmtId="0" fontId="67" fillId="0" borderId="0" xfId="2" applyFont="1" applyAlignment="1" applyProtection="1">
      <alignment horizontal="left" vertical="center"/>
      <protection hidden="1"/>
    </xf>
    <xf numFmtId="164" fontId="45" fillId="0" borderId="65" xfId="2" applyNumberFormat="1" applyFont="1" applyBorder="1" applyAlignment="1" applyProtection="1">
      <alignment horizontal="center" vertical="center"/>
      <protection hidden="1"/>
    </xf>
    <xf numFmtId="0" fontId="63" fillId="0" borderId="65" xfId="2" applyFont="1" applyBorder="1" applyAlignment="1" applyProtection="1">
      <alignment horizontal="left" vertical="center"/>
      <protection hidden="1"/>
    </xf>
    <xf numFmtId="0" fontId="63" fillId="0" borderId="66" xfId="2" applyFont="1" applyBorder="1" applyAlignment="1" applyProtection="1">
      <alignment horizontal="left" vertical="center"/>
      <protection hidden="1"/>
    </xf>
    <xf numFmtId="164" fontId="45" fillId="0" borderId="67" xfId="2" applyNumberFormat="1" applyFont="1" applyBorder="1" applyAlignment="1" applyProtection="1">
      <alignment horizontal="center" vertical="center"/>
      <protection hidden="1"/>
    </xf>
    <xf numFmtId="164" fontId="68" fillId="0" borderId="0" xfId="2" applyNumberFormat="1" applyFont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42" fillId="0" borderId="20" xfId="2" applyFont="1" applyBorder="1" applyProtection="1">
      <protection hidden="1"/>
    </xf>
    <xf numFmtId="164" fontId="74" fillId="0" borderId="58" xfId="2" applyNumberFormat="1" applyFont="1" applyBorder="1" applyAlignment="1" applyProtection="1">
      <alignment horizontal="center" vertical="center"/>
      <protection hidden="1"/>
    </xf>
    <xf numFmtId="0" fontId="74" fillId="0" borderId="59" xfId="2" applyFont="1" applyBorder="1" applyAlignment="1" applyProtection="1">
      <alignment horizontal="center" vertical="center"/>
      <protection hidden="1"/>
    </xf>
    <xf numFmtId="0" fontId="63" fillId="0" borderId="0" xfId="2" applyFont="1" applyProtection="1">
      <protection hidden="1"/>
    </xf>
    <xf numFmtId="169" fontId="45" fillId="0" borderId="59" xfId="2" applyNumberFormat="1" applyFont="1" applyBorder="1" applyAlignment="1" applyProtection="1">
      <alignment horizontal="center" vertical="center"/>
      <protection hidden="1"/>
    </xf>
    <xf numFmtId="0" fontId="76" fillId="0" borderId="0" xfId="2" applyFont="1" applyAlignment="1" applyProtection="1">
      <alignment horizontal="center" vertical="center"/>
      <protection hidden="1"/>
    </xf>
    <xf numFmtId="164" fontId="45" fillId="0" borderId="2" xfId="2" applyNumberFormat="1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left" vertical="center"/>
      <protection hidden="1"/>
    </xf>
    <xf numFmtId="164" fontId="45" fillId="0" borderId="3" xfId="2" applyNumberFormat="1" applyFont="1" applyBorder="1" applyAlignment="1" applyProtection="1">
      <alignment horizontal="left" vertical="center"/>
      <protection hidden="1"/>
    </xf>
    <xf numFmtId="164" fontId="45" fillId="0" borderId="14" xfId="2" applyNumberFormat="1" applyFont="1" applyBorder="1" applyAlignment="1" applyProtection="1">
      <alignment horizontal="center" vertical="center"/>
      <protection hidden="1"/>
    </xf>
    <xf numFmtId="0" fontId="74" fillId="0" borderId="0" xfId="2" applyFont="1" applyAlignment="1" applyProtection="1">
      <alignment horizontal="center" vertical="center"/>
      <protection hidden="1"/>
    </xf>
    <xf numFmtId="164" fontId="74" fillId="0" borderId="0" xfId="2" applyNumberFormat="1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left" vertical="center"/>
      <protection hidden="1"/>
    </xf>
    <xf numFmtId="0" fontId="45" fillId="10" borderId="0" xfId="2" applyFont="1" applyFill="1" applyAlignment="1" applyProtection="1">
      <alignment horizontal="center" vertical="center"/>
      <protection hidden="1"/>
    </xf>
    <xf numFmtId="0" fontId="58" fillId="10" borderId="0" xfId="2" applyFont="1" applyFill="1" applyAlignment="1" applyProtection="1">
      <alignment horizontal="center" vertical="center"/>
      <protection hidden="1"/>
    </xf>
    <xf numFmtId="0" fontId="54" fillId="10" borderId="0" xfId="2" applyFont="1" applyFill="1" applyAlignment="1" applyProtection="1">
      <alignment horizontal="right" vertical="center"/>
      <protection hidden="1"/>
    </xf>
    <xf numFmtId="0" fontId="65" fillId="0" borderId="0" xfId="2" applyFont="1" applyAlignment="1" applyProtection="1">
      <alignment horizontal="left" vertical="center"/>
      <protection hidden="1"/>
    </xf>
    <xf numFmtId="0" fontId="66" fillId="0" borderId="0" xfId="2" applyFont="1" applyAlignment="1" applyProtection="1">
      <alignment horizontal="left" vertical="center"/>
      <protection hidden="1"/>
    </xf>
    <xf numFmtId="0" fontId="42" fillId="0" borderId="14" xfId="2" applyFont="1" applyBorder="1" applyProtection="1">
      <protection hidden="1"/>
    </xf>
    <xf numFmtId="0" fontId="74" fillId="0" borderId="20" xfId="2" applyFont="1" applyBorder="1" applyAlignment="1" applyProtection="1">
      <alignment horizontal="center" vertical="center"/>
      <protection hidden="1"/>
    </xf>
    <xf numFmtId="164" fontId="74" fillId="0" borderId="14" xfId="2" applyNumberFormat="1" applyFont="1" applyBorder="1" applyAlignment="1" applyProtection="1">
      <alignment horizontal="center" vertical="center"/>
      <protection hidden="1"/>
    </xf>
    <xf numFmtId="0" fontId="64" fillId="0" borderId="0" xfId="2" applyFont="1" applyAlignment="1" applyProtection="1">
      <alignment horizontal="left"/>
      <protection hidden="1"/>
    </xf>
    <xf numFmtId="0" fontId="75" fillId="0" borderId="0" xfId="2" applyFont="1" applyAlignment="1" applyProtection="1">
      <alignment horizontal="center" vertical="center"/>
      <protection hidden="1"/>
    </xf>
    <xf numFmtId="6" fontId="69" fillId="0" borderId="2" xfId="2" applyNumberFormat="1" applyFont="1" applyBorder="1" applyAlignment="1">
      <alignment vertical="center"/>
    </xf>
    <xf numFmtId="6" fontId="69" fillId="0" borderId="13" xfId="2" applyNumberFormat="1" applyFont="1" applyBorder="1" applyAlignment="1">
      <alignment vertical="center"/>
    </xf>
    <xf numFmtId="6" fontId="69" fillId="0" borderId="3" xfId="2" applyNumberFormat="1" applyFont="1" applyBorder="1" applyAlignment="1">
      <alignment vertical="center"/>
    </xf>
    <xf numFmtId="6" fontId="69" fillId="0" borderId="14" xfId="2" applyNumberFormat="1" applyFont="1" applyBorder="1" applyAlignment="1">
      <alignment vertical="center"/>
    </xf>
    <xf numFmtId="6" fontId="69" fillId="0" borderId="0" xfId="2" applyNumberFormat="1" applyFont="1" applyAlignment="1">
      <alignment vertical="center"/>
    </xf>
    <xf numFmtId="6" fontId="69" fillId="0" borderId="20" xfId="2" applyNumberFormat="1" applyFont="1" applyBorder="1" applyAlignment="1">
      <alignment vertical="center"/>
    </xf>
    <xf numFmtId="6" fontId="69" fillId="0" borderId="15" xfId="2" applyNumberFormat="1" applyFont="1" applyBorder="1" applyAlignment="1">
      <alignment vertical="center"/>
    </xf>
    <xf numFmtId="6" fontId="69" fillId="0" borderId="16" xfId="2" applyNumberFormat="1" applyFont="1" applyBorder="1" applyAlignment="1">
      <alignment vertical="center"/>
    </xf>
    <xf numFmtId="6" fontId="69" fillId="0" borderId="17" xfId="2" applyNumberFormat="1" applyFont="1" applyBorder="1" applyAlignment="1">
      <alignment vertical="center"/>
    </xf>
    <xf numFmtId="0" fontId="74" fillId="0" borderId="16" xfId="2" applyFont="1" applyBorder="1" applyAlignment="1" applyProtection="1">
      <alignment horizontal="center" vertical="center"/>
      <protection hidden="1"/>
    </xf>
    <xf numFmtId="164" fontId="60" fillId="0" borderId="14" xfId="2" applyNumberFormat="1" applyFont="1" applyBorder="1" applyAlignment="1" applyProtection="1">
      <alignment vertical="center"/>
      <protection hidden="1"/>
    </xf>
    <xf numFmtId="0" fontId="45" fillId="0" borderId="16" xfId="2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left" vertical="center"/>
      <protection hidden="1"/>
    </xf>
    <xf numFmtId="164" fontId="60" fillId="0" borderId="20" xfId="2" applyNumberFormat="1" applyFont="1" applyBorder="1" applyAlignment="1" applyProtection="1">
      <alignment vertical="center"/>
      <protection hidden="1"/>
    </xf>
    <xf numFmtId="164" fontId="74" fillId="0" borderId="15" xfId="2" applyNumberFormat="1" applyFont="1" applyBorder="1" applyAlignment="1" applyProtection="1">
      <alignment horizontal="center" vertical="center"/>
      <protection hidden="1"/>
    </xf>
    <xf numFmtId="164" fontId="64" fillId="0" borderId="20" xfId="2" applyNumberFormat="1" applyFont="1" applyBorder="1" applyAlignment="1" applyProtection="1">
      <alignment vertical="center" wrapText="1"/>
      <protection hidden="1"/>
    </xf>
    <xf numFmtId="164" fontId="64" fillId="0" borderId="16" xfId="2" applyNumberFormat="1" applyFont="1" applyBorder="1" applyAlignment="1" applyProtection="1">
      <alignment vertical="center" wrapText="1"/>
      <protection hidden="1"/>
    </xf>
    <xf numFmtId="164" fontId="64" fillId="0" borderId="17" xfId="2" applyNumberFormat="1" applyFont="1" applyBorder="1" applyAlignment="1" applyProtection="1">
      <alignment vertical="center" wrapText="1"/>
      <protection hidden="1"/>
    </xf>
    <xf numFmtId="0" fontId="18" fillId="0" borderId="14" xfId="2" applyFont="1" applyBorder="1" applyAlignment="1" applyProtection="1">
      <alignment vertical="center"/>
      <protection hidden="1"/>
    </xf>
    <xf numFmtId="0" fontId="73" fillId="0" borderId="0" xfId="2" applyFont="1" applyProtection="1">
      <protection hidden="1"/>
    </xf>
    <xf numFmtId="0" fontId="73" fillId="0" borderId="0" xfId="2" applyFont="1" applyAlignment="1" applyProtection="1">
      <alignment horizontal="center" vertical="center"/>
      <protection hidden="1"/>
    </xf>
    <xf numFmtId="164" fontId="73" fillId="0" borderId="0" xfId="2" applyNumberFormat="1" applyFont="1" applyAlignment="1" applyProtection="1">
      <alignment horizontal="center" vertical="center"/>
      <protection hidden="1"/>
    </xf>
    <xf numFmtId="164" fontId="18" fillId="0" borderId="16" xfId="2" applyNumberFormat="1" applyFont="1" applyBorder="1" applyAlignment="1" applyProtection="1">
      <alignment horizontal="left" vertical="center"/>
      <protection hidden="1"/>
    </xf>
    <xf numFmtId="164" fontId="70" fillId="0" borderId="0" xfId="4" applyNumberFormat="1" applyFont="1" applyBorder="1" applyAlignment="1" applyProtection="1">
      <alignment horizontal="center" vertical="center"/>
      <protection hidden="1"/>
    </xf>
    <xf numFmtId="0" fontId="8" fillId="0" borderId="20" xfId="2" applyFont="1" applyBorder="1" applyAlignment="1" applyProtection="1">
      <alignment vertical="top" wrapText="1"/>
      <protection hidden="1"/>
    </xf>
    <xf numFmtId="0" fontId="8" fillId="0" borderId="17" xfId="2" applyFont="1" applyBorder="1" applyAlignment="1" applyProtection="1">
      <alignment vertical="top" wrapText="1"/>
      <protection hidden="1"/>
    </xf>
    <xf numFmtId="164" fontId="70" fillId="0" borderId="20" xfId="4" applyNumberFormat="1" applyFont="1" applyBorder="1" applyAlignment="1" applyProtection="1">
      <alignment horizontal="center" vertical="center"/>
      <protection hidden="1"/>
    </xf>
    <xf numFmtId="0" fontId="92" fillId="0" borderId="20" xfId="2" applyFont="1" applyBorder="1" applyAlignment="1" applyProtection="1">
      <alignment vertical="center" wrapText="1"/>
      <protection hidden="1"/>
    </xf>
    <xf numFmtId="0" fontId="18" fillId="0" borderId="16" xfId="2" applyFont="1" applyBorder="1" applyAlignment="1" applyProtection="1">
      <alignment horizontal="center" vertical="center"/>
      <protection hidden="1"/>
    </xf>
    <xf numFmtId="0" fontId="18" fillId="0" borderId="17" xfId="2" applyFont="1" applyBorder="1" applyAlignment="1" applyProtection="1">
      <alignment horizontal="center" vertical="center"/>
      <protection hidden="1"/>
    </xf>
    <xf numFmtId="0" fontId="11" fillId="4" borderId="48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166" fontId="7" fillId="7" borderId="42" xfId="1" applyNumberFormat="1" applyFont="1" applyFill="1" applyBorder="1" applyAlignment="1">
      <alignment horizontal="left"/>
    </xf>
    <xf numFmtId="0" fontId="8" fillId="7" borderId="44" xfId="3" applyNumberFormat="1" applyFont="1" applyFill="1" applyBorder="1" applyAlignment="1">
      <alignment horizontal="center"/>
    </xf>
    <xf numFmtId="166" fontId="7" fillId="0" borderId="42" xfId="1" applyNumberFormat="1" applyFont="1" applyBorder="1" applyAlignment="1">
      <alignment horizontal="left"/>
    </xf>
    <xf numFmtId="167" fontId="8" fillId="0" borderId="44" xfId="3" applyNumberFormat="1" applyFont="1" applyFill="1" applyBorder="1" applyAlignment="1">
      <alignment horizontal="center"/>
    </xf>
    <xf numFmtId="49" fontId="8" fillId="0" borderId="44" xfId="0" applyNumberFormat="1" applyFont="1" applyBorder="1" applyAlignment="1">
      <alignment horizontal="center"/>
    </xf>
    <xf numFmtId="166" fontId="7" fillId="7" borderId="45" xfId="1" applyNumberFormat="1" applyFont="1" applyFill="1" applyBorder="1" applyAlignment="1">
      <alignment horizontal="left"/>
    </xf>
    <xf numFmtId="0" fontId="8" fillId="7" borderId="47" xfId="3" applyNumberFormat="1" applyFont="1" applyFill="1" applyBorder="1" applyAlignment="1">
      <alignment horizontal="center"/>
    </xf>
    <xf numFmtId="2" fontId="7" fillId="7" borderId="42" xfId="1" applyNumberFormat="1" applyFont="1" applyFill="1" applyBorder="1" applyAlignment="1">
      <alignment horizontal="left"/>
    </xf>
    <xf numFmtId="164" fontId="8" fillId="7" borderId="44" xfId="3" applyNumberFormat="1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5" fillId="4" borderId="15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9" fontId="11" fillId="4" borderId="14" xfId="0" applyNumberFormat="1" applyFont="1" applyFill="1" applyBorder="1" applyAlignment="1">
      <alignment horizontal="center"/>
    </xf>
    <xf numFmtId="0" fontId="11" fillId="4" borderId="48" xfId="0" applyFont="1" applyFill="1" applyBorder="1"/>
    <xf numFmtId="0" fontId="11" fillId="4" borderId="49" xfId="0" applyFont="1" applyFill="1" applyBorder="1"/>
    <xf numFmtId="0" fontId="11" fillId="4" borderId="50" xfId="0" applyFont="1" applyFill="1" applyBorder="1"/>
    <xf numFmtId="0" fontId="103" fillId="4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89" fillId="0" borderId="0" xfId="0" applyFont="1"/>
    <xf numFmtId="0" fontId="84" fillId="0" borderId="0" xfId="0" applyFont="1"/>
    <xf numFmtId="0" fontId="89" fillId="0" borderId="0" xfId="0" applyFont="1" applyAlignment="1">
      <alignment vertical="center"/>
    </xf>
    <xf numFmtId="0" fontId="88" fillId="0" borderId="0" xfId="0" applyFont="1"/>
    <xf numFmtId="0" fontId="87" fillId="0" borderId="0" xfId="0" applyFont="1"/>
    <xf numFmtId="0" fontId="88" fillId="0" borderId="32" xfId="0" applyFont="1" applyBorder="1"/>
    <xf numFmtId="0" fontId="87" fillId="0" borderId="33" xfId="0" applyFont="1" applyBorder="1"/>
    <xf numFmtId="0" fontId="83" fillId="4" borderId="32" xfId="0" applyFont="1" applyFill="1" applyBorder="1"/>
    <xf numFmtId="0" fontId="83" fillId="4" borderId="33" xfId="0" applyFont="1" applyFill="1" applyBorder="1"/>
    <xf numFmtId="0" fontId="83" fillId="4" borderId="34" xfId="0" applyFont="1" applyFill="1" applyBorder="1"/>
    <xf numFmtId="0" fontId="2" fillId="15" borderId="72" xfId="8" applyFont="1" applyFill="1" applyBorder="1"/>
    <xf numFmtId="0" fontId="2" fillId="15" borderId="74" xfId="8" applyFont="1" applyFill="1" applyBorder="1"/>
    <xf numFmtId="0" fontId="2" fillId="15" borderId="76" xfId="8" applyFont="1" applyFill="1" applyBorder="1"/>
    <xf numFmtId="0" fontId="87" fillId="0" borderId="0" xfId="0" applyFont="1" applyAlignment="1" applyProtection="1">
      <alignment horizontal="center"/>
      <protection locked="0"/>
    </xf>
    <xf numFmtId="0" fontId="86" fillId="14" borderId="73" xfId="7" applyFont="1" applyBorder="1" applyAlignment="1" applyProtection="1">
      <alignment horizontal="center"/>
      <protection locked="0"/>
    </xf>
    <xf numFmtId="0" fontId="86" fillId="14" borderId="70" xfId="7" applyFont="1" applyAlignment="1" applyProtection="1">
      <alignment horizontal="center"/>
      <protection locked="0"/>
    </xf>
    <xf numFmtId="0" fontId="87" fillId="0" borderId="46" xfId="0" applyFont="1" applyBorder="1" applyAlignment="1" applyProtection="1">
      <alignment horizontal="center"/>
      <protection locked="0"/>
    </xf>
    <xf numFmtId="0" fontId="11" fillId="4" borderId="27" xfId="0" applyFont="1" applyFill="1" applyBorder="1" applyAlignment="1">
      <alignment horizontal="center"/>
    </xf>
    <xf numFmtId="0" fontId="87" fillId="0" borderId="50" xfId="0" applyFont="1" applyBorder="1" applyAlignment="1" applyProtection="1">
      <alignment horizontal="center"/>
      <protection hidden="1"/>
    </xf>
    <xf numFmtId="0" fontId="80" fillId="13" borderId="75" xfId="6" applyBorder="1" applyAlignment="1" applyProtection="1">
      <alignment horizontal="center"/>
      <protection hidden="1"/>
    </xf>
    <xf numFmtId="0" fontId="80" fillId="13" borderId="77" xfId="6" applyBorder="1" applyAlignment="1" applyProtection="1">
      <alignment horizontal="center"/>
      <protection hidden="1"/>
    </xf>
    <xf numFmtId="0" fontId="82" fillId="14" borderId="78" xfId="8" applyBorder="1" applyAlignment="1" applyProtection="1">
      <alignment horizontal="center"/>
      <protection hidden="1"/>
    </xf>
    <xf numFmtId="166" fontId="7" fillId="0" borderId="0" xfId="1" applyNumberFormat="1" applyFont="1" applyFill="1" applyBorder="1" applyAlignment="1">
      <alignment horizontal="left"/>
    </xf>
    <xf numFmtId="0" fontId="104" fillId="0" borderId="0" xfId="0" applyFont="1" applyAlignment="1">
      <alignment vertical="center"/>
    </xf>
    <xf numFmtId="0" fontId="85" fillId="4" borderId="71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164" fontId="0" fillId="0" borderId="0" xfId="0" applyNumberFormat="1" applyAlignment="1" applyProtection="1">
      <alignment horizontal="center"/>
      <protection hidden="1"/>
    </xf>
    <xf numFmtId="0" fontId="11" fillId="4" borderId="15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8" fillId="0" borderId="16" xfId="1" applyNumberFormat="1" applyFont="1" applyBorder="1" applyAlignment="1" applyProtection="1">
      <alignment horizontal="center"/>
      <protection hidden="1"/>
    </xf>
    <xf numFmtId="164" fontId="8" fillId="0" borderId="17" xfId="1" applyNumberFormat="1" applyFont="1" applyBorder="1" applyAlignment="1" applyProtection="1">
      <alignment horizontal="center"/>
      <protection hidden="1"/>
    </xf>
    <xf numFmtId="164" fontId="8" fillId="5" borderId="20" xfId="1" applyNumberFormat="1" applyFont="1" applyFill="1" applyBorder="1" applyAlignment="1" applyProtection="1">
      <alignment horizontal="center"/>
      <protection hidden="1"/>
    </xf>
    <xf numFmtId="164" fontId="8" fillId="0" borderId="20" xfId="1" applyNumberFormat="1" applyFont="1" applyBorder="1" applyAlignment="1" applyProtection="1">
      <alignment horizontal="center"/>
      <protection hidden="1"/>
    </xf>
    <xf numFmtId="164" fontId="8" fillId="5" borderId="13" xfId="1" applyNumberFormat="1" applyFont="1" applyFill="1" applyBorder="1" applyAlignment="1" applyProtection="1">
      <alignment horizontal="center"/>
      <protection hidden="1"/>
    </xf>
    <xf numFmtId="164" fontId="8" fillId="5" borderId="3" xfId="1" applyNumberFormat="1" applyFont="1" applyFill="1" applyBorder="1" applyAlignment="1" applyProtection="1">
      <alignment horizontal="center"/>
      <protection hidden="1"/>
    </xf>
    <xf numFmtId="164" fontId="8" fillId="5" borderId="2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Border="1" applyAlignment="1" applyProtection="1">
      <alignment horizontal="center"/>
      <protection hidden="1"/>
    </xf>
    <xf numFmtId="164" fontId="8" fillId="5" borderId="14" xfId="1" applyNumberFormat="1" applyFont="1" applyFill="1" applyBorder="1" applyAlignment="1" applyProtection="1">
      <alignment horizontal="center"/>
      <protection hidden="1"/>
    </xf>
    <xf numFmtId="172" fontId="21" fillId="0" borderId="91" xfId="0" quotePrefix="1" applyNumberFormat="1" applyFont="1" applyBorder="1" applyAlignment="1" applyProtection="1">
      <alignment horizontal="center" vertical="center"/>
      <protection hidden="1"/>
    </xf>
    <xf numFmtId="172" fontId="21" fillId="0" borderId="92" xfId="0" quotePrefix="1" applyNumberFormat="1" applyFont="1" applyBorder="1" applyAlignment="1" applyProtection="1">
      <alignment horizontal="center" vertical="center"/>
      <protection hidden="1"/>
    </xf>
    <xf numFmtId="172" fontId="21" fillId="0" borderId="93" xfId="0" quotePrefix="1" applyNumberFormat="1" applyFont="1" applyBorder="1" applyAlignment="1" applyProtection="1">
      <alignment horizontal="center" vertical="center"/>
      <protection hidden="1"/>
    </xf>
    <xf numFmtId="2" fontId="105" fillId="0" borderId="27" xfId="0" applyNumberFormat="1" applyFont="1" applyBorder="1" applyAlignment="1" applyProtection="1">
      <alignment vertical="center"/>
      <protection hidden="1"/>
    </xf>
    <xf numFmtId="172" fontId="21" fillId="0" borderId="95" xfId="0" quotePrefix="1" applyNumberFormat="1" applyFont="1" applyBorder="1" applyAlignment="1" applyProtection="1">
      <alignment horizontal="center" vertical="center"/>
      <protection hidden="1"/>
    </xf>
    <xf numFmtId="172" fontId="21" fillId="0" borderId="96" xfId="0" quotePrefix="1" applyNumberFormat="1" applyFont="1" applyBorder="1" applyAlignment="1" applyProtection="1">
      <alignment horizontal="center" vertical="center"/>
      <protection hidden="1"/>
    </xf>
    <xf numFmtId="172" fontId="21" fillId="0" borderId="97" xfId="0" quotePrefix="1" applyNumberFormat="1" applyFont="1" applyBorder="1" applyAlignment="1" applyProtection="1">
      <alignment horizontal="center" vertical="center"/>
      <protection hidden="1"/>
    </xf>
    <xf numFmtId="2" fontId="21" fillId="0" borderId="98" xfId="0" quotePrefix="1" applyNumberFormat="1" applyFont="1" applyBorder="1" applyAlignment="1" applyProtection="1">
      <alignment horizontal="left" vertical="center"/>
      <protection hidden="1"/>
    </xf>
    <xf numFmtId="2" fontId="105" fillId="0" borderId="26" xfId="0" applyNumberFormat="1" applyFont="1" applyBorder="1" applyAlignment="1" applyProtection="1">
      <alignment vertical="center"/>
      <protection hidden="1"/>
    </xf>
    <xf numFmtId="2" fontId="21" fillId="0" borderId="98" xfId="0" applyNumberFormat="1" applyFont="1" applyBorder="1" applyAlignment="1" applyProtection="1">
      <alignment horizontal="left" vertical="center"/>
      <protection hidden="1"/>
    </xf>
    <xf numFmtId="172" fontId="21" fillId="0" borderId="100" xfId="0" quotePrefix="1" applyNumberFormat="1" applyFont="1" applyBorder="1" applyAlignment="1" applyProtection="1">
      <alignment horizontal="center" vertical="center"/>
      <protection hidden="1"/>
    </xf>
    <xf numFmtId="172" fontId="21" fillId="0" borderId="101" xfId="0" quotePrefix="1" applyNumberFormat="1" applyFont="1" applyBorder="1" applyAlignment="1" applyProtection="1">
      <alignment horizontal="center" vertical="center"/>
      <protection hidden="1"/>
    </xf>
    <xf numFmtId="2" fontId="21" fillId="0" borderId="102" xfId="0" quotePrefix="1" applyNumberFormat="1" applyFont="1" applyBorder="1" applyAlignment="1" applyProtection="1">
      <alignment horizontal="left" vertical="center"/>
      <protection hidden="1"/>
    </xf>
    <xf numFmtId="2" fontId="105" fillId="0" borderId="25" xfId="0" applyNumberFormat="1" applyFont="1" applyBorder="1" applyAlignment="1" applyProtection="1">
      <alignment vertical="center"/>
      <protection hidden="1"/>
    </xf>
    <xf numFmtId="172" fontId="21" fillId="0" borderId="92" xfId="0" applyNumberFormat="1" applyFont="1" applyBorder="1" applyAlignment="1" applyProtection="1">
      <alignment horizontal="center" vertical="center"/>
      <protection hidden="1"/>
    </xf>
    <xf numFmtId="2" fontId="21" fillId="0" borderId="103" xfId="0" applyNumberFormat="1" applyFont="1" applyBorder="1" applyAlignment="1" applyProtection="1">
      <alignment horizontal="left" vertical="center"/>
      <protection hidden="1"/>
    </xf>
    <xf numFmtId="2" fontId="105" fillId="0" borderId="27" xfId="0" applyNumberFormat="1" applyFont="1" applyBorder="1" applyAlignment="1" applyProtection="1">
      <alignment vertical="center" wrapText="1"/>
      <protection hidden="1"/>
    </xf>
    <xf numFmtId="172" fontId="21" fillId="0" borderId="105" xfId="0" quotePrefix="1" applyNumberFormat="1" applyFont="1" applyBorder="1" applyAlignment="1" applyProtection="1">
      <alignment horizontal="center" vertical="center"/>
      <protection hidden="1"/>
    </xf>
    <xf numFmtId="172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21" fillId="0" borderId="107" xfId="0" applyNumberFormat="1" applyFont="1" applyBorder="1" applyAlignment="1" applyProtection="1">
      <alignment vertical="center"/>
      <protection hidden="1"/>
    </xf>
    <xf numFmtId="2" fontId="105" fillId="0" borderId="25" xfId="0" applyNumberFormat="1" applyFont="1" applyBorder="1" applyAlignment="1" applyProtection="1">
      <alignment vertical="center" wrapText="1"/>
      <protection hidden="1"/>
    </xf>
    <xf numFmtId="2" fontId="21" fillId="0" borderId="108" xfId="0" applyNumberFormat="1" applyFont="1" applyBorder="1" applyAlignment="1" applyProtection="1">
      <alignment horizontal="left" vertical="center"/>
      <protection hidden="1"/>
    </xf>
    <xf numFmtId="2" fontId="105" fillId="0" borderId="26" xfId="0" applyNumberFormat="1" applyFont="1" applyBorder="1" applyAlignment="1" applyProtection="1">
      <alignment vertical="center" wrapText="1"/>
      <protection hidden="1"/>
    </xf>
    <xf numFmtId="2" fontId="21" fillId="0" borderId="102" xfId="0" applyNumberFormat="1" applyFont="1" applyBorder="1" applyAlignment="1" applyProtection="1">
      <alignment vertical="center"/>
      <protection hidden="1"/>
    </xf>
    <xf numFmtId="173" fontId="21" fillId="0" borderId="109" xfId="0" quotePrefix="1" applyNumberFormat="1" applyFont="1" applyBorder="1" applyAlignment="1" applyProtection="1">
      <alignment horizontal="left" vertical="center"/>
      <protection hidden="1"/>
    </xf>
    <xf numFmtId="172" fontId="21" fillId="0" borderId="105" xfId="0" applyNumberFormat="1" applyFont="1" applyBorder="1" applyAlignment="1" applyProtection="1">
      <alignment horizontal="center" vertical="center"/>
      <protection hidden="1"/>
    </xf>
    <xf numFmtId="173" fontId="21" fillId="0" borderId="110" xfId="0" quotePrefix="1" applyNumberFormat="1" applyFont="1" applyBorder="1" applyAlignment="1" applyProtection="1">
      <alignment horizontal="left" vertical="center"/>
      <protection hidden="1"/>
    </xf>
    <xf numFmtId="172" fontId="21" fillId="0" borderId="112" xfId="0" quotePrefix="1" applyNumberFormat="1" applyFont="1" applyBorder="1" applyAlignment="1" applyProtection="1">
      <alignment horizontal="center" vertical="center"/>
      <protection hidden="1"/>
    </xf>
    <xf numFmtId="172" fontId="21" fillId="0" borderId="113" xfId="0" quotePrefix="1" applyNumberFormat="1" applyFont="1" applyBorder="1" applyAlignment="1" applyProtection="1">
      <alignment horizontal="center" vertical="center"/>
      <protection hidden="1"/>
    </xf>
    <xf numFmtId="173" fontId="21" fillId="0" borderId="114" xfId="0" quotePrefix="1" applyNumberFormat="1" applyFont="1" applyBorder="1" applyAlignment="1" applyProtection="1">
      <alignment horizontal="left" vertical="center"/>
      <protection hidden="1"/>
    </xf>
    <xf numFmtId="173" fontId="21" fillId="0" borderId="98" xfId="0" quotePrefix="1" applyNumberFormat="1" applyFont="1" applyBorder="1" applyAlignment="1" applyProtection="1">
      <alignment horizontal="left" vertical="center"/>
      <protection hidden="1"/>
    </xf>
    <xf numFmtId="173" fontId="21" fillId="0" borderId="115" xfId="0" quotePrefix="1" applyNumberFormat="1" applyFont="1" applyBorder="1" applyAlignment="1" applyProtection="1">
      <alignment horizontal="left" vertical="center"/>
      <protection hidden="1"/>
    </xf>
    <xf numFmtId="172" fontId="21" fillId="0" borderId="96" xfId="0" applyNumberFormat="1" applyFont="1" applyBorder="1" applyAlignment="1" applyProtection="1">
      <alignment horizontal="center" vertical="center"/>
      <protection hidden="1"/>
    </xf>
    <xf numFmtId="172" fontId="21" fillId="0" borderId="97" xfId="0" applyNumberFormat="1" applyFont="1" applyBorder="1" applyAlignment="1" applyProtection="1">
      <alignment horizontal="center" vertical="center"/>
      <protection hidden="1"/>
    </xf>
    <xf numFmtId="173" fontId="21" fillId="0" borderId="98" xfId="0" applyNumberFormat="1" applyFont="1" applyBorder="1" applyAlignment="1" applyProtection="1">
      <alignment horizontal="left" vertical="center"/>
      <protection hidden="1"/>
    </xf>
    <xf numFmtId="172" fontId="21" fillId="0" borderId="106" xfId="0" applyNumberFormat="1" applyFont="1" applyBorder="1" applyAlignment="1" applyProtection="1">
      <alignment horizontal="center" vertical="center"/>
      <protection hidden="1"/>
    </xf>
    <xf numFmtId="2" fontId="105" fillId="0" borderId="26" xfId="0" quotePrefix="1" applyNumberFormat="1" applyFont="1" applyBorder="1" applyAlignment="1" applyProtection="1">
      <alignment vertical="center"/>
      <protection hidden="1"/>
    </xf>
    <xf numFmtId="171" fontId="21" fillId="0" borderId="96" xfId="0" quotePrefix="1" applyNumberFormat="1" applyFont="1" applyBorder="1" applyAlignment="1" applyProtection="1">
      <alignment horizontal="center" vertical="center"/>
      <protection hidden="1"/>
    </xf>
    <xf numFmtId="171" fontId="21" fillId="0" borderId="97" xfId="0" quotePrefix="1" applyNumberFormat="1" applyFont="1" applyBorder="1" applyAlignment="1" applyProtection="1">
      <alignment horizontal="center" vertical="center"/>
      <protection hidden="1"/>
    </xf>
    <xf numFmtId="171" fontId="21" fillId="0" borderId="105" xfId="0" quotePrefix="1" applyNumberFormat="1" applyFont="1" applyBorder="1" applyAlignment="1" applyProtection="1">
      <alignment horizontal="center" vertical="center"/>
      <protection hidden="1"/>
    </xf>
    <xf numFmtId="171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105" fillId="0" borderId="116" xfId="0" quotePrefix="1" applyNumberFormat="1" applyFont="1" applyBorder="1" applyAlignment="1" applyProtection="1">
      <alignment vertical="center"/>
      <protection hidden="1"/>
    </xf>
    <xf numFmtId="172" fontId="21" fillId="0" borderId="92" xfId="12" applyNumberFormat="1" applyFont="1" applyBorder="1" applyAlignment="1" applyProtection="1">
      <alignment horizontal="center" vertical="center"/>
      <protection hidden="1"/>
    </xf>
    <xf numFmtId="172" fontId="21" fillId="0" borderId="93" xfId="12" applyNumberFormat="1" applyFont="1" applyBorder="1" applyAlignment="1" applyProtection="1">
      <alignment horizontal="center" vertical="center"/>
      <protection hidden="1"/>
    </xf>
    <xf numFmtId="0" fontId="21" fillId="0" borderId="94" xfId="12" applyFont="1" applyBorder="1" applyAlignment="1" applyProtection="1">
      <alignment horizontal="left" vertical="center"/>
      <protection hidden="1"/>
    </xf>
    <xf numFmtId="0" fontId="107" fillId="0" borderId="117" xfId="0" quotePrefix="1" applyFont="1" applyBorder="1" applyAlignment="1" applyProtection="1">
      <alignment vertical="center"/>
      <protection hidden="1"/>
    </xf>
    <xf numFmtId="172" fontId="21" fillId="0" borderId="96" xfId="12" applyNumberFormat="1" applyFont="1" applyBorder="1" applyAlignment="1" applyProtection="1">
      <alignment horizontal="center" vertical="center"/>
      <protection hidden="1"/>
    </xf>
    <xf numFmtId="172" fontId="21" fillId="0" borderId="97" xfId="12" applyNumberFormat="1" applyFont="1" applyBorder="1" applyAlignment="1" applyProtection="1">
      <alignment horizontal="center" vertical="center"/>
      <protection hidden="1"/>
    </xf>
    <xf numFmtId="0" fontId="21" fillId="0" borderId="98" xfId="12" applyFont="1" applyBorder="1" applyAlignment="1" applyProtection="1">
      <alignment horizontal="left" vertical="center"/>
      <protection hidden="1"/>
    </xf>
    <xf numFmtId="0" fontId="107" fillId="0" borderId="26" xfId="0" quotePrefix="1" applyFont="1" applyBorder="1" applyAlignment="1" applyProtection="1">
      <alignment vertical="center"/>
      <protection hidden="1"/>
    </xf>
    <xf numFmtId="172" fontId="21" fillId="0" borderId="95" xfId="12" applyNumberFormat="1" applyFont="1" applyBorder="1" applyAlignment="1" applyProtection="1">
      <alignment horizontal="center" vertical="center"/>
      <protection hidden="1"/>
    </xf>
    <xf numFmtId="0" fontId="21" fillId="0" borderId="98" xfId="12" quotePrefix="1" applyFont="1" applyBorder="1" applyAlignment="1" applyProtection="1">
      <alignment horizontal="left" vertical="center"/>
      <protection hidden="1"/>
    </xf>
    <xf numFmtId="172" fontId="21" fillId="0" borderId="104" xfId="12" applyNumberFormat="1" applyFont="1" applyBorder="1" applyAlignment="1" applyProtection="1">
      <alignment horizontal="center" vertical="center"/>
      <protection hidden="1"/>
    </xf>
    <xf numFmtId="172" fontId="21" fillId="0" borderId="105" xfId="12" applyNumberFormat="1" applyFont="1" applyBorder="1" applyAlignment="1" applyProtection="1">
      <alignment horizontal="center" vertical="center"/>
      <protection hidden="1"/>
    </xf>
    <xf numFmtId="0" fontId="21" fillId="0" borderId="118" xfId="12" quotePrefix="1" applyFont="1" applyBorder="1" applyAlignment="1" applyProtection="1">
      <alignment horizontal="left" vertical="center"/>
      <protection hidden="1"/>
    </xf>
    <xf numFmtId="0" fontId="107" fillId="0" borderId="116" xfId="0" quotePrefix="1" applyFont="1" applyBorder="1" applyAlignment="1" applyProtection="1">
      <alignment vertical="center"/>
      <protection hidden="1"/>
    </xf>
    <xf numFmtId="172" fontId="21" fillId="0" borderId="91" xfId="12" applyNumberFormat="1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0" fontId="107" fillId="0" borderId="14" xfId="0" quotePrefix="1" applyFont="1" applyBorder="1" applyAlignment="1" applyProtection="1">
      <alignment horizontal="left" vertical="center"/>
      <protection hidden="1"/>
    </xf>
    <xf numFmtId="0" fontId="107" fillId="0" borderId="14" xfId="0" applyFont="1" applyBorder="1" applyAlignment="1" applyProtection="1">
      <alignment horizontal="left" vertical="center"/>
      <protection hidden="1"/>
    </xf>
    <xf numFmtId="0" fontId="0" fillId="0" borderId="26" xfId="0" applyBorder="1" applyAlignment="1">
      <alignment vertical="center"/>
    </xf>
    <xf numFmtId="0" fontId="18" fillId="0" borderId="15" xfId="2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0" fillId="0" borderId="20" xfId="0" applyBorder="1"/>
    <xf numFmtId="164" fontId="13" fillId="0" borderId="11" xfId="1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13" xfId="0" applyBorder="1"/>
    <xf numFmtId="0" fontId="0" fillId="0" borderId="2" xfId="0" applyBorder="1"/>
    <xf numFmtId="0" fontId="4" fillId="0" borderId="0" xfId="0" applyFont="1" applyAlignment="1">
      <alignment horizontal="left" vertical="center"/>
    </xf>
    <xf numFmtId="172" fontId="21" fillId="0" borderId="119" xfId="0" applyNumberFormat="1" applyFont="1" applyBorder="1" applyAlignment="1" applyProtection="1">
      <alignment horizontal="center" vertical="center"/>
      <protection hidden="1"/>
    </xf>
    <xf numFmtId="172" fontId="21" fillId="0" borderId="120" xfId="0" applyNumberFormat="1" applyFont="1" applyBorder="1" applyAlignment="1" applyProtection="1">
      <alignment horizontal="center" vertical="center"/>
      <protection hidden="1"/>
    </xf>
    <xf numFmtId="172" fontId="21" fillId="0" borderId="120" xfId="0" quotePrefix="1" applyNumberFormat="1" applyFont="1" applyBorder="1" applyAlignment="1" applyProtection="1">
      <alignment horizontal="center" vertical="center"/>
      <protection hidden="1"/>
    </xf>
    <xf numFmtId="172" fontId="21" fillId="0" borderId="121" xfId="0" quotePrefix="1" applyNumberFormat="1" applyFont="1" applyBorder="1" applyAlignment="1" applyProtection="1">
      <alignment horizontal="center" vertical="center"/>
      <protection hidden="1"/>
    </xf>
    <xf numFmtId="173" fontId="106" fillId="0" borderId="94" xfId="0" quotePrefix="1" applyNumberFormat="1" applyFont="1" applyBorder="1" applyAlignment="1" applyProtection="1">
      <alignment horizontal="left" vertical="center"/>
      <protection hidden="1"/>
    </xf>
    <xf numFmtId="2" fontId="107" fillId="0" borderId="27" xfId="0" applyNumberFormat="1" applyFont="1" applyBorder="1" applyAlignment="1" applyProtection="1">
      <alignment vertical="center"/>
      <protection hidden="1"/>
    </xf>
    <xf numFmtId="172" fontId="21" fillId="0" borderId="122" xfId="0" quotePrefix="1" applyNumberFormat="1" applyFont="1" applyBorder="1" applyAlignment="1" applyProtection="1">
      <alignment horizontal="center" vertical="center"/>
      <protection hidden="1"/>
    </xf>
    <xf numFmtId="172" fontId="21" fillId="0" borderId="123" xfId="0" quotePrefix="1" applyNumberFormat="1" applyFont="1" applyBorder="1" applyAlignment="1" applyProtection="1">
      <alignment horizontal="center" vertical="center"/>
      <protection hidden="1"/>
    </xf>
    <xf numFmtId="172" fontId="21" fillId="0" borderId="124" xfId="0" quotePrefix="1" applyNumberFormat="1" applyFont="1" applyBorder="1" applyAlignment="1" applyProtection="1">
      <alignment horizontal="center" vertical="center"/>
      <protection hidden="1"/>
    </xf>
    <xf numFmtId="173" fontId="106" fillId="0" borderId="118" xfId="0" quotePrefix="1" applyNumberFormat="1" applyFont="1" applyBorder="1" applyAlignment="1" applyProtection="1">
      <alignment horizontal="left" vertical="center"/>
      <protection hidden="1"/>
    </xf>
    <xf numFmtId="2" fontId="107" fillId="0" borderId="25" xfId="0" applyNumberFormat="1" applyFont="1" applyBorder="1" applyAlignment="1" applyProtection="1">
      <alignment vertical="center"/>
      <protection hidden="1"/>
    </xf>
    <xf numFmtId="164" fontId="21" fillId="0" borderId="125" xfId="0" quotePrefix="1" applyNumberFormat="1" applyFont="1" applyBorder="1" applyAlignment="1" applyProtection="1">
      <alignment horizontal="center" vertical="center"/>
      <protection hidden="1"/>
    </xf>
    <xf numFmtId="164" fontId="21" fillId="0" borderId="126" xfId="0" quotePrefix="1" applyNumberFormat="1" applyFont="1" applyBorder="1" applyAlignment="1" applyProtection="1">
      <alignment horizontal="center" vertical="center"/>
      <protection hidden="1"/>
    </xf>
    <xf numFmtId="164" fontId="21" fillId="0" borderId="127" xfId="0" quotePrefix="1" applyNumberFormat="1" applyFont="1" applyBorder="1" applyAlignment="1" applyProtection="1">
      <alignment horizontal="center" vertical="center"/>
      <protection hidden="1"/>
    </xf>
    <xf numFmtId="164" fontId="21" fillId="0" borderId="128" xfId="0" applyNumberFormat="1" applyFont="1" applyBorder="1" applyAlignment="1" applyProtection="1">
      <alignment horizontal="left" vertical="center"/>
      <protection hidden="1"/>
    </xf>
    <xf numFmtId="2" fontId="107" fillId="0" borderId="26" xfId="0" applyNumberFormat="1" applyFont="1" applyBorder="1" applyAlignment="1" applyProtection="1">
      <alignment vertical="center"/>
      <protection hidden="1"/>
    </xf>
    <xf numFmtId="164" fontId="21" fillId="0" borderId="128" xfId="0" quotePrefix="1" applyNumberFormat="1" applyFont="1" applyBorder="1" applyAlignment="1" applyProtection="1">
      <alignment horizontal="left" vertical="center"/>
      <protection hidden="1"/>
    </xf>
    <xf numFmtId="164" fontId="21" fillId="0" borderId="129" xfId="0" quotePrefix="1" applyNumberFormat="1" applyFont="1" applyBorder="1" applyAlignment="1" applyProtection="1">
      <alignment horizontal="center" vertical="center"/>
      <protection hidden="1"/>
    </xf>
    <xf numFmtId="164" fontId="21" fillId="0" borderId="130" xfId="0" quotePrefix="1" applyNumberFormat="1" applyFont="1" applyBorder="1" applyAlignment="1" applyProtection="1">
      <alignment horizontal="center" vertical="center"/>
      <protection hidden="1"/>
    </xf>
    <xf numFmtId="164" fontId="21" fillId="0" borderId="131" xfId="0" quotePrefix="1" applyNumberFormat="1" applyFont="1" applyBorder="1" applyAlignment="1" applyProtection="1">
      <alignment horizontal="center" vertical="center"/>
      <protection hidden="1"/>
    </xf>
    <xf numFmtId="164" fontId="21" fillId="0" borderId="132" xfId="0" quotePrefix="1" applyNumberFormat="1" applyFont="1" applyBorder="1" applyAlignment="1" applyProtection="1">
      <alignment horizontal="left" vertical="center"/>
      <protection hidden="1"/>
    </xf>
    <xf numFmtId="173" fontId="21" fillId="0" borderId="94" xfId="0" quotePrefix="1" applyNumberFormat="1" applyFont="1" applyBorder="1" applyAlignment="1" applyProtection="1">
      <alignment horizontal="left" vertical="center"/>
      <protection hidden="1"/>
    </xf>
    <xf numFmtId="173" fontId="21" fillId="0" borderId="118" xfId="0" quotePrefix="1" applyNumberFormat="1" applyFont="1" applyBorder="1" applyAlignment="1" applyProtection="1">
      <alignment horizontal="left" vertical="center"/>
      <protection hidden="1"/>
    </xf>
    <xf numFmtId="172" fontId="21" fillId="0" borderId="111" xfId="0" quotePrefix="1" applyNumberFormat="1" applyFont="1" applyBorder="1" applyAlignment="1" applyProtection="1">
      <alignment horizontal="center" vertical="center"/>
      <protection hidden="1"/>
    </xf>
    <xf numFmtId="172" fontId="21" fillId="0" borderId="125" xfId="0" quotePrefix="1" applyNumberFormat="1" applyFont="1" applyBorder="1" applyAlignment="1" applyProtection="1">
      <alignment horizontal="center" vertical="center"/>
      <protection hidden="1"/>
    </xf>
    <xf numFmtId="172" fontId="21" fillId="0" borderId="126" xfId="0" quotePrefix="1" applyNumberFormat="1" applyFont="1" applyBorder="1" applyAlignment="1" applyProtection="1">
      <alignment horizontal="center" vertical="center"/>
      <protection hidden="1"/>
    </xf>
    <xf numFmtId="172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quotePrefix="1" applyNumberFormat="1" applyFont="1" applyBorder="1" applyAlignment="1" applyProtection="1">
      <alignment horizontal="left" vertical="center"/>
      <protection hidden="1"/>
    </xf>
    <xf numFmtId="172" fontId="21" fillId="0" borderId="133" xfId="0" quotePrefix="1" applyNumberFormat="1" applyFont="1" applyBorder="1" applyAlignment="1" applyProtection="1">
      <alignment horizontal="center" vertical="center"/>
      <protection hidden="1"/>
    </xf>
    <xf numFmtId="172" fontId="21" fillId="0" borderId="134" xfId="0" quotePrefix="1" applyNumberFormat="1" applyFont="1" applyBorder="1" applyAlignment="1" applyProtection="1">
      <alignment horizontal="center" vertical="center"/>
      <protection hidden="1"/>
    </xf>
    <xf numFmtId="172" fontId="21" fillId="0" borderId="135" xfId="0" quotePrefix="1" applyNumberFormat="1" applyFont="1" applyBorder="1" applyAlignment="1" applyProtection="1">
      <alignment horizontal="center" vertical="center"/>
      <protection hidden="1"/>
    </xf>
    <xf numFmtId="173" fontId="21" fillId="0" borderId="136" xfId="0" quotePrefix="1" applyNumberFormat="1" applyFont="1" applyBorder="1" applyAlignment="1" applyProtection="1">
      <alignment horizontal="left" vertical="center"/>
      <protection hidden="1"/>
    </xf>
    <xf numFmtId="172" fontId="21" fillId="0" borderId="121" xfId="0" applyNumberFormat="1" applyFont="1" applyBorder="1" applyAlignment="1" applyProtection="1">
      <alignment horizontal="center" vertical="center"/>
      <protection hidden="1"/>
    </xf>
    <xf numFmtId="172" fontId="21" fillId="0" borderId="125" xfId="0" applyNumberFormat="1" applyFont="1" applyBorder="1" applyAlignment="1" applyProtection="1">
      <alignment horizontal="center" vertical="center"/>
      <protection hidden="1"/>
    </xf>
    <xf numFmtId="172" fontId="21" fillId="0" borderId="126" xfId="0" applyNumberFormat="1" applyFont="1" applyBorder="1" applyAlignment="1" applyProtection="1">
      <alignment horizontal="center" vertical="center"/>
      <protection hidden="1"/>
    </xf>
    <xf numFmtId="172" fontId="21" fillId="0" borderId="127" xfId="0" applyNumberFormat="1" applyFont="1" applyBorder="1" applyAlignment="1" applyProtection="1">
      <alignment horizontal="center" vertical="center"/>
      <protection hidden="1"/>
    </xf>
    <xf numFmtId="172" fontId="21" fillId="0" borderId="137" xfId="0" applyNumberFormat="1" applyFont="1" applyBorder="1" applyAlignment="1" applyProtection="1">
      <alignment horizontal="center" vertical="center"/>
      <protection hidden="1"/>
    </xf>
    <xf numFmtId="172" fontId="21" fillId="0" borderId="138" xfId="0" applyNumberFormat="1" applyFont="1" applyBorder="1" applyAlignment="1" applyProtection="1">
      <alignment horizontal="center" vertical="center"/>
      <protection hidden="1"/>
    </xf>
    <xf numFmtId="172" fontId="21" fillId="0" borderId="139" xfId="0" applyNumberFormat="1" applyFont="1" applyBorder="1" applyAlignment="1" applyProtection="1">
      <alignment horizontal="center" vertical="center"/>
      <protection hidden="1"/>
    </xf>
    <xf numFmtId="173" fontId="21" fillId="0" borderId="2" xfId="0" applyNumberFormat="1" applyFont="1" applyBorder="1" applyAlignment="1" applyProtection="1">
      <alignment horizontal="left" vertical="center"/>
      <protection hidden="1"/>
    </xf>
    <xf numFmtId="171" fontId="21" fillId="0" borderId="140" xfId="0" quotePrefix="1" applyNumberFormat="1" applyFont="1" applyBorder="1" applyAlignment="1" applyProtection="1">
      <alignment horizontal="center" vertical="center"/>
      <protection hidden="1"/>
    </xf>
    <xf numFmtId="171" fontId="21" fillId="0" borderId="141" xfId="0" quotePrefix="1" applyNumberFormat="1" applyFont="1" applyBorder="1" applyAlignment="1" applyProtection="1">
      <alignment horizontal="center" vertical="center"/>
      <protection hidden="1"/>
    </xf>
    <xf numFmtId="171" fontId="21" fillId="0" borderId="142" xfId="0" quotePrefix="1" applyNumberFormat="1" applyFont="1" applyBorder="1" applyAlignment="1" applyProtection="1">
      <alignment horizontal="center" vertical="center"/>
      <protection hidden="1"/>
    </xf>
    <xf numFmtId="173" fontId="21" fillId="0" borderId="143" xfId="0" applyNumberFormat="1" applyFont="1" applyBorder="1" applyAlignment="1" applyProtection="1">
      <alignment horizontal="left" vertical="center"/>
      <protection hidden="1"/>
    </xf>
    <xf numFmtId="2" fontId="107" fillId="0" borderId="26" xfId="0" quotePrefix="1" applyNumberFormat="1" applyFont="1" applyBorder="1" applyAlignment="1" applyProtection="1">
      <alignment vertical="center"/>
      <protection hidden="1"/>
    </xf>
    <xf numFmtId="171" fontId="21" fillId="0" borderId="125" xfId="0" quotePrefix="1" applyNumberFormat="1" applyFont="1" applyBorder="1" applyAlignment="1" applyProtection="1">
      <alignment horizontal="center" vertical="center"/>
      <protection hidden="1"/>
    </xf>
    <xf numFmtId="171" fontId="21" fillId="0" borderId="126" xfId="0" quotePrefix="1" applyNumberFormat="1" applyFont="1" applyBorder="1" applyAlignment="1" applyProtection="1">
      <alignment horizontal="center" vertical="center"/>
      <protection hidden="1"/>
    </xf>
    <xf numFmtId="171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applyNumberFormat="1" applyFont="1" applyBorder="1" applyAlignment="1" applyProtection="1">
      <alignment horizontal="left" vertical="center"/>
      <protection hidden="1"/>
    </xf>
    <xf numFmtId="171" fontId="21" fillId="0" borderId="129" xfId="0" quotePrefix="1" applyNumberFormat="1" applyFont="1" applyBorder="1" applyAlignment="1" applyProtection="1">
      <alignment horizontal="center" vertical="center"/>
      <protection hidden="1"/>
    </xf>
    <xf numFmtId="171" fontId="21" fillId="0" borderId="130" xfId="0" quotePrefix="1" applyNumberFormat="1" applyFont="1" applyBorder="1" applyAlignment="1" applyProtection="1">
      <alignment horizontal="center" vertical="center"/>
      <protection hidden="1"/>
    </xf>
    <xf numFmtId="171" fontId="21" fillId="0" borderId="131" xfId="0" quotePrefix="1" applyNumberFormat="1" applyFont="1" applyBorder="1" applyAlignment="1" applyProtection="1">
      <alignment horizontal="center" vertical="center"/>
      <protection hidden="1"/>
    </xf>
    <xf numFmtId="173" fontId="21" fillId="0" borderId="132" xfId="0" quotePrefix="1" applyNumberFormat="1" applyFont="1" applyBorder="1" applyAlignment="1" applyProtection="1">
      <alignment horizontal="left" vertical="center"/>
      <protection hidden="1"/>
    </xf>
    <xf numFmtId="2" fontId="107" fillId="0" borderId="25" xfId="0" quotePrefix="1" applyNumberFormat="1" applyFont="1" applyBorder="1" applyAlignment="1" applyProtection="1">
      <alignment vertical="center"/>
      <protection hidden="1"/>
    </xf>
    <xf numFmtId="171" fontId="21" fillId="0" borderId="125" xfId="12" applyNumberFormat="1" applyFont="1" applyBorder="1" applyAlignment="1" applyProtection="1">
      <alignment horizontal="center" vertical="center"/>
      <protection hidden="1"/>
    </xf>
    <xf numFmtId="172" fontId="21" fillId="0" borderId="126" xfId="12" applyNumberFormat="1" applyFont="1" applyBorder="1" applyAlignment="1" applyProtection="1">
      <alignment horizontal="center" vertical="center"/>
      <protection hidden="1"/>
    </xf>
    <xf numFmtId="172" fontId="21" fillId="0" borderId="127" xfId="12" applyNumberFormat="1" applyFont="1" applyBorder="1" applyAlignment="1" applyProtection="1">
      <alignment horizontal="center" vertical="center"/>
      <protection hidden="1"/>
    </xf>
    <xf numFmtId="0" fontId="21" fillId="0" borderId="128" xfId="12" applyFont="1" applyBorder="1" applyAlignment="1" applyProtection="1">
      <alignment horizontal="left" vertical="center"/>
      <protection hidden="1"/>
    </xf>
    <xf numFmtId="172" fontId="21" fillId="0" borderId="134" xfId="12" applyNumberFormat="1" applyFont="1" applyBorder="1" applyAlignment="1" applyProtection="1">
      <alignment horizontal="center" vertical="center"/>
      <protection hidden="1"/>
    </xf>
    <xf numFmtId="172" fontId="21" fillId="0" borderId="134" xfId="0" applyNumberFormat="1" applyFont="1" applyBorder="1" applyAlignment="1" applyProtection="1">
      <alignment horizontal="center" vertical="center"/>
      <protection hidden="1"/>
    </xf>
    <xf numFmtId="172" fontId="21" fillId="0" borderId="135" xfId="0" applyNumberFormat="1" applyFont="1" applyBorder="1" applyAlignment="1" applyProtection="1">
      <alignment horizontal="center" vertical="center"/>
      <protection hidden="1"/>
    </xf>
    <xf numFmtId="0" fontId="21" fillId="0" borderId="128" xfId="12" quotePrefix="1" applyFont="1" applyBorder="1" applyAlignment="1" applyProtection="1">
      <alignment horizontal="left" vertical="center"/>
      <protection hidden="1"/>
    </xf>
    <xf numFmtId="172" fontId="21" fillId="0" borderId="130" xfId="12" applyNumberFormat="1" applyFont="1" applyBorder="1" applyAlignment="1" applyProtection="1">
      <alignment horizontal="center" vertical="center"/>
      <protection hidden="1"/>
    </xf>
    <xf numFmtId="172" fontId="21" fillId="0" borderId="130" xfId="0" applyNumberFormat="1" applyFont="1" applyBorder="1" applyAlignment="1" applyProtection="1">
      <alignment horizontal="center" vertical="center"/>
      <protection hidden="1"/>
    </xf>
    <xf numFmtId="172" fontId="21" fillId="0" borderId="131" xfId="0" applyNumberFormat="1" applyFont="1" applyBorder="1" applyAlignment="1" applyProtection="1">
      <alignment horizontal="center" vertical="center"/>
      <protection hidden="1"/>
    </xf>
    <xf numFmtId="0" fontId="21" fillId="0" borderId="132" xfId="12" quotePrefix="1" applyFont="1" applyBorder="1" applyAlignment="1" applyProtection="1">
      <alignment horizontal="left" vertical="center"/>
      <protection hidden="1"/>
    </xf>
    <xf numFmtId="172" fontId="21" fillId="0" borderId="125" xfId="12" applyNumberFormat="1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 applyProtection="1">
      <alignment vertical="center"/>
      <protection hidden="1"/>
    </xf>
    <xf numFmtId="0" fontId="21" fillId="0" borderId="26" xfId="0" applyFont="1" applyBorder="1" applyAlignment="1" applyProtection="1">
      <alignment vertical="center"/>
      <protection hidden="1"/>
    </xf>
    <xf numFmtId="0" fontId="107" fillId="0" borderId="26" xfId="0" quotePrefix="1" applyFont="1" applyBorder="1" applyAlignment="1" applyProtection="1">
      <alignment horizontal="center" vertical="center"/>
      <protection hidden="1"/>
    </xf>
    <xf numFmtId="0" fontId="107" fillId="0" borderId="26" xfId="0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vertical="center"/>
    </xf>
    <xf numFmtId="172" fontId="21" fillId="0" borderId="133" xfId="12" applyNumberFormat="1" applyFont="1" applyBorder="1" applyAlignment="1" applyProtection="1">
      <alignment horizontal="center" vertical="center"/>
      <protection hidden="1"/>
    </xf>
    <xf numFmtId="0" fontId="107" fillId="0" borderId="26" xfId="0" quotePrefix="1" applyFont="1" applyBorder="1" applyAlignment="1" applyProtection="1">
      <alignment horizontal="left" vertical="center"/>
      <protection hidden="1"/>
    </xf>
    <xf numFmtId="0" fontId="21" fillId="0" borderId="144" xfId="12" quotePrefix="1" applyFont="1" applyBorder="1" applyAlignment="1" applyProtection="1">
      <alignment horizontal="left" vertical="center"/>
      <protection hidden="1"/>
    </xf>
    <xf numFmtId="0" fontId="107" fillId="0" borderId="26" xfId="0" applyFont="1" applyBorder="1" applyAlignment="1" applyProtection="1">
      <alignment horizontal="left" vertical="center"/>
      <protection hidden="1"/>
    </xf>
    <xf numFmtId="0" fontId="83" fillId="4" borderId="33" xfId="0" applyFont="1" applyFill="1" applyBorder="1" applyAlignment="1">
      <alignment horizontal="center"/>
    </xf>
    <xf numFmtId="0" fontId="2" fillId="15" borderId="145" xfId="8" applyFont="1" applyFill="1" applyBorder="1"/>
    <xf numFmtId="0" fontId="86" fillId="14" borderId="146" xfId="7" applyFont="1" applyBorder="1" applyAlignment="1" applyProtection="1">
      <alignment horizontal="center"/>
      <protection locked="0"/>
    </xf>
    <xf numFmtId="0" fontId="2" fillId="15" borderId="147" xfId="8" applyFont="1" applyFill="1" applyBorder="1"/>
    <xf numFmtId="0" fontId="86" fillId="14" borderId="148" xfId="7" applyFont="1" applyBorder="1" applyAlignment="1" applyProtection="1">
      <alignment horizontal="center"/>
      <protection locked="0"/>
    </xf>
    <xf numFmtId="0" fontId="2" fillId="15" borderId="149" xfId="8" applyFont="1" applyFill="1" applyBorder="1"/>
    <xf numFmtId="164" fontId="82" fillId="14" borderId="78" xfId="8" applyNumberFormat="1" applyBorder="1" applyAlignment="1" applyProtection="1">
      <alignment horizontal="center"/>
      <protection hidden="1"/>
    </xf>
    <xf numFmtId="0" fontId="72" fillId="0" borderId="0" xfId="2" applyFont="1" applyAlignment="1" applyProtection="1">
      <alignment horizontal="left" vertical="center" wrapText="1"/>
      <protection hidden="1"/>
    </xf>
    <xf numFmtId="0" fontId="8" fillId="0" borderId="20" xfId="2" applyFont="1" applyBorder="1" applyAlignment="1" applyProtection="1">
      <alignment horizontal="left" vertical="top" wrapText="1"/>
      <protection hidden="1"/>
    </xf>
    <xf numFmtId="164" fontId="18" fillId="0" borderId="14" xfId="2" applyNumberFormat="1" applyFont="1" applyBorder="1" applyAlignment="1" applyProtection="1">
      <alignment horizontal="left" vertical="center"/>
      <protection hidden="1"/>
    </xf>
    <xf numFmtId="164" fontId="18" fillId="0" borderId="15" xfId="2" applyNumberFormat="1" applyFont="1" applyBorder="1" applyAlignment="1" applyProtection="1">
      <alignment horizontal="left" vertical="center"/>
      <protection hidden="1"/>
    </xf>
    <xf numFmtId="0" fontId="8" fillId="0" borderId="14" xfId="2" applyFont="1" applyBorder="1" applyAlignment="1" applyProtection="1">
      <alignment vertical="top"/>
      <protection hidden="1"/>
    </xf>
    <xf numFmtId="0" fontId="8" fillId="0" borderId="0" xfId="2" applyFont="1" applyAlignment="1" applyProtection="1">
      <alignment vertical="top"/>
      <protection hidden="1"/>
    </xf>
    <xf numFmtId="0" fontId="8" fillId="0" borderId="20" xfId="2" applyFont="1" applyBorder="1" applyAlignment="1" applyProtection="1">
      <alignment vertical="top"/>
      <protection hidden="1"/>
    </xf>
    <xf numFmtId="0" fontId="8" fillId="0" borderId="15" xfId="2" applyFont="1" applyBorder="1" applyAlignment="1" applyProtection="1">
      <alignment vertical="top"/>
      <protection hidden="1"/>
    </xf>
    <xf numFmtId="0" fontId="8" fillId="0" borderId="16" xfId="2" applyFont="1" applyBorder="1" applyAlignment="1" applyProtection="1">
      <alignment vertical="top"/>
      <protection hidden="1"/>
    </xf>
    <xf numFmtId="0" fontId="8" fillId="0" borderId="17" xfId="2" applyFont="1" applyBorder="1" applyAlignment="1" applyProtection="1">
      <alignment vertical="top"/>
      <protection hidden="1"/>
    </xf>
    <xf numFmtId="164" fontId="60" fillId="0" borderId="0" xfId="2" applyNumberFormat="1" applyFont="1" applyAlignment="1" applyProtection="1">
      <alignment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0" fontId="42" fillId="0" borderId="13" xfId="2" applyFont="1" applyBorder="1" applyProtection="1">
      <protection hidden="1"/>
    </xf>
    <xf numFmtId="164" fontId="45" fillId="0" borderId="2" xfId="2" applyNumberFormat="1" applyFont="1" applyBorder="1" applyAlignment="1" applyProtection="1">
      <alignment horizontal="left" vertical="center"/>
      <protection hidden="1"/>
    </xf>
    <xf numFmtId="164" fontId="1" fillId="0" borderId="20" xfId="0" applyNumberFormat="1" applyFont="1" applyBorder="1" applyAlignment="1">
      <alignment horizontal="center" vertical="center"/>
    </xf>
    <xf numFmtId="0" fontId="71" fillId="0" borderId="14" xfId="2" applyFont="1" applyBorder="1" applyAlignment="1">
      <alignment horizontal="center" vertical="center"/>
    </xf>
    <xf numFmtId="168" fontId="55" fillId="10" borderId="0" xfId="2" applyNumberFormat="1" applyFont="1" applyFill="1" applyAlignment="1" applyProtection="1">
      <alignment vertical="center"/>
      <protection hidden="1"/>
    </xf>
    <xf numFmtId="14" fontId="34" fillId="0" borderId="31" xfId="0" applyNumberFormat="1" applyFont="1" applyBorder="1" applyAlignment="1">
      <alignment horizontal="right"/>
    </xf>
    <xf numFmtId="14" fontId="78" fillId="0" borderId="150" xfId="0" applyNumberFormat="1" applyFont="1" applyBorder="1" applyAlignment="1">
      <alignment horizontal="center" vertical="top"/>
    </xf>
    <xf numFmtId="164" fontId="109" fillId="0" borderId="21" xfId="4" applyNumberFormat="1" applyFont="1" applyBorder="1" applyAlignment="1" applyProtection="1">
      <alignment vertical="center"/>
      <protection hidden="1"/>
    </xf>
    <xf numFmtId="0" fontId="42" fillId="0" borderId="16" xfId="2" applyFont="1" applyBorder="1" applyProtection="1">
      <protection hidden="1"/>
    </xf>
    <xf numFmtId="164" fontId="1" fillId="0" borderId="13" xfId="0" applyNumberFormat="1" applyFont="1" applyBorder="1" applyAlignment="1">
      <alignment horizontal="center" vertical="center"/>
    </xf>
    <xf numFmtId="0" fontId="42" fillId="0" borderId="17" xfId="2" applyFont="1" applyBorder="1" applyProtection="1"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left" vertical="center"/>
      <protection hidden="1"/>
    </xf>
    <xf numFmtId="0" fontId="42" fillId="0" borderId="20" xfId="2" applyFont="1" applyBorder="1" applyAlignment="1" applyProtection="1">
      <alignment horizontal="center" vertical="center"/>
      <protection hidden="1"/>
    </xf>
    <xf numFmtId="164" fontId="45" fillId="0" borderId="15" xfId="2" applyNumberFormat="1" applyFont="1" applyBorder="1" applyAlignment="1" applyProtection="1">
      <alignment horizontal="center" vertical="center"/>
      <protection hidden="1"/>
    </xf>
    <xf numFmtId="0" fontId="71" fillId="0" borderId="0" xfId="2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1" fillId="0" borderId="13" xfId="2" applyFont="1" applyBorder="1" applyAlignment="1">
      <alignment horizontal="center" vertical="center"/>
    </xf>
    <xf numFmtId="173" fontId="21" fillId="0" borderId="114" xfId="0" applyNumberFormat="1" applyFont="1" applyBorder="1" applyAlignment="1" applyProtection="1">
      <alignment horizontal="left" vertical="center"/>
      <protection hidden="1"/>
    </xf>
    <xf numFmtId="171" fontId="21" fillId="0" borderId="152" xfId="0" quotePrefix="1" applyNumberFormat="1" applyFont="1" applyBorder="1" applyAlignment="1" applyProtection="1">
      <alignment horizontal="center" vertical="center"/>
      <protection hidden="1"/>
    </xf>
    <xf numFmtId="171" fontId="21" fillId="0" borderId="153" xfId="0" quotePrefix="1" applyNumberFormat="1" applyFont="1" applyBorder="1" applyAlignment="1" applyProtection="1">
      <alignment horizontal="center" vertical="center"/>
      <protection hidden="1"/>
    </xf>
    <xf numFmtId="172" fontId="21" fillId="0" borderId="93" xfId="0" applyNumberFormat="1" applyFont="1" applyBorder="1" applyAlignment="1" applyProtection="1">
      <alignment horizontal="center" vertical="center"/>
      <protection hidden="1"/>
    </xf>
    <xf numFmtId="171" fontId="21" fillId="0" borderId="104" xfId="0" quotePrefix="1" applyNumberFormat="1" applyFont="1" applyBorder="1" applyAlignment="1" applyProtection="1">
      <alignment horizontal="center" vertical="center"/>
      <protection hidden="1"/>
    </xf>
    <xf numFmtId="171" fontId="21" fillId="0" borderId="95" xfId="0" quotePrefix="1" applyNumberFormat="1" applyFont="1" applyBorder="1" applyAlignment="1" applyProtection="1">
      <alignment horizontal="center" vertical="center"/>
      <protection hidden="1"/>
    </xf>
    <xf numFmtId="171" fontId="21" fillId="0" borderId="154" xfId="0" quotePrefix="1" applyNumberFormat="1" applyFont="1" applyBorder="1" applyAlignment="1" applyProtection="1">
      <alignment horizontal="center" vertical="center"/>
      <protection hidden="1"/>
    </xf>
    <xf numFmtId="172" fontId="21" fillId="0" borderId="104" xfId="0" applyNumberFormat="1" applyFont="1" applyBorder="1" applyAlignment="1" applyProtection="1">
      <alignment horizontal="center" vertical="center"/>
      <protection hidden="1"/>
    </xf>
    <xf numFmtId="172" fontId="21" fillId="0" borderId="95" xfId="0" applyNumberFormat="1" applyFont="1" applyBorder="1" applyAlignment="1" applyProtection="1">
      <alignment horizontal="center" vertical="center"/>
      <protection hidden="1"/>
    </xf>
    <xf numFmtId="172" fontId="21" fillId="0" borderId="91" xfId="0" applyNumberFormat="1" applyFont="1" applyBorder="1" applyAlignment="1" applyProtection="1">
      <alignment horizontal="center" vertical="center"/>
      <protection hidden="1"/>
    </xf>
    <xf numFmtId="172" fontId="21" fillId="0" borderId="99" xfId="0" quotePrefix="1" applyNumberFormat="1" applyFont="1" applyBorder="1" applyAlignment="1" applyProtection="1">
      <alignment horizontal="center" vertical="center"/>
      <protection hidden="1"/>
    </xf>
    <xf numFmtId="172" fontId="21" fillId="0" borderId="104" xfId="0" quotePrefix="1" applyNumberFormat="1" applyFont="1" applyBorder="1" applyAlignment="1" applyProtection="1">
      <alignment horizontal="center" vertical="center"/>
      <protection hidden="1"/>
    </xf>
    <xf numFmtId="172" fontId="21" fillId="0" borderId="155" xfId="0" quotePrefix="1" applyNumberFormat="1" applyFont="1" applyBorder="1" applyAlignment="1" applyProtection="1">
      <alignment horizontal="center" vertical="center"/>
      <protection hidden="1"/>
    </xf>
    <xf numFmtId="172" fontId="21" fillId="0" borderId="156" xfId="0" quotePrefix="1" applyNumberFormat="1" applyFont="1" applyBorder="1" applyAlignment="1" applyProtection="1">
      <alignment horizontal="center" vertical="center"/>
      <protection hidden="1"/>
    </xf>
    <xf numFmtId="0" fontId="111" fillId="2" borderId="22" xfId="0" applyFont="1" applyFill="1" applyBorder="1" applyAlignment="1">
      <alignment horizontal="left" vertical="center"/>
    </xf>
    <xf numFmtId="0" fontId="80" fillId="13" borderId="157" xfId="6" applyBorder="1" applyAlignment="1" applyProtection="1">
      <alignment horizontal="center"/>
      <protection hidden="1"/>
    </xf>
    <xf numFmtId="2" fontId="21" fillId="0" borderId="94" xfId="0" quotePrefix="1" applyNumberFormat="1" applyFont="1" applyBorder="1" applyAlignment="1" applyProtection="1">
      <alignment horizontal="left" vertical="center"/>
      <protection hidden="1"/>
    </xf>
    <xf numFmtId="164" fontId="8" fillId="0" borderId="15" xfId="1" applyNumberFormat="1" applyFont="1" applyFill="1" applyBorder="1" applyAlignment="1" applyProtection="1">
      <alignment horizontal="center"/>
      <protection hidden="1"/>
    </xf>
    <xf numFmtId="0" fontId="30" fillId="2" borderId="25" xfId="0" applyFont="1" applyFill="1" applyBorder="1" applyAlignment="1">
      <alignment horizontal="center" vertical="center"/>
    </xf>
    <xf numFmtId="165" fontId="13" fillId="0" borderId="4" xfId="1" applyNumberFormat="1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30" fillId="2" borderId="158" xfId="0" applyFont="1" applyFill="1" applyBorder="1" applyAlignment="1">
      <alignment horizontal="center" vertical="center"/>
    </xf>
    <xf numFmtId="2" fontId="7" fillId="0" borderId="22" xfId="1" applyNumberFormat="1" applyFont="1" applyFill="1" applyBorder="1" applyAlignment="1">
      <alignment horizontal="left"/>
    </xf>
    <xf numFmtId="164" fontId="7" fillId="0" borderId="22" xfId="3" applyNumberFormat="1" applyFont="1" applyFill="1" applyBorder="1" applyAlignment="1">
      <alignment horizontal="center"/>
    </xf>
    <xf numFmtId="164" fontId="13" fillId="0" borderId="4" xfId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164" fontId="7" fillId="0" borderId="22" xfId="0" applyNumberFormat="1" applyFont="1" applyBorder="1" applyAlignment="1">
      <alignment horizontal="center" vertical="center"/>
    </xf>
    <xf numFmtId="172" fontId="21" fillId="0" borderId="152" xfId="12" applyNumberFormat="1" applyFont="1" applyBorder="1" applyAlignment="1" applyProtection="1">
      <alignment horizontal="center" vertical="center"/>
      <protection hidden="1"/>
    </xf>
    <xf numFmtId="172" fontId="21" fillId="0" borderId="153" xfId="12" applyNumberFormat="1" applyFont="1" applyBorder="1" applyAlignment="1" applyProtection="1">
      <alignment horizontal="center" vertical="center"/>
      <protection hidden="1"/>
    </xf>
    <xf numFmtId="172" fontId="21" fillId="0" borderId="154" xfId="12" applyNumberFormat="1" applyFont="1" applyBorder="1" applyAlignment="1" applyProtection="1">
      <alignment horizontal="center" vertical="center"/>
      <protection hidden="1"/>
    </xf>
    <xf numFmtId="173" fontId="21" fillId="0" borderId="94" xfId="0" applyNumberFormat="1" applyFont="1" applyBorder="1" applyAlignment="1" applyProtection="1">
      <alignment horizontal="left" vertical="center"/>
      <protection hidden="1"/>
    </xf>
    <xf numFmtId="172" fontId="21" fillId="0" borderId="159" xfId="0" quotePrefix="1" applyNumberFormat="1" applyFont="1" applyBorder="1" applyAlignment="1" applyProtection="1">
      <alignment horizontal="center" vertical="center"/>
      <protection hidden="1"/>
    </xf>
    <xf numFmtId="172" fontId="21" fillId="0" borderId="160" xfId="0" quotePrefix="1" applyNumberFormat="1" applyFont="1" applyBorder="1" applyAlignment="1" applyProtection="1">
      <alignment horizontal="center" vertical="center"/>
      <protection hidden="1"/>
    </xf>
    <xf numFmtId="172" fontId="21" fillId="0" borderId="161" xfId="0" quotePrefix="1" applyNumberFormat="1" applyFont="1" applyBorder="1" applyAlignment="1" applyProtection="1">
      <alignment horizontal="center" vertical="center"/>
      <protection hidden="1"/>
    </xf>
    <xf numFmtId="164" fontId="8" fillId="0" borderId="15" xfId="1" applyNumberFormat="1" applyFont="1" applyBorder="1" applyAlignment="1" applyProtection="1">
      <alignment horizontal="center"/>
      <protection hidden="1"/>
    </xf>
    <xf numFmtId="164" fontId="89" fillId="0" borderId="0" xfId="0" applyNumberFormat="1" applyFont="1"/>
    <xf numFmtId="2" fontId="21" fillId="0" borderId="15" xfId="0" quotePrefix="1" applyNumberFormat="1" applyFont="1" applyBorder="1" applyAlignment="1" applyProtection="1">
      <alignment horizontal="left" vertical="center"/>
      <protection hidden="1"/>
    </xf>
    <xf numFmtId="0" fontId="21" fillId="0" borderId="162" xfId="12" applyFont="1" applyBorder="1" applyAlignment="1" applyProtection="1">
      <alignment horizontal="left" vertical="center"/>
      <protection hidden="1"/>
    </xf>
    <xf numFmtId="0" fontId="20" fillId="2" borderId="3" xfId="0" applyFont="1" applyFill="1" applyBorder="1" applyAlignment="1">
      <alignment horizontal="center" vertical="center"/>
    </xf>
    <xf numFmtId="0" fontId="21" fillId="0" borderId="115" xfId="12" quotePrefix="1" applyFont="1" applyBorder="1" applyAlignment="1" applyProtection="1">
      <alignment horizontal="left" vertical="center"/>
      <protection hidden="1"/>
    </xf>
    <xf numFmtId="172" fontId="21" fillId="0" borderId="101" xfId="0" applyNumberFormat="1" applyFont="1" applyBorder="1" applyAlignment="1" applyProtection="1">
      <alignment horizontal="center" vertical="center"/>
      <protection hidden="1"/>
    </xf>
    <xf numFmtId="172" fontId="21" fillId="0" borderId="100" xfId="0" applyNumberFormat="1" applyFont="1" applyBorder="1" applyAlignment="1" applyProtection="1">
      <alignment horizontal="center" vertical="center"/>
      <protection hidden="1"/>
    </xf>
    <xf numFmtId="172" fontId="21" fillId="0" borderId="100" xfId="12" applyNumberFormat="1" applyFont="1" applyBorder="1" applyAlignment="1" applyProtection="1">
      <alignment horizontal="center" vertical="center"/>
      <protection hidden="1"/>
    </xf>
    <xf numFmtId="172" fontId="21" fillId="0" borderId="99" xfId="12" applyNumberFormat="1" applyFont="1" applyBorder="1" applyAlignment="1" applyProtection="1">
      <alignment horizontal="center" vertical="center"/>
      <protection hidden="1"/>
    </xf>
    <xf numFmtId="0" fontId="21" fillId="0" borderId="118" xfId="12" applyFont="1" applyBorder="1" applyAlignment="1" applyProtection="1">
      <alignment horizontal="left" vertical="center"/>
      <protection hidden="1"/>
    </xf>
    <xf numFmtId="2" fontId="21" fillId="0" borderId="21" xfId="0" quotePrefix="1" applyNumberFormat="1" applyFont="1" applyBorder="1" applyAlignment="1" applyProtection="1">
      <alignment horizontal="left" vertical="center"/>
      <protection hidden="1"/>
    </xf>
    <xf numFmtId="0" fontId="113" fillId="0" borderId="0" xfId="0" applyFont="1"/>
    <xf numFmtId="0" fontId="114" fillId="0" borderId="0" xfId="0" applyFont="1"/>
    <xf numFmtId="0" fontId="115" fillId="0" borderId="0" xfId="0" applyFont="1" applyAlignment="1">
      <alignment vertical="center"/>
    </xf>
    <xf numFmtId="16" fontId="115" fillId="0" borderId="0" xfId="0" quotePrefix="1" applyNumberFormat="1" applyFont="1" applyAlignment="1">
      <alignment horizontal="center" vertical="center"/>
    </xf>
    <xf numFmtId="164" fontId="117" fillId="0" borderId="164" xfId="0" applyNumberFormat="1" applyFont="1" applyBorder="1" applyAlignment="1">
      <alignment horizontal="center"/>
    </xf>
    <xf numFmtId="175" fontId="113" fillId="0" borderId="0" xfId="3" applyNumberFormat="1" applyFont="1" applyFill="1" applyBorder="1"/>
    <xf numFmtId="164" fontId="116" fillId="0" borderId="166" xfId="0" applyNumberFormat="1" applyFont="1" applyBorder="1" applyAlignment="1">
      <alignment horizontal="center"/>
    </xf>
    <xf numFmtId="164" fontId="116" fillId="0" borderId="167" xfId="0" applyNumberFormat="1" applyFont="1" applyBorder="1" applyAlignment="1">
      <alignment horizontal="center"/>
    </xf>
    <xf numFmtId="164" fontId="116" fillId="0" borderId="170" xfId="0" applyNumberFormat="1" applyFont="1" applyBorder="1" applyAlignment="1">
      <alignment horizontal="center"/>
    </xf>
    <xf numFmtId="164" fontId="116" fillId="0" borderId="171" xfId="0" applyNumberFormat="1" applyFont="1" applyBorder="1" applyAlignment="1">
      <alignment horizontal="center"/>
    </xf>
    <xf numFmtId="0" fontId="114" fillId="0" borderId="0" xfId="0" applyFont="1" applyAlignment="1">
      <alignment vertical="center"/>
    </xf>
    <xf numFmtId="164" fontId="116" fillId="0" borderId="0" xfId="0" applyNumberFormat="1" applyFont="1" applyAlignment="1">
      <alignment horizontal="center"/>
    </xf>
    <xf numFmtId="164" fontId="116" fillId="0" borderId="0" xfId="0" applyNumberFormat="1" applyFont="1" applyAlignment="1">
      <alignment horizontal="right"/>
    </xf>
    <xf numFmtId="0" fontId="114" fillId="0" borderId="163" xfId="0" applyFont="1" applyBorder="1" applyAlignment="1">
      <alignment vertical="center"/>
    </xf>
    <xf numFmtId="175" fontId="116" fillId="0" borderId="0" xfId="3" applyNumberFormat="1" applyFont="1" applyFill="1" applyBorder="1"/>
    <xf numFmtId="0" fontId="114" fillId="0" borderId="43" xfId="0" applyFont="1" applyBorder="1" applyAlignment="1">
      <alignment vertical="center"/>
    </xf>
    <xf numFmtId="164" fontId="113" fillId="0" borderId="164" xfId="0" applyNumberFormat="1" applyFont="1" applyBorder="1"/>
    <xf numFmtId="0" fontId="113" fillId="0" borderId="43" xfId="0" applyFont="1" applyBorder="1"/>
    <xf numFmtId="164" fontId="113" fillId="0" borderId="52" xfId="0" applyNumberFormat="1" applyFont="1" applyBorder="1"/>
    <xf numFmtId="164" fontId="116" fillId="0" borderId="167" xfId="0" applyNumberFormat="1" applyFont="1" applyBorder="1" applyAlignment="1">
      <alignment horizontal="left"/>
    </xf>
    <xf numFmtId="0" fontId="114" fillId="0" borderId="51" xfId="0" applyFont="1" applyBorder="1" applyAlignment="1">
      <alignment vertical="center"/>
    </xf>
    <xf numFmtId="164" fontId="116" fillId="0" borderId="175" xfId="0" applyNumberFormat="1" applyFont="1" applyBorder="1" applyAlignment="1">
      <alignment horizontal="left"/>
    </xf>
    <xf numFmtId="0" fontId="113" fillId="0" borderId="176" xfId="0" quotePrefix="1" applyFont="1" applyBorder="1"/>
    <xf numFmtId="43" fontId="113" fillId="0" borderId="0" xfId="3" applyFont="1" applyFill="1" applyBorder="1"/>
    <xf numFmtId="0" fontId="113" fillId="0" borderId="171" xfId="0" quotePrefix="1" applyFont="1" applyBorder="1"/>
    <xf numFmtId="0" fontId="113" fillId="0" borderId="32" xfId="0" applyFont="1" applyBorder="1" applyAlignment="1">
      <alignment horizontal="left"/>
    </xf>
    <xf numFmtId="0" fontId="113" fillId="0" borderId="33" xfId="0" applyFont="1" applyBorder="1" applyAlignment="1">
      <alignment horizontal="left"/>
    </xf>
    <xf numFmtId="0" fontId="113" fillId="0" borderId="34" xfId="0" applyFont="1" applyBorder="1" applyAlignment="1">
      <alignment horizontal="left"/>
    </xf>
    <xf numFmtId="43" fontId="114" fillId="0" borderId="0" xfId="3" applyFont="1" applyFill="1" applyBorder="1"/>
    <xf numFmtId="164" fontId="113" fillId="0" borderId="0" xfId="0" applyNumberFormat="1" applyFont="1" applyAlignment="1">
      <alignment horizontal="center"/>
    </xf>
    <xf numFmtId="164" fontId="113" fillId="0" borderId="32" xfId="0" applyNumberFormat="1" applyFont="1" applyBorder="1" applyAlignment="1">
      <alignment horizontal="left"/>
    </xf>
    <xf numFmtId="164" fontId="113" fillId="0" borderId="33" xfId="0" applyNumberFormat="1" applyFont="1" applyBorder="1" applyAlignment="1">
      <alignment horizontal="left"/>
    </xf>
    <xf numFmtId="164" fontId="113" fillId="0" borderId="0" xfId="0" applyNumberFormat="1" applyFont="1"/>
    <xf numFmtId="164" fontId="114" fillId="0" borderId="0" xfId="0" applyNumberFormat="1" applyFont="1"/>
    <xf numFmtId="0" fontId="112" fillId="0" borderId="0" xfId="0" applyFont="1" applyAlignment="1">
      <alignment horizontal="center" vertical="center"/>
    </xf>
    <xf numFmtId="0" fontId="85" fillId="4" borderId="32" xfId="0" applyFont="1" applyFill="1" applyBorder="1"/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/>
    <xf numFmtId="0" fontId="85" fillId="4" borderId="32" xfId="0" applyFont="1" applyFill="1" applyBorder="1" applyAlignment="1">
      <alignment horizontal="center"/>
    </xf>
    <xf numFmtId="0" fontId="113" fillId="0" borderId="176" xfId="0" applyFont="1" applyBorder="1" applyAlignment="1">
      <alignment horizontal="left"/>
    </xf>
    <xf numFmtId="0" fontId="113" fillId="0" borderId="16" xfId="0" applyFont="1" applyBorder="1" applyAlignment="1">
      <alignment horizontal="left"/>
    </xf>
    <xf numFmtId="0" fontId="113" fillId="0" borderId="165" xfId="0" applyFont="1" applyBorder="1" applyAlignment="1">
      <alignment horizontal="left"/>
    </xf>
    <xf numFmtId="0" fontId="118" fillId="4" borderId="4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34" fillId="4" borderId="32" xfId="0" applyFont="1" applyFill="1" applyBorder="1" applyAlignment="1">
      <alignment horizontal="center"/>
    </xf>
    <xf numFmtId="164" fontId="116" fillId="0" borderId="166" xfId="0" applyNumberFormat="1" applyFont="1" applyBorder="1" applyAlignment="1">
      <alignment horizontal="left"/>
    </xf>
    <xf numFmtId="0" fontId="114" fillId="0" borderId="0" xfId="0" applyFont="1" applyAlignment="1">
      <alignment horizontal="center"/>
    </xf>
    <xf numFmtId="0" fontId="113" fillId="0" borderId="0" xfId="0" applyFont="1" applyAlignment="1">
      <alignment horizontal="center"/>
    </xf>
    <xf numFmtId="164" fontId="116" fillId="0" borderId="71" xfId="0" applyNumberFormat="1" applyFont="1" applyBorder="1" applyAlignment="1">
      <alignment horizontal="center"/>
    </xf>
    <xf numFmtId="164" fontId="116" fillId="0" borderId="57" xfId="0" applyNumberFormat="1" applyFont="1" applyBorder="1" applyAlignment="1">
      <alignment horizontal="center"/>
    </xf>
    <xf numFmtId="164" fontId="116" fillId="0" borderId="24" xfId="0" applyNumberFormat="1" applyFont="1" applyBorder="1" applyAlignment="1">
      <alignment horizontal="center"/>
    </xf>
    <xf numFmtId="164" fontId="116" fillId="0" borderId="165" xfId="0" applyNumberFormat="1" applyFont="1" applyBorder="1" applyAlignment="1">
      <alignment horizontal="center"/>
    </xf>
    <xf numFmtId="164" fontId="116" fillId="0" borderId="168" xfId="0" applyNumberFormat="1" applyFont="1" applyBorder="1" applyAlignment="1">
      <alignment horizontal="center"/>
    </xf>
    <xf numFmtId="164" fontId="116" fillId="0" borderId="177" xfId="0" applyNumberFormat="1" applyFont="1" applyBorder="1" applyAlignment="1">
      <alignment horizontal="center"/>
    </xf>
    <xf numFmtId="164" fontId="116" fillId="0" borderId="172" xfId="0" applyNumberFormat="1" applyFont="1" applyBorder="1" applyAlignment="1">
      <alignment horizontal="center"/>
    </xf>
    <xf numFmtId="164" fontId="116" fillId="0" borderId="173" xfId="0" applyNumberFormat="1" applyFont="1" applyBorder="1" applyAlignment="1">
      <alignment horizontal="center"/>
    </xf>
    <xf numFmtId="164" fontId="116" fillId="0" borderId="174" xfId="0" applyNumberFormat="1" applyFont="1" applyBorder="1" applyAlignment="1">
      <alignment horizontal="center"/>
    </xf>
    <xf numFmtId="164" fontId="116" fillId="0" borderId="169" xfId="0" applyNumberFormat="1" applyFont="1" applyBorder="1" applyAlignment="1">
      <alignment horizontal="center"/>
    </xf>
    <xf numFmtId="0" fontId="114" fillId="0" borderId="32" xfId="0" applyFont="1" applyBorder="1" applyAlignment="1">
      <alignment vertical="center"/>
    </xf>
    <xf numFmtId="0" fontId="113" fillId="0" borderId="33" xfId="0" applyFont="1" applyBorder="1" applyAlignment="1">
      <alignment horizontal="center"/>
    </xf>
    <xf numFmtId="164" fontId="113" fillId="0" borderId="34" xfId="0" applyNumberFormat="1" applyFont="1" applyBorder="1"/>
    <xf numFmtId="0" fontId="20" fillId="2" borderId="178" xfId="0" applyFont="1" applyFill="1" applyBorder="1" applyAlignment="1">
      <alignment horizontal="center" vertical="center"/>
    </xf>
    <xf numFmtId="1" fontId="116" fillId="0" borderId="176" xfId="0" applyNumberFormat="1" applyFont="1" applyBorder="1" applyAlignment="1">
      <alignment horizontal="left"/>
    </xf>
    <xf numFmtId="0" fontId="79" fillId="4" borderId="48" xfId="0" applyFont="1" applyFill="1" applyBorder="1" applyAlignment="1">
      <alignment horizontal="center"/>
    </xf>
    <xf numFmtId="164" fontId="19" fillId="3" borderId="4" xfId="0" quotePrefix="1" applyNumberFormat="1" applyFont="1" applyFill="1" applyBorder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164" fontId="8" fillId="0" borderId="22" xfId="1" applyNumberFormat="1" applyFont="1" applyBorder="1" applyAlignment="1" applyProtection="1">
      <alignment horizontal="center"/>
      <protection hidden="1"/>
    </xf>
    <xf numFmtId="164" fontId="8" fillId="0" borderId="23" xfId="1" applyNumberFormat="1" applyFont="1" applyBorder="1" applyAlignment="1" applyProtection="1">
      <alignment horizontal="center"/>
      <protection hidden="1"/>
    </xf>
    <xf numFmtId="166" fontId="36" fillId="0" borderId="14" xfId="1" applyNumberFormat="1" applyFont="1" applyFill="1" applyBorder="1" applyAlignment="1">
      <alignment horizontal="left"/>
    </xf>
    <xf numFmtId="164" fontId="8" fillId="0" borderId="20" xfId="1" applyNumberFormat="1" applyFont="1" applyFill="1" applyBorder="1" applyAlignment="1" applyProtection="1">
      <alignment horizontal="center"/>
      <protection hidden="1"/>
    </xf>
    <xf numFmtId="164" fontId="8" fillId="0" borderId="17" xfId="1" applyNumberFormat="1" applyFont="1" applyFill="1" applyBorder="1" applyAlignment="1" applyProtection="1">
      <alignment horizontal="center"/>
      <protection hidden="1"/>
    </xf>
    <xf numFmtId="166" fontId="36" fillId="0" borderId="14" xfId="1" applyNumberFormat="1" applyFont="1" applyFill="1" applyBorder="1" applyAlignment="1">
      <alignment horizontal="left" wrapText="1"/>
    </xf>
    <xf numFmtId="166" fontId="36" fillId="0" borderId="15" xfId="1" applyNumberFormat="1" applyFont="1" applyFill="1" applyBorder="1" applyAlignment="1">
      <alignment horizontal="left" wrapText="1"/>
    </xf>
    <xf numFmtId="166" fontId="36" fillId="0" borderId="2" xfId="1" applyNumberFormat="1" applyFont="1" applyFill="1" applyBorder="1" applyAlignment="1">
      <alignment horizontal="left"/>
    </xf>
    <xf numFmtId="164" fontId="8" fillId="0" borderId="3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Fill="1" applyBorder="1" applyAlignment="1">
      <alignment horizontal="left"/>
    </xf>
    <xf numFmtId="164" fontId="8" fillId="0" borderId="15" xfId="1" applyNumberFormat="1" applyFont="1" applyFill="1" applyBorder="1" applyAlignment="1">
      <alignment horizontal="left"/>
    </xf>
    <xf numFmtId="0" fontId="11" fillId="4" borderId="26" xfId="0" applyFont="1" applyFill="1" applyBorder="1" applyAlignment="1">
      <alignment horizontal="center" vertical="center"/>
    </xf>
    <xf numFmtId="0" fontId="22" fillId="6" borderId="0" xfId="0" applyFont="1" applyFill="1" applyAlignment="1">
      <alignment vertical="center"/>
    </xf>
    <xf numFmtId="0" fontId="11" fillId="0" borderId="0" xfId="0" applyFont="1" applyAlignment="1">
      <alignment horizontal="left"/>
    </xf>
    <xf numFmtId="166" fontId="7" fillId="0" borderId="45" xfId="1" applyNumberFormat="1" applyFont="1" applyBorder="1" applyAlignment="1">
      <alignment horizontal="left"/>
    </xf>
    <xf numFmtId="164" fontId="8" fillId="0" borderId="47" xfId="3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89" fillId="12" borderId="33" xfId="0" applyFont="1" applyFill="1" applyBorder="1"/>
    <xf numFmtId="0" fontId="89" fillId="12" borderId="34" xfId="0" applyFont="1" applyFill="1" applyBorder="1"/>
    <xf numFmtId="0" fontId="119" fillId="12" borderId="32" xfId="0" applyFont="1" applyFill="1" applyBorder="1"/>
    <xf numFmtId="0" fontId="119" fillId="12" borderId="33" xfId="0" applyFont="1" applyFill="1" applyBorder="1"/>
    <xf numFmtId="0" fontId="119" fillId="12" borderId="34" xfId="0" applyFont="1" applyFill="1" applyBorder="1"/>
    <xf numFmtId="0" fontId="120" fillId="12" borderId="32" xfId="0" applyFont="1" applyFill="1" applyBorder="1"/>
    <xf numFmtId="0" fontId="121" fillId="12" borderId="33" xfId="0" applyFont="1" applyFill="1" applyBorder="1"/>
    <xf numFmtId="0" fontId="121" fillId="12" borderId="34" xfId="0" applyFont="1" applyFill="1" applyBorder="1"/>
    <xf numFmtId="172" fontId="21" fillId="0" borderId="179" xfId="12" applyNumberFormat="1" applyFont="1" applyBorder="1" applyAlignment="1" applyProtection="1">
      <alignment horizontal="center" vertical="center"/>
      <protection hidden="1"/>
    </xf>
    <xf numFmtId="172" fontId="21" fillId="0" borderId="180" xfId="12" applyNumberFormat="1" applyFont="1" applyBorder="1" applyAlignment="1" applyProtection="1">
      <alignment horizontal="center" vertical="center"/>
      <protection hidden="1"/>
    </xf>
    <xf numFmtId="172" fontId="21" fillId="0" borderId="181" xfId="12" applyNumberFormat="1" applyFont="1" applyBorder="1" applyAlignment="1" applyProtection="1">
      <alignment horizontal="center" vertical="center"/>
      <protection hidden="1"/>
    </xf>
    <xf numFmtId="172" fontId="21" fillId="0" borderId="159" xfId="12" applyNumberFormat="1" applyFont="1" applyBorder="1" applyAlignment="1" applyProtection="1">
      <alignment horizontal="center" vertical="center"/>
      <protection hidden="1"/>
    </xf>
    <xf numFmtId="172" fontId="21" fillId="0" borderId="160" xfId="12" applyNumberFormat="1" applyFont="1" applyBorder="1" applyAlignment="1" applyProtection="1">
      <alignment horizontal="center" vertical="center"/>
      <protection hidden="1"/>
    </xf>
    <xf numFmtId="172" fontId="21" fillId="0" borderId="161" xfId="12" applyNumberFormat="1" applyFont="1" applyBorder="1" applyAlignment="1" applyProtection="1">
      <alignment horizontal="center" vertical="center"/>
      <protection hidden="1"/>
    </xf>
    <xf numFmtId="0" fontId="107" fillId="0" borderId="25" xfId="0" applyFont="1" applyBorder="1" applyAlignment="1" applyProtection="1">
      <alignment vertical="center"/>
      <protection hidden="1"/>
    </xf>
    <xf numFmtId="0" fontId="107" fillId="0" borderId="26" xfId="0" applyFont="1" applyBorder="1" applyAlignment="1" applyProtection="1">
      <alignment vertical="center"/>
      <protection hidden="1"/>
    </xf>
    <xf numFmtId="0" fontId="107" fillId="0" borderId="27" xfId="0" applyFont="1" applyBorder="1" applyAlignment="1" applyProtection="1">
      <alignment vertical="center"/>
      <protection hidden="1"/>
    </xf>
    <xf numFmtId="0" fontId="122" fillId="9" borderId="14" xfId="0" applyFont="1" applyFill="1" applyBorder="1" applyAlignment="1">
      <alignment horizontal="centerContinuous"/>
    </xf>
    <xf numFmtId="0" fontId="107" fillId="0" borderId="21" xfId="0" applyFont="1" applyBorder="1" applyAlignment="1" applyProtection="1">
      <alignment vertical="center"/>
      <protection hidden="1"/>
    </xf>
    <xf numFmtId="0" fontId="123" fillId="0" borderId="21" xfId="0" applyFont="1" applyBorder="1" applyAlignment="1" applyProtection="1">
      <alignment vertical="center"/>
      <protection hidden="1"/>
    </xf>
    <xf numFmtId="0" fontId="7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13" xfId="0" applyFont="1" applyBorder="1"/>
    <xf numFmtId="0" fontId="4" fillId="0" borderId="3" xfId="0" applyFont="1" applyBorder="1"/>
    <xf numFmtId="0" fontId="4" fillId="0" borderId="14" xfId="0" applyFont="1" applyBorder="1" applyAlignment="1">
      <alignment horizontal="left" vertical="center" indent="3"/>
    </xf>
    <xf numFmtId="0" fontId="4" fillId="0" borderId="14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11" fillId="2" borderId="25" xfId="0" applyFont="1" applyFill="1" applyBorder="1" applyAlignment="1">
      <alignment horizontal="center" vertical="center"/>
    </xf>
    <xf numFmtId="164" fontId="8" fillId="0" borderId="182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64" fontId="94" fillId="0" borderId="0" xfId="1" applyNumberFormat="1" applyFont="1" applyFill="1" applyBorder="1" applyAlignment="1">
      <alignment horizontal="center"/>
    </xf>
    <xf numFmtId="166" fontId="36" fillId="0" borderId="21" xfId="1" applyNumberFormat="1" applyFont="1" applyFill="1" applyBorder="1" applyAlignment="1">
      <alignment horizontal="left" vertical="center"/>
    </xf>
    <xf numFmtId="164" fontId="8" fillId="0" borderId="23" xfId="1" applyNumberFormat="1" applyFont="1" applyFill="1" applyBorder="1" applyAlignment="1" applyProtection="1">
      <alignment horizontal="center" vertical="center"/>
      <protection hidden="1"/>
    </xf>
    <xf numFmtId="0" fontId="35" fillId="0" borderId="0" xfId="0" applyFont="1" applyAlignment="1">
      <alignment horizontal="center"/>
    </xf>
    <xf numFmtId="164" fontId="13" fillId="0" borderId="20" xfId="1" applyNumberFormat="1" applyFont="1" applyFill="1" applyBorder="1" applyAlignment="1" applyProtection="1">
      <alignment horizontal="center"/>
      <protection hidden="1"/>
    </xf>
    <xf numFmtId="170" fontId="8" fillId="0" borderId="0" xfId="3" applyNumberFormat="1" applyFont="1" applyFill="1" applyBorder="1" applyAlignment="1">
      <alignment horizontal="center"/>
    </xf>
    <xf numFmtId="170" fontId="8" fillId="0" borderId="0" xfId="0" applyNumberFormat="1" applyFont="1" applyAlignment="1">
      <alignment horizont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6" fontId="125" fillId="0" borderId="14" xfId="4" applyNumberFormat="1" applyFont="1" applyBorder="1" applyAlignment="1">
      <alignment vertical="center" wrapText="1"/>
    </xf>
    <xf numFmtId="6" fontId="125" fillId="0" borderId="0" xfId="4" applyNumberFormat="1" applyFont="1" applyBorder="1" applyAlignment="1">
      <alignment vertical="center" wrapText="1"/>
    </xf>
    <xf numFmtId="6" fontId="125" fillId="0" borderId="20" xfId="4" applyNumberFormat="1" applyFont="1" applyBorder="1" applyAlignment="1">
      <alignment vertical="center" wrapText="1"/>
    </xf>
    <xf numFmtId="6" fontId="0" fillId="0" borderId="14" xfId="2" applyNumberFormat="1" applyFont="1" applyBorder="1" applyAlignment="1">
      <alignment vertical="center"/>
    </xf>
    <xf numFmtId="6" fontId="1" fillId="0" borderId="20" xfId="2" applyNumberFormat="1" applyBorder="1" applyAlignment="1">
      <alignment vertical="center"/>
    </xf>
    <xf numFmtId="6" fontId="1" fillId="0" borderId="0" xfId="2" applyNumberFormat="1" applyAlignment="1">
      <alignment vertical="center"/>
    </xf>
    <xf numFmtId="0" fontId="42" fillId="0" borderId="15" xfId="2" applyFont="1" applyBorder="1" applyProtection="1">
      <protection hidden="1"/>
    </xf>
    <xf numFmtId="0" fontId="63" fillId="0" borderId="16" xfId="2" applyFont="1" applyBorder="1" applyProtection="1">
      <protection hidden="1"/>
    </xf>
    <xf numFmtId="164" fontId="45" fillId="0" borderId="16" xfId="2" applyNumberFormat="1" applyFont="1" applyBorder="1" applyAlignment="1" applyProtection="1">
      <alignment horizontal="center" vertical="center"/>
      <protection hidden="1"/>
    </xf>
    <xf numFmtId="164" fontId="18" fillId="0" borderId="13" xfId="2" applyNumberFormat="1" applyFont="1" applyBorder="1" applyAlignment="1" applyProtection="1">
      <alignment horizontal="left" vertical="center"/>
      <protection hidden="1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center" vertical="center"/>
      <protection hidden="1"/>
    </xf>
    <xf numFmtId="164" fontId="64" fillId="0" borderId="0" xfId="2" applyNumberFormat="1" applyFont="1" applyAlignment="1" applyProtection="1">
      <alignment vertical="center" wrapText="1"/>
      <protection hidden="1"/>
    </xf>
    <xf numFmtId="168" fontId="55" fillId="10" borderId="2" xfId="2" applyNumberFormat="1" applyFont="1" applyFill="1" applyBorder="1" applyAlignment="1" applyProtection="1">
      <alignment vertical="center"/>
      <protection hidden="1"/>
    </xf>
    <xf numFmtId="168" fontId="55" fillId="10" borderId="13" xfId="2" applyNumberFormat="1" applyFont="1" applyFill="1" applyBorder="1" applyAlignment="1" applyProtection="1">
      <alignment vertical="center"/>
      <protection hidden="1"/>
    </xf>
    <xf numFmtId="168" fontId="55" fillId="10" borderId="3" xfId="2" applyNumberFormat="1" applyFont="1" applyFill="1" applyBorder="1" applyAlignment="1" applyProtection="1">
      <alignment vertical="center"/>
      <protection hidden="1"/>
    </xf>
    <xf numFmtId="0" fontId="45" fillId="10" borderId="14" xfId="2" applyFont="1" applyFill="1" applyBorder="1" applyAlignment="1" applyProtection="1">
      <alignment horizontal="center" vertical="center"/>
      <protection hidden="1"/>
    </xf>
    <xf numFmtId="0" fontId="54" fillId="10" borderId="20" xfId="2" applyFont="1" applyFill="1" applyBorder="1" applyAlignment="1" applyProtection="1">
      <alignment horizontal="right" vertical="center"/>
      <protection hidden="1"/>
    </xf>
    <xf numFmtId="0" fontId="42" fillId="0" borderId="14" xfId="2" applyFont="1" applyBorder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left" vertical="center"/>
      <protection hidden="1"/>
    </xf>
    <xf numFmtId="0" fontId="40" fillId="0" borderId="0" xfId="5" applyBorder="1" applyAlignment="1" applyProtection="1">
      <alignment horizontal="left" vertical="center"/>
      <protection hidden="1"/>
    </xf>
    <xf numFmtId="164" fontId="45" fillId="0" borderId="184" xfId="2" applyNumberFormat="1" applyFont="1" applyBorder="1" applyAlignment="1" applyProtection="1">
      <alignment horizontal="center" vertical="center"/>
      <protection hidden="1"/>
    </xf>
    <xf numFmtId="0" fontId="63" fillId="0" borderId="185" xfId="2" applyFont="1" applyBorder="1" applyAlignment="1" applyProtection="1">
      <alignment horizontal="left" vertical="center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64" fillId="0" borderId="3" xfId="2" applyNumberFormat="1" applyFont="1" applyBorder="1" applyAlignment="1" applyProtection="1">
      <alignment vertical="center" wrapText="1"/>
      <protection hidden="1"/>
    </xf>
    <xf numFmtId="0" fontId="22" fillId="0" borderId="49" xfId="0" applyFont="1" applyBorder="1" applyAlignment="1">
      <alignment vertical="center"/>
    </xf>
    <xf numFmtId="2" fontId="7" fillId="0" borderId="42" xfId="1" applyNumberFormat="1" applyFont="1" applyFill="1" applyBorder="1" applyAlignment="1">
      <alignment horizontal="left"/>
    </xf>
    <xf numFmtId="164" fontId="8" fillId="0" borderId="44" xfId="3" applyNumberFormat="1" applyFont="1" applyFill="1" applyBorder="1" applyAlignment="1">
      <alignment horizontal="center"/>
    </xf>
    <xf numFmtId="164" fontId="13" fillId="0" borderId="13" xfId="1" applyNumberFormat="1" applyFont="1" applyFill="1" applyBorder="1" applyAlignment="1" applyProtection="1">
      <alignment horizontal="center"/>
      <protection hidden="1"/>
    </xf>
    <xf numFmtId="164" fontId="13" fillId="0" borderId="3" xfId="1" applyNumberFormat="1" applyFont="1" applyFill="1" applyBorder="1" applyAlignment="1" applyProtection="1">
      <alignment horizontal="center"/>
      <protection hidden="1"/>
    </xf>
    <xf numFmtId="164" fontId="13" fillId="0" borderId="14" xfId="1" applyNumberFormat="1" applyFont="1" applyFill="1" applyBorder="1" applyAlignment="1" applyProtection="1">
      <alignment horizontal="center"/>
      <protection hidden="1"/>
    </xf>
    <xf numFmtId="164" fontId="13" fillId="0" borderId="0" xfId="1" applyNumberFormat="1" applyFont="1" applyFill="1" applyBorder="1" applyAlignment="1" applyProtection="1">
      <alignment horizontal="center"/>
      <protection hidden="1"/>
    </xf>
    <xf numFmtId="164" fontId="13" fillId="0" borderId="16" xfId="1" applyNumberFormat="1" applyFont="1" applyFill="1" applyBorder="1" applyAlignment="1" applyProtection="1">
      <alignment horizontal="center"/>
      <protection hidden="1"/>
    </xf>
    <xf numFmtId="164" fontId="13" fillId="0" borderId="17" xfId="1" applyNumberFormat="1" applyFont="1" applyFill="1" applyBorder="1" applyAlignment="1" applyProtection="1">
      <alignment horizontal="center"/>
      <protection hidden="1"/>
    </xf>
    <xf numFmtId="0" fontId="11" fillId="4" borderId="27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166" fontId="36" fillId="0" borderId="21" xfId="1" applyNumberFormat="1" applyFont="1" applyFill="1" applyBorder="1" applyAlignment="1">
      <alignment wrapText="1"/>
    </xf>
    <xf numFmtId="164" fontId="8" fillId="0" borderId="22" xfId="1" applyNumberFormat="1" applyFont="1" applyFill="1" applyBorder="1" applyAlignment="1" applyProtection="1">
      <alignment horizontal="center"/>
      <protection hidden="1"/>
    </xf>
    <xf numFmtId="164" fontId="8" fillId="0" borderId="23" xfId="1" applyNumberFormat="1" applyFont="1" applyFill="1" applyBorder="1" applyAlignment="1" applyProtection="1">
      <alignment horizontal="center"/>
      <protection hidden="1"/>
    </xf>
    <xf numFmtId="0" fontId="124" fillId="4" borderId="24" xfId="0" applyFont="1" applyFill="1" applyBorder="1" applyAlignment="1">
      <alignment horizontal="center" wrapText="1"/>
    </xf>
    <xf numFmtId="175" fontId="13" fillId="0" borderId="14" xfId="3" applyNumberFormat="1" applyFont="1" applyFill="1" applyBorder="1" applyAlignment="1" applyProtection="1">
      <alignment horizontal="center"/>
      <protection hidden="1"/>
    </xf>
    <xf numFmtId="175" fontId="13" fillId="12" borderId="26" xfId="3" applyNumberFormat="1" applyFont="1" applyFill="1" applyBorder="1" applyAlignment="1" applyProtection="1">
      <alignment horizontal="center"/>
      <protection hidden="1"/>
    </xf>
    <xf numFmtId="175" fontId="13" fillId="0" borderId="26" xfId="3" applyNumberFormat="1" applyFont="1" applyFill="1" applyBorder="1" applyAlignment="1" applyProtection="1">
      <alignment horizontal="center"/>
      <protection hidden="1"/>
    </xf>
    <xf numFmtId="164" fontId="0" fillId="0" borderId="44" xfId="0" applyNumberFormat="1" applyBorder="1" applyAlignment="1" applyProtection="1">
      <alignment horizontal="center"/>
      <protection hidden="1"/>
    </xf>
    <xf numFmtId="164" fontId="0" fillId="0" borderId="46" xfId="0" applyNumberFormat="1" applyBorder="1" applyAlignment="1" applyProtection="1">
      <alignment horizontal="center"/>
      <protection hidden="1"/>
    </xf>
    <xf numFmtId="164" fontId="0" fillId="0" borderId="47" xfId="0" applyNumberFormat="1" applyBorder="1" applyAlignment="1" applyProtection="1">
      <alignment horizontal="center"/>
      <protection hidden="1"/>
    </xf>
    <xf numFmtId="164" fontId="0" fillId="0" borderId="49" xfId="0" applyNumberFormat="1" applyBorder="1" applyAlignment="1" applyProtection="1">
      <alignment horizontal="center"/>
      <protection hidden="1"/>
    </xf>
    <xf numFmtId="164" fontId="0" fillId="0" borderId="50" xfId="0" applyNumberFormat="1" applyBorder="1" applyAlignment="1" applyProtection="1">
      <alignment horizontal="center"/>
      <protection hidden="1"/>
    </xf>
    <xf numFmtId="164" fontId="13" fillId="0" borderId="2" xfId="1" applyNumberFormat="1" applyFont="1" applyFill="1" applyBorder="1" applyAlignment="1" applyProtection="1">
      <alignment horizontal="center"/>
      <protection hidden="1"/>
    </xf>
    <xf numFmtId="164" fontId="13" fillId="0" borderId="15" xfId="1" applyNumberFormat="1" applyFont="1" applyFill="1" applyBorder="1" applyAlignment="1" applyProtection="1">
      <alignment horizontal="center"/>
      <protection hidden="1"/>
    </xf>
    <xf numFmtId="166" fontId="13" fillId="0" borderId="15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 wrapText="1"/>
    </xf>
    <xf numFmtId="166" fontId="13" fillId="0" borderId="15" xfId="1" applyNumberFormat="1" applyFont="1" applyFill="1" applyBorder="1" applyAlignment="1">
      <alignment horizontal="left" wrapText="1"/>
    </xf>
    <xf numFmtId="166" fontId="13" fillId="0" borderId="2" xfId="1" applyNumberFormat="1" applyFont="1" applyFill="1" applyBorder="1" applyAlignment="1">
      <alignment horizontal="left"/>
    </xf>
    <xf numFmtId="164" fontId="13" fillId="0" borderId="14" xfId="1" applyNumberFormat="1" applyFont="1" applyFill="1" applyBorder="1" applyAlignment="1">
      <alignment horizontal="left"/>
    </xf>
    <xf numFmtId="0" fontId="95" fillId="9" borderId="16" xfId="0" applyFont="1" applyFill="1" applyBorder="1" applyAlignment="1">
      <alignment horizontal="center"/>
    </xf>
    <xf numFmtId="0" fontId="95" fillId="0" borderId="16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93" fillId="12" borderId="0" xfId="1" applyNumberFormat="1" applyFont="1" applyFill="1" applyBorder="1" applyAlignment="1">
      <alignment horizontal="center"/>
    </xf>
    <xf numFmtId="164" fontId="93" fillId="12" borderId="20" xfId="1" applyNumberFormat="1" applyFont="1" applyFill="1" applyBorder="1" applyAlignment="1">
      <alignment horizontal="center"/>
    </xf>
    <xf numFmtId="164" fontId="93" fillId="20" borderId="25" xfId="1" applyNumberFormat="1" applyFont="1" applyFill="1" applyBorder="1" applyAlignment="1">
      <alignment horizontal="center"/>
    </xf>
    <xf numFmtId="164" fontId="93" fillId="20" borderId="26" xfId="1" applyNumberFormat="1" applyFont="1" applyFill="1" applyBorder="1" applyAlignment="1">
      <alignment horizontal="center"/>
    </xf>
    <xf numFmtId="164" fontId="93" fillId="20" borderId="27" xfId="1" applyNumberFormat="1" applyFont="1" applyFill="1" applyBorder="1" applyAlignment="1">
      <alignment horizontal="center"/>
    </xf>
    <xf numFmtId="2" fontId="105" fillId="0" borderId="27" xfId="0" applyNumberFormat="1" applyFont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>
      <alignment horizontal="center" vertical="center"/>
    </xf>
    <xf numFmtId="1" fontId="21" fillId="0" borderId="2" xfId="0" applyNumberFormat="1" applyFont="1" applyBorder="1" applyAlignment="1" applyProtection="1">
      <alignment horizontal="left" vertical="center"/>
      <protection hidden="1"/>
    </xf>
    <xf numFmtId="1" fontId="21" fillId="0" borderId="98" xfId="0" applyNumberFormat="1" applyFont="1" applyBorder="1" applyAlignment="1" applyProtection="1">
      <alignment horizontal="left" vertical="center"/>
      <protection hidden="1"/>
    </xf>
    <xf numFmtId="0" fontId="24" fillId="0" borderId="13" xfId="3" applyNumberFormat="1" applyFont="1" applyFill="1" applyBorder="1" applyAlignment="1">
      <alignment horizontal="center"/>
    </xf>
    <xf numFmtId="0" fontId="24" fillId="0" borderId="3" xfId="3" applyNumberFormat="1" applyFont="1" applyFill="1" applyBorder="1" applyAlignment="1">
      <alignment horizontal="center"/>
    </xf>
    <xf numFmtId="0" fontId="24" fillId="0" borderId="20" xfId="3" applyNumberFormat="1" applyFont="1" applyFill="1" applyBorder="1" applyAlignment="1">
      <alignment horizontal="center"/>
    </xf>
    <xf numFmtId="164" fontId="24" fillId="0" borderId="14" xfId="0" applyNumberFormat="1" applyFont="1" applyBorder="1"/>
    <xf numFmtId="164" fontId="24" fillId="0" borderId="15" xfId="0" applyNumberFormat="1" applyFont="1" applyBorder="1"/>
    <xf numFmtId="0" fontId="24" fillId="0" borderId="17" xfId="3" applyNumberFormat="1" applyFont="1" applyFill="1" applyBorder="1" applyAlignment="1">
      <alignment horizontal="center"/>
    </xf>
    <xf numFmtId="164" fontId="80" fillId="13" borderId="75" xfId="6" applyNumberFormat="1" applyBorder="1" applyAlignment="1" applyProtection="1">
      <alignment horizontal="center"/>
      <protection hidden="1"/>
    </xf>
    <xf numFmtId="0" fontId="128" fillId="13" borderId="157" xfId="6" applyFont="1" applyBorder="1" applyAlignment="1" applyProtection="1">
      <alignment horizontal="center"/>
      <protection hidden="1"/>
    </xf>
    <xf numFmtId="0" fontId="79" fillId="2" borderId="25" xfId="0" applyFont="1" applyFill="1" applyBorder="1" applyAlignment="1">
      <alignment vertical="center"/>
    </xf>
    <xf numFmtId="0" fontId="79" fillId="2" borderId="3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horizontal="left"/>
    </xf>
    <xf numFmtId="164" fontId="4" fillId="0" borderId="0" xfId="0" applyNumberFormat="1" applyFont="1"/>
    <xf numFmtId="0" fontId="2" fillId="15" borderId="188" xfId="8" applyFont="1" applyFill="1" applyBorder="1"/>
    <xf numFmtId="0" fontId="87" fillId="0" borderId="16" xfId="0" applyFont="1" applyBorder="1" applyAlignment="1" applyProtection="1">
      <alignment horizontal="center"/>
      <protection locked="0"/>
    </xf>
    <xf numFmtId="0" fontId="2" fillId="15" borderId="45" xfId="8" applyFont="1" applyFill="1" applyBorder="1"/>
    <xf numFmtId="164" fontId="87" fillId="0" borderId="46" xfId="0" applyNumberFormat="1" applyFont="1" applyBorder="1" applyAlignment="1" applyProtection="1">
      <alignment horizontal="center"/>
      <protection locked="0"/>
    </xf>
    <xf numFmtId="0" fontId="80" fillId="13" borderId="47" xfId="6" applyBorder="1" applyAlignment="1" applyProtection="1">
      <alignment horizontal="center"/>
      <protection hidden="1"/>
    </xf>
    <xf numFmtId="0" fontId="0" fillId="12" borderId="33" xfId="0" applyFill="1" applyBorder="1"/>
    <xf numFmtId="164" fontId="8" fillId="0" borderId="7" xfId="0" applyNumberFormat="1" applyFont="1" applyBorder="1" applyAlignment="1">
      <alignment horizontal="center" vertical="center"/>
    </xf>
    <xf numFmtId="0" fontId="129" fillId="2" borderId="21" xfId="0" applyFont="1" applyFill="1" applyBorder="1" applyAlignment="1">
      <alignment vertical="center"/>
    </xf>
    <xf numFmtId="164" fontId="80" fillId="13" borderId="189" xfId="6" applyNumberFormat="1" applyBorder="1" applyAlignment="1" applyProtection="1">
      <alignment horizontal="center"/>
      <protection hidden="1"/>
    </xf>
    <xf numFmtId="172" fontId="21" fillId="0" borderId="152" xfId="0" quotePrefix="1" applyNumberFormat="1" applyFont="1" applyBorder="1" applyAlignment="1" applyProtection="1">
      <alignment horizontal="center" vertical="center"/>
      <protection hidden="1"/>
    </xf>
    <xf numFmtId="172" fontId="21" fillId="0" borderId="153" xfId="0" quotePrefix="1" applyNumberFormat="1" applyFont="1" applyBorder="1" applyAlignment="1" applyProtection="1">
      <alignment horizontal="center" vertical="center"/>
      <protection hidden="1"/>
    </xf>
    <xf numFmtId="172" fontId="21" fillId="0" borderId="154" xfId="0" quotePrefix="1" applyNumberFormat="1" applyFont="1" applyBorder="1" applyAlignment="1" applyProtection="1">
      <alignment horizontal="center" vertical="center"/>
      <protection hidden="1"/>
    </xf>
    <xf numFmtId="172" fontId="21" fillId="0" borderId="159" xfId="0" applyNumberFormat="1" applyFont="1" applyBorder="1" applyAlignment="1" applyProtection="1">
      <alignment horizontal="center" vertical="center"/>
      <protection hidden="1"/>
    </xf>
    <xf numFmtId="172" fontId="21" fillId="0" borderId="160" xfId="0" applyNumberFormat="1" applyFont="1" applyBorder="1" applyAlignment="1" applyProtection="1">
      <alignment horizontal="center" vertical="center"/>
      <protection hidden="1"/>
    </xf>
    <xf numFmtId="0" fontId="107" fillId="0" borderId="27" xfId="0" quotePrefix="1" applyFont="1" applyBorder="1" applyAlignment="1" applyProtection="1">
      <alignment vertical="center"/>
      <protection hidden="1"/>
    </xf>
    <xf numFmtId="0" fontId="34" fillId="4" borderId="71" xfId="0" applyFont="1" applyFill="1" applyBorder="1" applyAlignment="1">
      <alignment horizontal="center"/>
    </xf>
    <xf numFmtId="164" fontId="116" fillId="0" borderId="171" xfId="0" applyNumberFormat="1" applyFont="1" applyBorder="1" applyAlignment="1">
      <alignment horizontal="left"/>
    </xf>
    <xf numFmtId="0" fontId="114" fillId="0" borderId="71" xfId="0" applyFont="1" applyBorder="1" applyAlignment="1">
      <alignment horizontal="center" vertical="center"/>
    </xf>
    <xf numFmtId="164" fontId="116" fillId="0" borderId="39" xfId="0" applyNumberFormat="1" applyFont="1" applyBorder="1" applyAlignment="1">
      <alignment horizontal="center"/>
    </xf>
    <xf numFmtId="164" fontId="116" fillId="0" borderId="40" xfId="0" applyNumberFormat="1" applyFont="1" applyBorder="1" applyAlignment="1">
      <alignment horizontal="center"/>
    </xf>
    <xf numFmtId="0" fontId="85" fillId="4" borderId="34" xfId="0" applyFont="1" applyFill="1" applyBorder="1" applyAlignment="1">
      <alignment horizontal="right"/>
    </xf>
    <xf numFmtId="164" fontId="116" fillId="0" borderId="176" xfId="0" applyNumberFormat="1" applyFont="1" applyBorder="1" applyAlignment="1">
      <alignment horizontal="left"/>
    </xf>
    <xf numFmtId="0" fontId="85" fillId="0" borderId="0" xfId="0" applyFont="1" applyAlignment="1">
      <alignment horizontal="center"/>
    </xf>
    <xf numFmtId="2" fontId="28" fillId="0" borderId="0" xfId="0" applyNumberFormat="1" applyFont="1"/>
    <xf numFmtId="14" fontId="28" fillId="0" borderId="0" xfId="0" quotePrefix="1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164" fontId="116" fillId="0" borderId="0" xfId="0" applyNumberFormat="1" applyFont="1" applyAlignment="1">
      <alignment horizontal="left"/>
    </xf>
    <xf numFmtId="0" fontId="13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113" fillId="0" borderId="0" xfId="0" applyNumberFormat="1" applyFont="1"/>
    <xf numFmtId="164" fontId="116" fillId="0" borderId="170" xfId="0" applyNumberFormat="1" applyFont="1" applyBorder="1" applyAlignment="1">
      <alignment horizontal="left"/>
    </xf>
    <xf numFmtId="164" fontId="116" fillId="0" borderId="55" xfId="0" applyNumberFormat="1" applyFont="1" applyBorder="1" applyAlignment="1">
      <alignment horizontal="center"/>
    </xf>
    <xf numFmtId="0" fontId="29" fillId="9" borderId="0" xfId="0" applyFont="1" applyFill="1" applyAlignment="1">
      <alignment horizontal="center" vertical="center"/>
    </xf>
    <xf numFmtId="0" fontId="29" fillId="9" borderId="49" xfId="0" applyFont="1" applyFill="1" applyBorder="1" applyAlignment="1">
      <alignment vertical="center"/>
    </xf>
    <xf numFmtId="164" fontId="116" fillId="0" borderId="49" xfId="0" applyNumberFormat="1" applyFont="1" applyBorder="1" applyAlignment="1">
      <alignment horizontal="left"/>
    </xf>
    <xf numFmtId="164" fontId="116" fillId="0" borderId="49" xfId="0" applyNumberFormat="1" applyFont="1" applyBorder="1" applyAlignment="1">
      <alignment horizontal="center"/>
    </xf>
    <xf numFmtId="0" fontId="79" fillId="4" borderId="49" xfId="0" applyFont="1" applyFill="1" applyBorder="1" applyAlignment="1">
      <alignment horizontal="center"/>
    </xf>
    <xf numFmtId="0" fontId="29" fillId="9" borderId="0" xfId="0" applyFont="1" applyFill="1" applyAlignment="1">
      <alignment vertical="center"/>
    </xf>
    <xf numFmtId="3" fontId="116" fillId="0" borderId="166" xfId="3" applyNumberFormat="1" applyFont="1" applyBorder="1" applyAlignment="1">
      <alignment horizontal="left"/>
    </xf>
    <xf numFmtId="164" fontId="89" fillId="0" borderId="0" xfId="0" applyNumberFormat="1" applyFont="1" applyAlignment="1">
      <alignment vertical="center"/>
    </xf>
    <xf numFmtId="0" fontId="121" fillId="9" borderId="175" xfId="0" applyFont="1" applyFill="1" applyBorder="1" applyAlignment="1">
      <alignment horizontal="center" vertical="center"/>
    </xf>
    <xf numFmtId="175" fontId="0" fillId="0" borderId="0" xfId="3" applyNumberFormat="1" applyFont="1"/>
    <xf numFmtId="164" fontId="117" fillId="0" borderId="175" xfId="0" applyNumberFormat="1" applyFont="1" applyBorder="1" applyAlignment="1">
      <alignment horizontal="center"/>
    </xf>
    <xf numFmtId="164" fontId="116" fillId="0" borderId="41" xfId="0" applyNumberFormat="1" applyFont="1" applyBorder="1" applyAlignment="1">
      <alignment horizontal="center"/>
    </xf>
    <xf numFmtId="0" fontId="85" fillId="0" borderId="0" xfId="0" applyFont="1"/>
    <xf numFmtId="0" fontId="26" fillId="0" borderId="0" xfId="0" applyFont="1" applyAlignment="1">
      <alignment vertical="center"/>
    </xf>
    <xf numFmtId="0" fontId="127" fillId="9" borderId="56" xfId="0" applyFont="1" applyFill="1" applyBorder="1" applyAlignment="1">
      <alignment horizontal="center" vertical="center"/>
    </xf>
    <xf numFmtId="0" fontId="127" fillId="9" borderId="195" xfId="0" applyFont="1" applyFill="1" applyBorder="1" applyAlignment="1">
      <alignment horizontal="center" vertical="center"/>
    </xf>
    <xf numFmtId="0" fontId="127" fillId="9" borderId="194" xfId="0" applyFont="1" applyFill="1" applyBorder="1" applyAlignment="1">
      <alignment horizontal="center"/>
    </xf>
    <xf numFmtId="164" fontId="13" fillId="0" borderId="23" xfId="1" applyNumberFormat="1" applyFont="1" applyFill="1" applyBorder="1" applyAlignment="1" applyProtection="1">
      <alignment horizontal="center"/>
      <protection hidden="1"/>
    </xf>
    <xf numFmtId="164" fontId="121" fillId="0" borderId="78" xfId="8" applyNumberFormat="1" applyFont="1" applyFill="1" applyBorder="1" applyAlignment="1" applyProtection="1">
      <alignment horizontal="center"/>
      <protection hidden="1"/>
    </xf>
    <xf numFmtId="0" fontId="86" fillId="14" borderId="196" xfId="7" applyFont="1" applyBorder="1" applyAlignment="1" applyProtection="1">
      <alignment horizontal="center"/>
      <protection locked="0"/>
    </xf>
    <xf numFmtId="0" fontId="5" fillId="4" borderId="33" xfId="0" applyFont="1" applyFill="1" applyBorder="1" applyAlignment="1">
      <alignment horizontal="center"/>
    </xf>
    <xf numFmtId="0" fontId="127" fillId="0" borderId="0" xfId="0" applyFont="1" applyAlignment="1">
      <alignment vertical="center"/>
    </xf>
    <xf numFmtId="0" fontId="11" fillId="4" borderId="32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16" fontId="127" fillId="0" borderId="0" xfId="0" quotePrefix="1" applyNumberFormat="1" applyFont="1" applyAlignment="1">
      <alignment horizontal="center" vertical="center"/>
    </xf>
    <xf numFmtId="0" fontId="2" fillId="4" borderId="32" xfId="0" applyFont="1" applyFill="1" applyBorder="1"/>
    <xf numFmtId="0" fontId="131" fillId="2" borderId="178" xfId="0" applyFont="1" applyFill="1" applyBorder="1" applyAlignment="1">
      <alignment horizontal="center" vertical="center"/>
    </xf>
    <xf numFmtId="0" fontId="131" fillId="2" borderId="191" xfId="0" applyFont="1" applyFill="1" applyBorder="1" applyAlignment="1">
      <alignment horizontal="center" vertical="center"/>
    </xf>
    <xf numFmtId="164" fontId="0" fillId="0" borderId="164" xfId="0" applyNumberFormat="1" applyBorder="1" applyAlignment="1">
      <alignment horizontal="center"/>
    </xf>
    <xf numFmtId="175" fontId="8" fillId="0" borderId="0" xfId="3" applyNumberFormat="1" applyFont="1" applyFill="1" applyBorder="1"/>
    <xf numFmtId="164" fontId="13" fillId="0" borderId="166" xfId="0" applyNumberFormat="1" applyFont="1" applyBorder="1" applyAlignment="1">
      <alignment horizontal="center"/>
    </xf>
    <xf numFmtId="164" fontId="13" fillId="0" borderId="39" xfId="0" applyNumberFormat="1" applyFont="1" applyBorder="1" applyAlignment="1">
      <alignment horizontal="center"/>
    </xf>
    <xf numFmtId="164" fontId="13" fillId="0" borderId="40" xfId="0" applyNumberFormat="1" applyFont="1" applyBorder="1" applyAlignment="1">
      <alignment horizontal="center"/>
    </xf>
    <xf numFmtId="164" fontId="13" fillId="0" borderId="41" xfId="0" applyNumberFormat="1" applyFont="1" applyBorder="1" applyAlignment="1">
      <alignment horizontal="center"/>
    </xf>
    <xf numFmtId="164" fontId="13" fillId="0" borderId="167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164" fontId="13" fillId="0" borderId="27" xfId="0" applyNumberFormat="1" applyFont="1" applyBorder="1" applyAlignment="1">
      <alignment horizontal="center"/>
    </xf>
    <xf numFmtId="164" fontId="13" fillId="0" borderId="158" xfId="0" applyNumberFormat="1" applyFont="1" applyBorder="1" applyAlignment="1">
      <alignment horizontal="center"/>
    </xf>
    <xf numFmtId="164" fontId="13" fillId="0" borderId="168" xfId="0" applyNumberFormat="1" applyFont="1" applyBorder="1" applyAlignment="1">
      <alignment horizontal="center"/>
    </xf>
    <xf numFmtId="164" fontId="13" fillId="0" borderId="24" xfId="0" applyNumberFormat="1" applyFont="1" applyBorder="1" applyAlignment="1">
      <alignment horizontal="center"/>
    </xf>
    <xf numFmtId="164" fontId="13" fillId="0" borderId="169" xfId="0" applyNumberFormat="1" applyFont="1" applyBorder="1" applyAlignment="1">
      <alignment horizontal="center"/>
    </xf>
    <xf numFmtId="164" fontId="13" fillId="0" borderId="45" xfId="0" applyNumberFormat="1" applyFont="1" applyBorder="1" applyAlignment="1">
      <alignment horizontal="center"/>
    </xf>
    <xf numFmtId="164" fontId="13" fillId="0" borderId="172" xfId="0" applyNumberFormat="1" applyFont="1" applyBorder="1" applyAlignment="1">
      <alignment horizontal="center"/>
    </xf>
    <xf numFmtId="164" fontId="13" fillId="0" borderId="173" xfId="0" applyNumberFormat="1" applyFont="1" applyBorder="1" applyAlignment="1">
      <alignment horizontal="center"/>
    </xf>
    <xf numFmtId="164" fontId="13" fillId="0" borderId="174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175" fontId="13" fillId="0" borderId="0" xfId="3" applyNumberFormat="1" applyFont="1" applyFill="1" applyBorder="1"/>
    <xf numFmtId="0" fontId="8" fillId="0" borderId="0" xfId="0" applyFont="1"/>
    <xf numFmtId="43" fontId="8" fillId="0" borderId="0" xfId="3" applyFont="1" applyFill="1" applyBorder="1"/>
    <xf numFmtId="43" fontId="7" fillId="0" borderId="0" xfId="3" applyFont="1" applyFill="1" applyBorder="1"/>
    <xf numFmtId="0" fontId="8" fillId="0" borderId="56" xfId="0" applyFont="1" applyBorder="1"/>
    <xf numFmtId="0" fontId="22" fillId="0" borderId="56" xfId="0" applyFont="1" applyBorder="1" applyAlignment="1">
      <alignment vertical="center"/>
    </xf>
    <xf numFmtId="0" fontId="22" fillId="0" borderId="195" xfId="0" applyFont="1" applyBorder="1" applyAlignment="1">
      <alignment vertical="center"/>
    </xf>
    <xf numFmtId="0" fontId="5" fillId="4" borderId="32" xfId="0" applyFont="1" applyFill="1" applyBorder="1"/>
    <xf numFmtId="0" fontId="7" fillId="0" borderId="32" xfId="0" applyFont="1" applyBorder="1" applyAlignment="1">
      <alignment vertical="center"/>
    </xf>
    <xf numFmtId="0" fontId="8" fillId="0" borderId="33" xfId="0" applyFont="1" applyBorder="1" applyAlignment="1">
      <alignment horizontal="center"/>
    </xf>
    <xf numFmtId="0" fontId="35" fillId="4" borderId="25" xfId="0" applyFont="1" applyFill="1" applyBorder="1" applyAlignment="1">
      <alignment horizontal="center" vertical="center"/>
    </xf>
    <xf numFmtId="0" fontId="133" fillId="0" borderId="0" xfId="0" applyFont="1" applyAlignment="1">
      <alignment vertical="center"/>
    </xf>
    <xf numFmtId="0" fontId="135" fillId="0" borderId="0" xfId="14" applyFont="1" applyAlignment="1">
      <alignment vertical="center"/>
    </xf>
    <xf numFmtId="0" fontId="136" fillId="0" borderId="0" xfId="14" applyFont="1" applyAlignment="1">
      <alignment vertical="center"/>
    </xf>
    <xf numFmtId="0" fontId="135" fillId="0" borderId="47" xfId="14" applyFont="1" applyBorder="1" applyAlignment="1">
      <alignment vertical="center"/>
    </xf>
    <xf numFmtId="0" fontId="136" fillId="0" borderId="45" xfId="14" applyFont="1" applyBorder="1" applyAlignment="1">
      <alignment vertical="center"/>
    </xf>
    <xf numFmtId="0" fontId="135" fillId="0" borderId="44" xfId="14" applyFont="1" applyBorder="1" applyAlignment="1">
      <alignment vertical="center"/>
    </xf>
    <xf numFmtId="0" fontId="133" fillId="0" borderId="0" xfId="0" applyFont="1" applyAlignment="1">
      <alignment horizontal="center" vertical="center" wrapText="1"/>
    </xf>
    <xf numFmtId="0" fontId="136" fillId="0" borderId="42" xfId="14" applyFont="1" applyBorder="1" applyAlignment="1">
      <alignment vertical="center"/>
    </xf>
    <xf numFmtId="0" fontId="135" fillId="0" borderId="50" xfId="14" applyFont="1" applyBorder="1" applyAlignment="1">
      <alignment vertical="center"/>
    </xf>
    <xf numFmtId="0" fontId="133" fillId="0" borderId="49" xfId="0" applyFont="1" applyBorder="1" applyAlignment="1">
      <alignment horizontal="center" vertical="center" wrapText="1"/>
    </xf>
    <xf numFmtId="0" fontId="136" fillId="0" borderId="48" xfId="14" applyFont="1" applyBorder="1" applyAlignment="1">
      <alignment vertical="center"/>
    </xf>
    <xf numFmtId="0" fontId="137" fillId="0" borderId="47" xfId="14" applyFont="1" applyBorder="1" applyAlignment="1">
      <alignment horizontal="center" vertical="center"/>
    </xf>
    <xf numFmtId="0" fontId="138" fillId="0" borderId="46" xfId="14" applyFont="1" applyBorder="1" applyAlignment="1">
      <alignment horizontal="center" vertical="center"/>
    </xf>
    <xf numFmtId="0" fontId="137" fillId="0" borderId="45" xfId="14" applyFont="1" applyBorder="1" applyAlignment="1">
      <alignment horizontal="center" vertical="center"/>
    </xf>
    <xf numFmtId="0" fontId="139" fillId="0" borderId="44" xfId="0" applyFont="1" applyBorder="1" applyAlignment="1">
      <alignment vertical="center"/>
    </xf>
    <xf numFmtId="0" fontId="139" fillId="0" borderId="47" xfId="0" applyFont="1" applyBorder="1" applyAlignment="1">
      <alignment vertical="center"/>
    </xf>
    <xf numFmtId="0" fontId="136" fillId="0" borderId="46" xfId="14" applyFont="1" applyBorder="1" applyAlignment="1">
      <alignment vertical="center"/>
    </xf>
    <xf numFmtId="0" fontId="137" fillId="0" borderId="44" xfId="14" applyFont="1" applyBorder="1" applyAlignment="1">
      <alignment horizontal="center" vertical="center"/>
    </xf>
    <xf numFmtId="0" fontId="138" fillId="0" borderId="47" xfId="14" applyFont="1" applyBorder="1" applyAlignment="1">
      <alignment horizontal="center" vertical="center"/>
    </xf>
    <xf numFmtId="0" fontId="138" fillId="0" borderId="46" xfId="14" applyFont="1" applyBorder="1" applyAlignment="1">
      <alignment horizontal="left" vertical="center"/>
    </xf>
    <xf numFmtId="0" fontId="138" fillId="0" borderId="45" xfId="14" applyFont="1" applyBorder="1" applyAlignment="1">
      <alignment horizontal="left" vertical="center"/>
    </xf>
    <xf numFmtId="0" fontId="137" fillId="0" borderId="42" xfId="14" applyFont="1" applyBorder="1" applyAlignment="1">
      <alignment horizontal="center" vertical="center"/>
    </xf>
    <xf numFmtId="6" fontId="142" fillId="0" borderId="44" xfId="14" applyNumberFormat="1" applyFont="1" applyBorder="1"/>
    <xf numFmtId="6" fontId="142" fillId="0" borderId="0" xfId="14" applyNumberFormat="1" applyFont="1"/>
    <xf numFmtId="0" fontId="138" fillId="0" borderId="0" xfId="14" applyFont="1" applyAlignment="1">
      <alignment horizontal="center" vertical="center"/>
    </xf>
    <xf numFmtId="0" fontId="142" fillId="0" borderId="0" xfId="14" applyFont="1" applyAlignment="1">
      <alignment horizontal="left" indent="5"/>
    </xf>
    <xf numFmtId="164" fontId="138" fillId="0" borderId="0" xfId="14" applyNumberFormat="1" applyFont="1" applyAlignment="1">
      <alignment horizontal="center" vertical="center"/>
    </xf>
    <xf numFmtId="0" fontId="143" fillId="0" borderId="0" xfId="14" applyFont="1" applyAlignment="1">
      <alignment horizontal="left" vertical="center" indent="2"/>
    </xf>
    <xf numFmtId="0" fontId="143" fillId="0" borderId="42" xfId="14" applyFont="1" applyBorder="1" applyAlignment="1">
      <alignment horizontal="left" vertical="center" indent="2"/>
    </xf>
    <xf numFmtId="176" fontId="138" fillId="0" borderId="0" xfId="14" applyNumberFormat="1" applyFont="1" applyAlignment="1">
      <alignment horizontal="center" vertical="center"/>
    </xf>
    <xf numFmtId="0" fontId="142" fillId="0" borderId="0" xfId="14" applyFont="1" applyAlignment="1">
      <alignment vertical="center"/>
    </xf>
    <xf numFmtId="0" fontId="138" fillId="0" borderId="42" xfId="14" applyFont="1" applyBorder="1" applyAlignment="1">
      <alignment horizontal="center" vertical="center"/>
    </xf>
    <xf numFmtId="0" fontId="144" fillId="0" borderId="0" xfId="14" applyFont="1" applyAlignment="1">
      <alignment vertical="center"/>
    </xf>
    <xf numFmtId="0" fontId="144" fillId="0" borderId="42" xfId="14" applyFont="1" applyBorder="1" applyAlignment="1">
      <alignment vertical="center"/>
    </xf>
    <xf numFmtId="0" fontId="133" fillId="0" borderId="44" xfId="0" applyFont="1" applyBorder="1" applyAlignment="1">
      <alignment vertical="center"/>
    </xf>
    <xf numFmtId="0" fontId="141" fillId="0" borderId="0" xfId="14" applyFont="1" applyAlignment="1">
      <alignment vertical="center"/>
    </xf>
    <xf numFmtId="0" fontId="145" fillId="0" borderId="0" xfId="4" applyFont="1" applyBorder="1" applyAlignment="1"/>
    <xf numFmtId="0" fontId="142" fillId="0" borderId="42" xfId="14" applyFont="1" applyBorder="1" applyAlignment="1">
      <alignment vertical="center"/>
    </xf>
    <xf numFmtId="0" fontId="133" fillId="0" borderId="44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45" fillId="0" borderId="0" xfId="4" applyFont="1" applyBorder="1"/>
    <xf numFmtId="0" fontId="138" fillId="0" borderId="0" xfId="14" applyFont="1" applyAlignment="1">
      <alignment horizontal="left" vertical="center" indent="1"/>
    </xf>
    <xf numFmtId="0" fontId="138" fillId="0" borderId="42" xfId="14" applyFont="1" applyBorder="1" applyAlignment="1">
      <alignment horizontal="left" vertical="center" indent="1"/>
    </xf>
    <xf numFmtId="0" fontId="141" fillId="0" borderId="42" xfId="14" applyFont="1" applyBorder="1" applyAlignment="1">
      <alignment vertical="center"/>
    </xf>
    <xf numFmtId="0" fontId="135" fillId="0" borderId="42" xfId="14" applyFont="1" applyBorder="1" applyAlignment="1">
      <alignment vertical="center"/>
    </xf>
    <xf numFmtId="0" fontId="135" fillId="0" borderId="49" xfId="14" applyFont="1" applyBorder="1" applyAlignment="1">
      <alignment vertical="center"/>
    </xf>
    <xf numFmtId="0" fontId="135" fillId="0" borderId="48" xfId="14" applyFont="1" applyBorder="1" applyAlignment="1">
      <alignment vertical="center"/>
    </xf>
    <xf numFmtId="6" fontId="142" fillId="0" borderId="44" xfId="14" applyNumberFormat="1" applyFont="1" applyBorder="1" applyAlignment="1">
      <alignment vertical="center"/>
    </xf>
    <xf numFmtId="6" fontId="142" fillId="0" borderId="0" xfId="14" applyNumberFormat="1" applyFont="1" applyAlignment="1">
      <alignment vertical="center"/>
    </xf>
    <xf numFmtId="0" fontId="142" fillId="0" borderId="0" xfId="14" applyFont="1" applyAlignment="1">
      <alignment horizontal="center"/>
    </xf>
    <xf numFmtId="0" fontId="142" fillId="0" borderId="0" xfId="14" applyFont="1" applyAlignment="1">
      <alignment horizontal="center" vertical="top"/>
    </xf>
    <xf numFmtId="6" fontId="146" fillId="0" borderId="44" xfId="14" applyNumberFormat="1" applyFont="1" applyBorder="1" applyAlignment="1">
      <alignment vertical="center"/>
    </xf>
    <xf numFmtId="6" fontId="146" fillId="0" borderId="0" xfId="14" applyNumberFormat="1" applyFont="1" applyAlignment="1">
      <alignment vertical="center"/>
    </xf>
    <xf numFmtId="0" fontId="140" fillId="0" borderId="0" xfId="14" applyFont="1" applyAlignment="1">
      <alignment horizontal="center" vertical="center"/>
    </xf>
    <xf numFmtId="0" fontId="140" fillId="0" borderId="0" xfId="14" applyFont="1" applyAlignment="1">
      <alignment horizontal="center" vertical="top"/>
    </xf>
    <xf numFmtId="0" fontId="140" fillId="0" borderId="0" xfId="14" applyFont="1" applyAlignment="1">
      <alignment vertical="center"/>
    </xf>
    <xf numFmtId="0" fontId="140" fillId="0" borderId="42" xfId="14" applyFont="1" applyBorder="1" applyAlignment="1">
      <alignment vertical="center"/>
    </xf>
    <xf numFmtId="6" fontId="140" fillId="0" borderId="44" xfId="14" applyNumberFormat="1" applyFont="1" applyBorder="1" applyAlignment="1">
      <alignment vertical="center"/>
    </xf>
    <xf numFmtId="6" fontId="140" fillId="0" borderId="0" xfId="14" applyNumberFormat="1" applyFont="1" applyAlignment="1">
      <alignment vertical="center"/>
    </xf>
    <xf numFmtId="0" fontId="140" fillId="0" borderId="42" xfId="14" applyFont="1" applyBorder="1" applyAlignment="1">
      <alignment horizontal="center" vertical="center"/>
    </xf>
    <xf numFmtId="0" fontId="147" fillId="0" borderId="44" xfId="14" applyFont="1" applyBorder="1" applyAlignment="1">
      <alignment vertical="center"/>
    </xf>
    <xf numFmtId="0" fontId="147" fillId="0" borderId="0" xfId="14" applyFont="1" applyAlignment="1">
      <alignment vertical="center"/>
    </xf>
    <xf numFmtId="0" fontId="147" fillId="0" borderId="42" xfId="14" applyFont="1" applyBorder="1" applyAlignment="1">
      <alignment vertical="center"/>
    </xf>
    <xf numFmtId="0" fontId="138" fillId="0" borderId="44" xfId="14" applyFont="1" applyBorder="1" applyAlignment="1">
      <alignment horizontal="center" vertical="center"/>
    </xf>
    <xf numFmtId="0" fontId="138" fillId="0" borderId="49" xfId="14" applyFont="1" applyBorder="1" applyAlignment="1">
      <alignment horizontal="center" vertical="center"/>
    </xf>
    <xf numFmtId="0" fontId="148" fillId="0" borderId="0" xfId="14" applyFont="1" applyAlignment="1">
      <alignment vertical="center"/>
    </xf>
    <xf numFmtId="0" fontId="149" fillId="0" borderId="0" xfId="0" applyFont="1" applyAlignment="1">
      <alignment horizontal="center" vertical="center"/>
    </xf>
    <xf numFmtId="0" fontId="147" fillId="0" borderId="50" xfId="14" applyFont="1" applyBorder="1" applyAlignment="1">
      <alignment vertical="center"/>
    </xf>
    <xf numFmtId="0" fontId="147" fillId="0" borderId="49" xfId="14" applyFont="1" applyBorder="1" applyAlignment="1">
      <alignment vertical="center"/>
    </xf>
    <xf numFmtId="0" fontId="147" fillId="0" borderId="48" xfId="14" applyFont="1" applyBorder="1" applyAlignment="1">
      <alignment vertical="center"/>
    </xf>
    <xf numFmtId="0" fontId="142" fillId="0" borderId="50" xfId="14" applyFont="1" applyBorder="1" applyAlignment="1">
      <alignment vertical="center" wrapText="1"/>
    </xf>
    <xf numFmtId="0" fontId="142" fillId="0" borderId="49" xfId="14" applyFont="1" applyBorder="1" applyAlignment="1">
      <alignment vertical="center" wrapText="1"/>
    </xf>
    <xf numFmtId="0" fontId="142" fillId="0" borderId="48" xfId="14" applyFont="1" applyBorder="1" applyAlignment="1">
      <alignment vertical="center" wrapText="1"/>
    </xf>
    <xf numFmtId="14" fontId="150" fillId="0" borderId="44" xfId="14" applyNumberFormat="1" applyFont="1" applyBorder="1" applyAlignment="1">
      <alignment vertical="center"/>
    </xf>
    <xf numFmtId="14" fontId="150" fillId="0" borderId="0" xfId="14" applyNumberFormat="1" applyFont="1" applyAlignment="1">
      <alignment vertical="center"/>
    </xf>
    <xf numFmtId="14" fontId="150" fillId="0" borderId="42" xfId="14" applyNumberFormat="1" applyFont="1" applyBorder="1" applyAlignment="1">
      <alignment vertical="center"/>
    </xf>
    <xf numFmtId="0" fontId="142" fillId="0" borderId="44" xfId="14" applyFont="1" applyBorder="1" applyAlignment="1">
      <alignment horizontal="center" vertical="center"/>
    </xf>
    <xf numFmtId="0" fontId="142" fillId="0" borderId="0" xfId="14" applyFont="1" applyAlignment="1">
      <alignment horizontal="center" vertical="center"/>
    </xf>
    <xf numFmtId="0" fontId="142" fillId="0" borderId="42" xfId="14" applyFont="1" applyBorder="1" applyAlignment="1">
      <alignment horizontal="center" vertical="center"/>
    </xf>
    <xf numFmtId="164" fontId="151" fillId="0" borderId="0" xfId="14" applyNumberFormat="1" applyFont="1" applyAlignment="1">
      <alignment horizontal="center" vertical="center"/>
    </xf>
    <xf numFmtId="0" fontId="148" fillId="0" borderId="0" xfId="14" applyFont="1" applyAlignment="1">
      <alignment horizontal="center" vertical="center"/>
    </xf>
    <xf numFmtId="0" fontId="135" fillId="0" borderId="0" xfId="14" applyFont="1" applyAlignment="1">
      <alignment horizontal="center" vertical="center"/>
    </xf>
    <xf numFmtId="0" fontId="135" fillId="0" borderId="46" xfId="14" applyFont="1" applyBorder="1" applyAlignment="1">
      <alignment vertical="center"/>
    </xf>
    <xf numFmtId="0" fontId="135" fillId="0" borderId="45" xfId="14" applyFont="1" applyBorder="1" applyAlignment="1">
      <alignment vertical="center"/>
    </xf>
    <xf numFmtId="0" fontId="142" fillId="0" borderId="50" xfId="14" applyFont="1" applyBorder="1" applyAlignment="1">
      <alignment horizontal="center" vertical="top"/>
    </xf>
    <xf numFmtId="0" fontId="142" fillId="0" borderId="49" xfId="14" applyFont="1" applyBorder="1" applyAlignment="1">
      <alignment horizontal="center" vertical="top"/>
    </xf>
    <xf numFmtId="0" fontId="142" fillId="0" borderId="48" xfId="14" applyFont="1" applyBorder="1" applyAlignment="1">
      <alignment horizontal="center" vertical="top"/>
    </xf>
    <xf numFmtId="0" fontId="158" fillId="0" borderId="47" xfId="0" applyFont="1" applyBorder="1" applyAlignment="1">
      <alignment vertical="center"/>
    </xf>
    <xf numFmtId="0" fontId="158" fillId="0" borderId="46" xfId="0" applyFont="1" applyBorder="1" applyAlignment="1">
      <alignment vertical="center"/>
    </xf>
    <xf numFmtId="0" fontId="159" fillId="0" borderId="45" xfId="14" applyFont="1" applyBorder="1" applyAlignment="1">
      <alignment vertical="center"/>
    </xf>
    <xf numFmtId="0" fontId="158" fillId="0" borderId="44" xfId="0" applyFont="1" applyBorder="1" applyAlignment="1">
      <alignment vertical="center"/>
    </xf>
    <xf numFmtId="0" fontId="158" fillId="0" borderId="0" xfId="0" applyFont="1" applyAlignment="1">
      <alignment vertical="center"/>
    </xf>
    <xf numFmtId="0" fontId="159" fillId="0" borderId="42" xfId="14" applyFont="1" applyBorder="1" applyAlignment="1">
      <alignment vertical="center"/>
    </xf>
    <xf numFmtId="0" fontId="160" fillId="0" borderId="44" xfId="14" applyFont="1" applyBorder="1"/>
    <xf numFmtId="0" fontId="160" fillId="0" borderId="0" xfId="14" applyFont="1"/>
    <xf numFmtId="0" fontId="160" fillId="0" borderId="42" xfId="14" applyFont="1" applyBorder="1"/>
    <xf numFmtId="0" fontId="140" fillId="0" borderId="42" xfId="14" applyFont="1" applyBorder="1"/>
    <xf numFmtId="0" fontId="142" fillId="0" borderId="0" xfId="14" applyFont="1"/>
    <xf numFmtId="0" fontId="138" fillId="0" borderId="0" xfId="14" applyFont="1" applyAlignment="1">
      <alignment vertical="center"/>
    </xf>
    <xf numFmtId="0" fontId="138" fillId="0" borderId="17" xfId="14" applyFont="1" applyBorder="1" applyAlignment="1">
      <alignment vertical="center"/>
    </xf>
    <xf numFmtId="0" fontId="138" fillId="0" borderId="16" xfId="14" applyFont="1" applyBorder="1" applyAlignment="1">
      <alignment vertical="center"/>
    </xf>
    <xf numFmtId="0" fontId="138" fillId="0" borderId="15" xfId="14" applyFont="1" applyBorder="1" applyAlignment="1">
      <alignment vertical="center"/>
    </xf>
    <xf numFmtId="0" fontId="138" fillId="0" borderId="20" xfId="14" applyFont="1" applyBorder="1" applyAlignment="1">
      <alignment vertical="center"/>
    </xf>
    <xf numFmtId="0" fontId="138" fillId="0" borderId="14" xfId="14" applyFont="1" applyBorder="1" applyAlignment="1">
      <alignment vertical="center"/>
    </xf>
    <xf numFmtId="177" fontId="161" fillId="0" borderId="20" xfId="14" applyNumberFormat="1" applyFont="1" applyBorder="1" applyAlignment="1">
      <alignment horizontal="center" vertical="center"/>
    </xf>
    <xf numFmtId="169" fontId="138" fillId="0" borderId="0" xfId="14" applyNumberFormat="1" applyFont="1" applyAlignment="1">
      <alignment horizontal="center" vertical="center"/>
    </xf>
    <xf numFmtId="178" fontId="148" fillId="0" borderId="0" xfId="14" applyNumberFormat="1" applyFont="1" applyAlignment="1">
      <alignment horizontal="center" vertical="center"/>
    </xf>
    <xf numFmtId="169" fontId="148" fillId="0" borderId="0" xfId="14" applyNumberFormat="1" applyFont="1" applyAlignment="1">
      <alignment horizontal="center" vertical="center"/>
    </xf>
    <xf numFmtId="164" fontId="148" fillId="0" borderId="0" xfId="14" applyNumberFormat="1" applyFont="1" applyAlignment="1">
      <alignment horizontal="center" vertical="center"/>
    </xf>
    <xf numFmtId="177" fontId="138" fillId="0" borderId="20" xfId="14" applyNumberFormat="1" applyFont="1" applyBorder="1" applyAlignment="1">
      <alignment vertical="center"/>
    </xf>
    <xf numFmtId="169" fontId="138" fillId="0" borderId="0" xfId="14" applyNumberFormat="1" applyFont="1" applyAlignment="1">
      <alignment vertical="center"/>
    </xf>
    <xf numFmtId="178" fontId="138" fillId="0" borderId="0" xfId="14" applyNumberFormat="1" applyFont="1" applyAlignment="1">
      <alignment vertical="center"/>
    </xf>
    <xf numFmtId="166" fontId="138" fillId="0" borderId="0" xfId="14" applyNumberFormat="1" applyFont="1" applyAlignment="1">
      <alignment horizontal="center" vertical="center"/>
    </xf>
    <xf numFmtId="0" fontId="138" fillId="0" borderId="3" xfId="14" applyFont="1" applyBorder="1" applyAlignment="1">
      <alignment vertical="center"/>
    </xf>
    <xf numFmtId="0" fontId="138" fillId="0" borderId="13" xfId="14" applyFont="1" applyBorder="1" applyAlignment="1">
      <alignment vertical="center"/>
    </xf>
    <xf numFmtId="0" fontId="138" fillId="0" borderId="2" xfId="14" applyFont="1" applyBorder="1" applyAlignment="1">
      <alignment vertical="center" wrapText="1"/>
    </xf>
    <xf numFmtId="0" fontId="137" fillId="0" borderId="0" xfId="14" applyFont="1" applyAlignment="1">
      <alignment horizontal="center" vertical="center"/>
    </xf>
    <xf numFmtId="0" fontId="162" fillId="15" borderId="44" xfId="14" applyFont="1" applyFill="1" applyBorder="1" applyAlignment="1">
      <alignment horizontal="center" vertical="center"/>
    </xf>
    <xf numFmtId="0" fontId="137" fillId="15" borderId="0" xfId="14" applyFont="1" applyFill="1" applyAlignment="1">
      <alignment horizontal="center" vertical="center"/>
    </xf>
    <xf numFmtId="0" fontId="162" fillId="15" borderId="0" xfId="14" applyFont="1" applyFill="1" applyAlignment="1">
      <alignment horizontal="center" vertical="center"/>
    </xf>
    <xf numFmtId="0" fontId="137" fillId="15" borderId="42" xfId="14" applyFont="1" applyFill="1" applyBorder="1" applyAlignment="1">
      <alignment horizontal="center" vertical="center"/>
    </xf>
    <xf numFmtId="0" fontId="162" fillId="15" borderId="44" xfId="14" applyFont="1" applyFill="1" applyBorder="1" applyAlignment="1">
      <alignment vertical="center"/>
    </xf>
    <xf numFmtId="0" fontId="137" fillId="15" borderId="0" xfId="14" applyFont="1" applyFill="1" applyAlignment="1">
      <alignment horizontal="right" vertical="center"/>
    </xf>
    <xf numFmtId="0" fontId="162" fillId="15" borderId="0" xfId="14" applyFont="1" applyFill="1" applyAlignment="1">
      <alignment vertical="center"/>
    </xf>
    <xf numFmtId="0" fontId="162" fillId="15" borderId="0" xfId="0" applyFont="1" applyFill="1" applyAlignment="1">
      <alignment vertical="center"/>
    </xf>
    <xf numFmtId="0" fontId="137" fillId="15" borderId="42" xfId="0" applyFont="1" applyFill="1" applyBorder="1" applyAlignment="1">
      <alignment vertical="center"/>
    </xf>
    <xf numFmtId="0" fontId="137" fillId="15" borderId="0" xfId="14" applyFont="1" applyFill="1" applyAlignment="1">
      <alignment vertical="center"/>
    </xf>
    <xf numFmtId="0" fontId="137" fillId="15" borderId="0" xfId="0" applyFont="1" applyFill="1" applyAlignment="1">
      <alignment vertical="center"/>
    </xf>
    <xf numFmtId="164" fontId="162" fillId="15" borderId="0" xfId="14" applyNumberFormat="1" applyFont="1" applyFill="1" applyAlignment="1">
      <alignment horizontal="right" vertical="center"/>
    </xf>
    <xf numFmtId="0" fontId="137" fillId="15" borderId="0" xfId="14" applyFont="1" applyFill="1" applyAlignment="1">
      <alignment horizontal="left" vertical="center"/>
    </xf>
    <xf numFmtId="0" fontId="137" fillId="15" borderId="44" xfId="14" applyFont="1" applyFill="1" applyBorder="1" applyAlignment="1">
      <alignment horizontal="left" vertical="center" wrapText="1"/>
    </xf>
    <xf numFmtId="0" fontId="164" fillId="15" borderId="0" xfId="15" applyFont="1" applyFill="1" applyBorder="1" applyAlignment="1" applyProtection="1">
      <alignment horizontal="left" vertical="center"/>
    </xf>
    <xf numFmtId="0" fontId="165" fillId="15" borderId="42" xfId="15" applyFont="1" applyFill="1" applyBorder="1" applyAlignment="1" applyProtection="1">
      <alignment horizontal="left" vertical="center"/>
    </xf>
    <xf numFmtId="0" fontId="137" fillId="15" borderId="44" xfId="14" applyFont="1" applyFill="1" applyBorder="1" applyAlignment="1">
      <alignment vertical="center"/>
    </xf>
    <xf numFmtId="179" fontId="137" fillId="15" borderId="0" xfId="14" applyNumberFormat="1" applyFont="1" applyFill="1" applyAlignment="1">
      <alignment horizontal="left" vertical="center"/>
    </xf>
    <xf numFmtId="0" fontId="164" fillId="15" borderId="0" xfId="4" applyFont="1" applyFill="1" applyBorder="1" applyAlignment="1" applyProtection="1">
      <alignment vertical="center"/>
    </xf>
    <xf numFmtId="0" fontId="164" fillId="15" borderId="0" xfId="4" applyFont="1" applyFill="1" applyBorder="1" applyAlignment="1">
      <alignment vertical="center"/>
    </xf>
    <xf numFmtId="180" fontId="137" fillId="15" borderId="0" xfId="16" applyNumberFormat="1" applyFont="1" applyFill="1" applyAlignment="1">
      <alignment horizontal="right" vertical="center"/>
    </xf>
    <xf numFmtId="0" fontId="165" fillId="15" borderId="0" xfId="15" applyFont="1" applyFill="1" applyBorder="1" applyAlignment="1" applyProtection="1">
      <alignment horizontal="left" vertical="center"/>
    </xf>
    <xf numFmtId="0" fontId="165" fillId="15" borderId="0" xfId="14" applyFont="1" applyFill="1" applyAlignment="1">
      <alignment vertical="center"/>
    </xf>
    <xf numFmtId="181" fontId="137" fillId="15" borderId="44" xfId="14" applyNumberFormat="1" applyFont="1" applyFill="1" applyBorder="1" applyAlignment="1">
      <alignment vertical="center"/>
    </xf>
    <xf numFmtId="0" fontId="162" fillId="15" borderId="50" xfId="14" applyFont="1" applyFill="1" applyBorder="1" applyAlignment="1">
      <alignment vertical="center"/>
    </xf>
    <xf numFmtId="0" fontId="162" fillId="15" borderId="49" xfId="14" applyFont="1" applyFill="1" applyBorder="1" applyAlignment="1">
      <alignment vertical="center"/>
    </xf>
    <xf numFmtId="0" fontId="137" fillId="15" borderId="48" xfId="14" applyFont="1" applyFill="1" applyBorder="1" applyAlignment="1">
      <alignment vertical="center"/>
    </xf>
    <xf numFmtId="0" fontId="136" fillId="0" borderId="44" xfId="0" applyFont="1" applyBorder="1" applyAlignment="1">
      <alignment vertical="center"/>
    </xf>
    <xf numFmtId="0" fontId="136" fillId="0" borderId="0" xfId="14" applyFont="1" applyAlignment="1">
      <alignment horizontal="center" vertical="center"/>
    </xf>
    <xf numFmtId="0" fontId="139" fillId="0" borderId="0" xfId="0" applyFont="1" applyAlignment="1">
      <alignment vertical="center"/>
    </xf>
    <xf numFmtId="0" fontId="136" fillId="0" borderId="42" xfId="0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9" fontId="134" fillId="0" borderId="0" xfId="14" applyNumberFormat="1" applyAlignment="1">
      <alignment horizontal="center" vertical="center"/>
    </xf>
    <xf numFmtId="0" fontId="168" fillId="0" borderId="0" xfId="14" applyFont="1" applyAlignment="1">
      <alignment vertical="center"/>
    </xf>
    <xf numFmtId="164" fontId="134" fillId="0" borderId="47" xfId="14" applyNumberFormat="1" applyBorder="1" applyAlignment="1">
      <alignment horizontal="center" vertical="center"/>
    </xf>
    <xf numFmtId="164" fontId="134" fillId="0" borderId="46" xfId="14" applyNumberFormat="1" applyBorder="1" applyAlignment="1">
      <alignment horizontal="center" vertical="center"/>
    </xf>
    <xf numFmtId="164" fontId="134" fillId="0" borderId="45" xfId="14" applyNumberFormat="1" applyBorder="1" applyAlignment="1">
      <alignment horizontal="center" vertical="center"/>
    </xf>
    <xf numFmtId="0" fontId="168" fillId="15" borderId="51" xfId="14" applyFont="1" applyFill="1" applyBorder="1" applyAlignment="1">
      <alignment horizontal="center" vertical="center"/>
    </xf>
    <xf numFmtId="164" fontId="134" fillId="0" borderId="197" xfId="14" applyNumberFormat="1" applyBorder="1" applyAlignment="1">
      <alignment horizontal="center" vertical="center"/>
    </xf>
    <xf numFmtId="164" fontId="134" fillId="0" borderId="198" xfId="14" applyNumberFormat="1" applyBorder="1" applyAlignment="1">
      <alignment horizontal="center" vertical="center"/>
    </xf>
    <xf numFmtId="164" fontId="134" fillId="0" borderId="166" xfId="14" applyNumberFormat="1" applyBorder="1" applyAlignment="1">
      <alignment horizontal="center" vertical="center"/>
    </xf>
    <xf numFmtId="164" fontId="134" fillId="0" borderId="177" xfId="14" applyNumberFormat="1" applyBorder="1" applyAlignment="1">
      <alignment horizontal="center" vertical="center"/>
    </xf>
    <xf numFmtId="164" fontId="134" fillId="0" borderId="22" xfId="14" applyNumberFormat="1" applyBorder="1" applyAlignment="1">
      <alignment horizontal="center" vertical="center"/>
    </xf>
    <xf numFmtId="164" fontId="134" fillId="0" borderId="167" xfId="14" applyNumberFormat="1" applyBorder="1" applyAlignment="1">
      <alignment horizontal="center" vertical="center"/>
    </xf>
    <xf numFmtId="164" fontId="134" fillId="0" borderId="34" xfId="14" applyNumberFormat="1" applyBorder="1" applyAlignment="1">
      <alignment horizontal="center" vertical="center"/>
    </xf>
    <xf numFmtId="164" fontId="134" fillId="0" borderId="33" xfId="14" applyNumberFormat="1" applyBorder="1" applyAlignment="1">
      <alignment horizontal="center" vertical="center"/>
    </xf>
    <xf numFmtId="164" fontId="134" fillId="0" borderId="32" xfId="14" applyNumberFormat="1" applyBorder="1" applyAlignment="1">
      <alignment horizontal="center" vertical="center"/>
    </xf>
    <xf numFmtId="0" fontId="168" fillId="15" borderId="50" xfId="14" applyFont="1" applyFill="1" applyBorder="1" applyAlignment="1">
      <alignment horizontal="center" vertical="center"/>
    </xf>
    <xf numFmtId="0" fontId="168" fillId="15" borderId="49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horizontal="center" vertical="center"/>
    </xf>
    <xf numFmtId="169" fontId="136" fillId="0" borderId="0" xfId="14" applyNumberFormat="1" applyFont="1" applyAlignment="1">
      <alignment horizontal="center" vertical="center"/>
    </xf>
    <xf numFmtId="169" fontId="135" fillId="0" borderId="0" xfId="14" applyNumberFormat="1" applyFont="1" applyAlignment="1">
      <alignment horizontal="center" vertical="center"/>
    </xf>
    <xf numFmtId="164" fontId="135" fillId="0" borderId="0" xfId="14" applyNumberFormat="1" applyFont="1" applyAlignment="1">
      <alignment horizontal="center" vertical="center"/>
    </xf>
    <xf numFmtId="169" fontId="135" fillId="0" borderId="0" xfId="14" applyNumberFormat="1" applyFont="1" applyAlignment="1">
      <alignment vertical="center"/>
    </xf>
    <xf numFmtId="0" fontId="168" fillId="15" borderId="197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center" vertical="center"/>
    </xf>
    <xf numFmtId="0" fontId="168" fillId="15" borderId="200" xfId="14" applyFont="1" applyFill="1" applyBorder="1" applyAlignment="1">
      <alignment horizontal="right" vertical="center"/>
    </xf>
    <xf numFmtId="0" fontId="168" fillId="15" borderId="192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right" vertical="center"/>
    </xf>
    <xf numFmtId="0" fontId="168" fillId="15" borderId="166" xfId="14" applyFont="1" applyFill="1" applyBorder="1" applyAlignment="1">
      <alignment horizontal="center" vertical="center"/>
    </xf>
    <xf numFmtId="169" fontId="167" fillId="0" borderId="0" xfId="0" applyNumberFormat="1" applyFont="1" applyAlignment="1">
      <alignment horizontal="center" vertical="center"/>
    </xf>
    <xf numFmtId="164" fontId="167" fillId="0" borderId="0" xfId="0" applyNumberFormat="1" applyFont="1" applyAlignment="1">
      <alignment horizontal="center" vertical="center"/>
    </xf>
    <xf numFmtId="169" fontId="167" fillId="0" borderId="190" xfId="0" applyNumberFormat="1" applyFont="1" applyBorder="1" applyAlignment="1">
      <alignment horizontal="center" vertical="center"/>
    </xf>
    <xf numFmtId="169" fontId="167" fillId="0" borderId="171" xfId="0" applyNumberFormat="1" applyFont="1" applyBorder="1" applyAlignment="1">
      <alignment horizontal="center" vertical="center"/>
    </xf>
    <xf numFmtId="164" fontId="167" fillId="0" borderId="171" xfId="0" applyNumberFormat="1" applyFont="1" applyBorder="1" applyAlignment="1">
      <alignment horizontal="center" vertical="center"/>
    </xf>
    <xf numFmtId="169" fontId="167" fillId="0" borderId="177" xfId="0" applyNumberFormat="1" applyFont="1" applyBorder="1" applyAlignment="1">
      <alignment horizontal="center" vertical="center"/>
    </xf>
    <xf numFmtId="169" fontId="167" fillId="0" borderId="22" xfId="0" applyNumberFormat="1" applyFont="1" applyBorder="1" applyAlignment="1">
      <alignment horizontal="center" vertical="center"/>
    </xf>
    <xf numFmtId="169" fontId="167" fillId="0" borderId="167" xfId="0" applyNumberFormat="1" applyFont="1" applyBorder="1" applyAlignment="1">
      <alignment horizontal="center" vertical="center"/>
    </xf>
    <xf numFmtId="164" fontId="167" fillId="0" borderId="167" xfId="0" applyNumberFormat="1" applyFont="1" applyBorder="1" applyAlignment="1">
      <alignment horizontal="center" vertical="center"/>
    </xf>
    <xf numFmtId="164" fontId="167" fillId="0" borderId="199" xfId="0" applyNumberFormat="1" applyFont="1" applyBorder="1" applyAlignment="1">
      <alignment horizontal="center" vertical="center"/>
    </xf>
    <xf numFmtId="0" fontId="136" fillId="0" borderId="172" xfId="14" applyFont="1" applyBorder="1" applyAlignment="1">
      <alignment horizontal="center" vertical="center"/>
    </xf>
    <xf numFmtId="164" fontId="167" fillId="0" borderId="177" xfId="0" applyNumberFormat="1" applyFont="1" applyBorder="1" applyAlignment="1">
      <alignment horizontal="center" vertical="center"/>
    </xf>
    <xf numFmtId="164" fontId="167" fillId="0" borderId="21" xfId="0" applyNumberFormat="1" applyFont="1" applyBorder="1" applyAlignment="1">
      <alignment horizontal="center" vertical="center"/>
    </xf>
    <xf numFmtId="0" fontId="136" fillId="0" borderId="168" xfId="14" applyFont="1" applyBorder="1" applyAlignment="1">
      <alignment horizontal="center" vertical="center"/>
    </xf>
    <xf numFmtId="0" fontId="137" fillId="15" borderId="39" xfId="14" applyFont="1" applyFill="1" applyBorder="1" applyAlignment="1">
      <alignment horizontal="center" vertical="center"/>
    </xf>
    <xf numFmtId="169" fontId="136" fillId="0" borderId="0" xfId="14" applyNumberFormat="1" applyFont="1" applyAlignment="1">
      <alignment vertical="center"/>
    </xf>
    <xf numFmtId="164" fontId="136" fillId="0" borderId="42" xfId="0" applyNumberFormat="1" applyFont="1" applyBorder="1" applyAlignment="1">
      <alignment horizontal="center" vertical="center"/>
    </xf>
    <xf numFmtId="0" fontId="171" fillId="0" borderId="0" xfId="14" applyFont="1" applyAlignment="1">
      <alignment horizontal="center" vertical="center"/>
    </xf>
    <xf numFmtId="164" fontId="167" fillId="0" borderId="169" xfId="0" applyNumberFormat="1" applyFont="1" applyBorder="1" applyAlignment="1">
      <alignment horizontal="center" vertical="center"/>
    </xf>
    <xf numFmtId="0" fontId="137" fillId="15" borderId="167" xfId="14" applyFont="1" applyFill="1" applyBorder="1" applyAlignment="1">
      <alignment horizontal="center" vertical="center"/>
    </xf>
    <xf numFmtId="169" fontId="134" fillId="0" borderId="174" xfId="14" applyNumberFormat="1" applyBorder="1" applyAlignment="1">
      <alignment horizontal="center" vertical="center"/>
    </xf>
    <xf numFmtId="169" fontId="134" fillId="0" borderId="169" xfId="14" applyNumberFormat="1" applyBorder="1" applyAlignment="1">
      <alignment horizontal="center" vertical="center"/>
    </xf>
    <xf numFmtId="164" fontId="167" fillId="0" borderId="41" xfId="0" applyNumberFormat="1" applyFont="1" applyBorder="1" applyAlignment="1">
      <alignment horizontal="center" vertical="center"/>
    </xf>
    <xf numFmtId="0" fontId="137" fillId="15" borderId="166" xfId="14" applyFont="1" applyFill="1" applyBorder="1" applyAlignment="1">
      <alignment horizontal="center" vertical="center"/>
    </xf>
    <xf numFmtId="164" fontId="167" fillId="0" borderId="174" xfId="0" applyNumberFormat="1" applyFont="1" applyBorder="1" applyAlignment="1">
      <alignment horizontal="center" vertical="center"/>
    </xf>
    <xf numFmtId="169" fontId="167" fillId="0" borderId="198" xfId="0" applyNumberFormat="1" applyFont="1" applyBorder="1" applyAlignment="1">
      <alignment horizontal="center" vertical="center"/>
    </xf>
    <xf numFmtId="169" fontId="167" fillId="0" borderId="166" xfId="0" applyNumberFormat="1" applyFont="1" applyBorder="1" applyAlignment="1">
      <alignment horizontal="center" vertical="center"/>
    </xf>
    <xf numFmtId="164" fontId="135" fillId="0" borderId="50" xfId="0" applyNumberFormat="1" applyFont="1" applyBorder="1" applyAlignment="1">
      <alignment vertical="center"/>
    </xf>
    <xf numFmtId="169" fontId="135" fillId="0" borderId="49" xfId="14" applyNumberFormat="1" applyFont="1" applyBorder="1" applyAlignment="1">
      <alignment vertical="center"/>
    </xf>
    <xf numFmtId="169" fontId="136" fillId="0" borderId="49" xfId="14" applyNumberFormat="1" applyFont="1" applyBorder="1" applyAlignment="1">
      <alignment vertical="center"/>
    </xf>
    <xf numFmtId="169" fontId="172" fillId="0" borderId="49" xfId="14" applyNumberFormat="1" applyFont="1" applyBorder="1" applyAlignment="1">
      <alignment vertical="center"/>
    </xf>
    <xf numFmtId="0" fontId="173" fillId="0" borderId="48" xfId="0" applyFont="1" applyBorder="1" applyAlignment="1">
      <alignment horizontal="center" vertical="center"/>
    </xf>
    <xf numFmtId="164" fontId="135" fillId="0" borderId="44" xfId="0" applyNumberFormat="1" applyFont="1" applyBorder="1" applyAlignment="1">
      <alignment vertical="center"/>
    </xf>
    <xf numFmtId="0" fontId="136" fillId="0" borderId="44" xfId="14" applyFont="1" applyBorder="1" applyAlignment="1">
      <alignment vertical="center"/>
    </xf>
    <xf numFmtId="0" fontId="136" fillId="0" borderId="50" xfId="0" applyFont="1" applyBorder="1" applyAlignment="1">
      <alignment vertical="center"/>
    </xf>
    <xf numFmtId="0" fontId="136" fillId="0" borderId="48" xfId="0" applyFont="1" applyBorder="1" applyAlignment="1">
      <alignment vertical="center"/>
    </xf>
    <xf numFmtId="0" fontId="139" fillId="0" borderId="42" xfId="0" applyFont="1" applyBorder="1" applyAlignment="1">
      <alignment vertical="center"/>
    </xf>
    <xf numFmtId="0" fontId="134" fillId="0" borderId="0" xfId="14" applyAlignment="1">
      <alignment vertical="center"/>
    </xf>
    <xf numFmtId="0" fontId="170" fillId="0" borderId="0" xfId="14" applyFont="1" applyAlignment="1">
      <alignment vertical="center" wrapText="1"/>
    </xf>
    <xf numFmtId="164" fontId="134" fillId="0" borderId="165" xfId="14" applyNumberFormat="1" applyBorder="1" applyAlignment="1">
      <alignment horizontal="center" vertical="center"/>
    </xf>
    <xf numFmtId="164" fontId="134" fillId="0" borderId="16" xfId="14" applyNumberFormat="1" applyBorder="1" applyAlignment="1">
      <alignment horizontal="center" vertical="center"/>
    </xf>
    <xf numFmtId="164" fontId="134" fillId="0" borderId="176" xfId="14" applyNumberFormat="1" applyBorder="1" applyAlignment="1">
      <alignment horizontal="center" vertical="center"/>
    </xf>
    <xf numFmtId="164" fontId="134" fillId="0" borderId="199" xfId="14" applyNumberFormat="1" applyBorder="1" applyAlignment="1">
      <alignment horizontal="center" vertical="center"/>
    </xf>
    <xf numFmtId="164" fontId="134" fillId="0" borderId="190" xfId="14" applyNumberFormat="1" applyBorder="1" applyAlignment="1">
      <alignment horizontal="center" vertical="center"/>
    </xf>
    <xf numFmtId="164" fontId="134" fillId="0" borderId="171" xfId="14" applyNumberFormat="1" applyBorder="1" applyAlignment="1">
      <alignment horizontal="center" vertical="center"/>
    </xf>
    <xf numFmtId="164" fontId="134" fillId="0" borderId="0" xfId="14" applyNumberFormat="1" applyAlignment="1">
      <alignment horizontal="center" vertical="center"/>
    </xf>
    <xf numFmtId="0" fontId="168" fillId="15" borderId="41" xfId="14" applyFont="1" applyFill="1" applyBorder="1" applyAlignment="1">
      <alignment horizontal="center" vertical="center"/>
    </xf>
    <xf numFmtId="0" fontId="168" fillId="15" borderId="40" xfId="14" applyFont="1" applyFill="1" applyBorder="1" applyAlignment="1">
      <alignment horizontal="center" vertical="center"/>
    </xf>
    <xf numFmtId="0" fontId="168" fillId="15" borderId="39" xfId="14" applyFont="1" applyFill="1" applyBorder="1" applyAlignment="1">
      <alignment horizontal="center" vertical="center"/>
    </xf>
    <xf numFmtId="164" fontId="167" fillId="0" borderId="175" xfId="0" applyNumberFormat="1" applyFont="1" applyBorder="1" applyAlignment="1">
      <alignment horizontal="center" vertical="center"/>
    </xf>
    <xf numFmtId="164" fontId="167" fillId="0" borderId="164" xfId="0" applyNumberFormat="1" applyFont="1" applyBorder="1" applyAlignment="1">
      <alignment horizontal="center" vertical="center"/>
    </xf>
    <xf numFmtId="0" fontId="137" fillId="15" borderId="163" xfId="14" applyFont="1" applyFill="1" applyBorder="1" applyAlignment="1">
      <alignment horizontal="center" vertical="center"/>
    </xf>
    <xf numFmtId="169" fontId="136" fillId="0" borderId="50" xfId="14" applyNumberFormat="1" applyFont="1" applyBorder="1" applyAlignment="1">
      <alignment vertical="center"/>
    </xf>
    <xf numFmtId="6" fontId="174" fillId="0" borderId="44" xfId="14" applyNumberFormat="1" applyFont="1" applyBorder="1" applyAlignment="1">
      <alignment vertical="center"/>
    </xf>
    <xf numFmtId="6" fontId="174" fillId="0" borderId="0" xfId="14" applyNumberFormat="1" applyFont="1" applyAlignment="1">
      <alignment vertical="center"/>
    </xf>
    <xf numFmtId="0" fontId="134" fillId="0" borderId="0" xfId="14" applyAlignment="1">
      <alignment horizontal="center" vertical="center"/>
    </xf>
    <xf numFmtId="2" fontId="134" fillId="0" borderId="0" xfId="14" applyNumberFormat="1" applyAlignment="1">
      <alignment horizontal="center" vertical="center"/>
    </xf>
    <xf numFmtId="0" fontId="170" fillId="0" borderId="0" xfId="14" applyFont="1" applyAlignment="1">
      <alignment horizontal="center" vertical="center" wrapText="1"/>
    </xf>
    <xf numFmtId="164" fontId="134" fillId="0" borderId="205" xfId="14" applyNumberFormat="1" applyBorder="1" applyAlignment="1">
      <alignment horizontal="center" vertical="center"/>
    </xf>
    <xf numFmtId="164" fontId="134" fillId="0" borderId="13" xfId="14" applyNumberFormat="1" applyBorder="1" applyAlignment="1">
      <alignment horizontal="center" vertical="center"/>
    </xf>
    <xf numFmtId="164" fontId="134" fillId="0" borderId="170" xfId="14" applyNumberFormat="1" applyBorder="1" applyAlignment="1">
      <alignment horizontal="center" vertical="center"/>
    </xf>
    <xf numFmtId="164" fontId="167" fillId="0" borderId="22" xfId="0" applyNumberFormat="1" applyFont="1" applyBorder="1" applyAlignment="1">
      <alignment horizontal="center" vertical="center"/>
    </xf>
    <xf numFmtId="169" fontId="134" fillId="0" borderId="41" xfId="14" applyNumberFormat="1" applyBorder="1" applyAlignment="1">
      <alignment horizontal="center" vertical="center"/>
    </xf>
    <xf numFmtId="164" fontId="167" fillId="0" borderId="176" xfId="0" applyNumberFormat="1" applyFont="1" applyBorder="1" applyAlignment="1">
      <alignment horizontal="center" vertical="center"/>
    </xf>
    <xf numFmtId="164" fontId="167" fillId="0" borderId="205" xfId="0" applyNumberFormat="1" applyFont="1" applyBorder="1" applyAlignment="1">
      <alignment horizontal="center" vertical="center"/>
    </xf>
    <xf numFmtId="164" fontId="167" fillId="0" borderId="13" xfId="0" applyNumberFormat="1" applyFont="1" applyBorder="1" applyAlignment="1">
      <alignment horizontal="center" vertical="center"/>
    </xf>
    <xf numFmtId="164" fontId="167" fillId="0" borderId="2" xfId="0" applyNumberFormat="1" applyFont="1" applyBorder="1" applyAlignment="1">
      <alignment horizontal="center" vertical="center"/>
    </xf>
    <xf numFmtId="0" fontId="137" fillId="15" borderId="165" xfId="14" applyFont="1" applyFill="1" applyBorder="1" applyAlignment="1">
      <alignment horizontal="center" vertical="center"/>
    </xf>
    <xf numFmtId="0" fontId="137" fillId="15" borderId="16" xfId="14" applyFont="1" applyFill="1" applyBorder="1" applyAlignment="1">
      <alignment horizontal="center" vertical="center"/>
    </xf>
    <xf numFmtId="0" fontId="137" fillId="15" borderId="15" xfId="14" applyFont="1" applyFill="1" applyBorder="1" applyAlignment="1">
      <alignment horizontal="center" vertical="center"/>
    </xf>
    <xf numFmtId="0" fontId="137" fillId="15" borderId="44" xfId="14" applyFont="1" applyFill="1" applyBorder="1" applyAlignment="1">
      <alignment horizontal="center" vertical="center"/>
    </xf>
    <xf numFmtId="0" fontId="137" fillId="15" borderId="14" xfId="14" applyFont="1" applyFill="1" applyBorder="1" applyAlignment="1">
      <alignment horizontal="center" vertical="center"/>
    </xf>
    <xf numFmtId="0" fontId="171" fillId="12" borderId="176" xfId="0" applyFont="1" applyFill="1" applyBorder="1" applyAlignment="1">
      <alignment horizontal="left"/>
    </xf>
    <xf numFmtId="0" fontId="171" fillId="12" borderId="45" xfId="0" applyFont="1" applyFill="1" applyBorder="1" applyAlignment="1">
      <alignment horizontal="left"/>
    </xf>
    <xf numFmtId="166" fontId="171" fillId="0" borderId="0" xfId="1" applyNumberFormat="1" applyFont="1" applyFill="1" applyBorder="1" applyAlignment="1">
      <alignment horizontal="left"/>
    </xf>
    <xf numFmtId="0" fontId="171" fillId="12" borderId="16" xfId="14" applyFont="1" applyFill="1" applyBorder="1" applyAlignment="1">
      <alignment vertical="center"/>
    </xf>
    <xf numFmtId="164" fontId="136" fillId="12" borderId="165" xfId="14" applyNumberFormat="1" applyFont="1" applyFill="1" applyBorder="1" applyAlignment="1">
      <alignment vertical="center"/>
    </xf>
    <xf numFmtId="0" fontId="171" fillId="12" borderId="46" xfId="14" applyFont="1" applyFill="1" applyBorder="1" applyAlignment="1">
      <alignment vertical="center"/>
    </xf>
    <xf numFmtId="164" fontId="136" fillId="12" borderId="47" xfId="14" applyNumberFormat="1" applyFont="1" applyFill="1" applyBorder="1" applyAlignment="1">
      <alignment vertical="center"/>
    </xf>
    <xf numFmtId="0" fontId="168" fillId="15" borderId="71" xfId="14" applyFont="1" applyFill="1" applyBorder="1" applyAlignment="1">
      <alignment horizontal="center" vertical="center"/>
    </xf>
    <xf numFmtId="0" fontId="168" fillId="15" borderId="45" xfId="14" applyFont="1" applyFill="1" applyBorder="1" applyAlignment="1">
      <alignment horizontal="center" vertical="center"/>
    </xf>
    <xf numFmtId="0" fontId="168" fillId="15" borderId="194" xfId="14" applyFont="1" applyFill="1" applyBorder="1" applyAlignment="1">
      <alignment horizontal="center" vertical="center"/>
    </xf>
    <xf numFmtId="0" fontId="168" fillId="15" borderId="178" xfId="14" applyFont="1" applyFill="1" applyBorder="1" applyAlignment="1">
      <alignment horizontal="center" vertical="center"/>
    </xf>
    <xf numFmtId="0" fontId="168" fillId="15" borderId="191" xfId="14" applyFont="1" applyFill="1" applyBorder="1" applyAlignment="1">
      <alignment horizontal="center" vertical="center"/>
    </xf>
    <xf numFmtId="0" fontId="168" fillId="15" borderId="206" xfId="14" applyFont="1" applyFill="1" applyBorder="1" applyAlignment="1">
      <alignment horizontal="center" vertical="center"/>
    </xf>
    <xf numFmtId="0" fontId="138" fillId="0" borderId="0" xfId="14" applyFont="1" applyAlignment="1">
      <alignment vertical="center" wrapText="1"/>
    </xf>
    <xf numFmtId="177" fontId="161" fillId="0" borderId="0" xfId="14" applyNumberFormat="1" applyFont="1" applyAlignment="1">
      <alignment horizontal="center" vertical="center"/>
    </xf>
    <xf numFmtId="177" fontId="138" fillId="0" borderId="0" xfId="14" applyNumberFormat="1" applyFont="1" applyAlignment="1">
      <alignment vertical="center"/>
    </xf>
    <xf numFmtId="169" fontId="167" fillId="0" borderId="197" xfId="0" applyNumberFormat="1" applyFont="1" applyBorder="1" applyAlignment="1">
      <alignment horizontal="center" vertical="center"/>
    </xf>
    <xf numFmtId="169" fontId="167" fillId="0" borderId="199" xfId="0" applyNumberFormat="1" applyFont="1" applyBorder="1" applyAlignment="1">
      <alignment horizontal="center" vertical="center"/>
    </xf>
    <xf numFmtId="164" fontId="134" fillId="0" borderId="0" xfId="14" applyNumberFormat="1" applyAlignment="1">
      <alignment vertical="center"/>
    </xf>
    <xf numFmtId="0" fontId="168" fillId="0" borderId="0" xfId="14" applyFont="1" applyAlignment="1">
      <alignment vertical="center" wrapText="1"/>
    </xf>
    <xf numFmtId="0" fontId="168" fillId="15" borderId="44" xfId="14" applyFont="1" applyFill="1" applyBorder="1" applyAlignment="1">
      <alignment horizontal="center" vertical="center"/>
    </xf>
    <xf numFmtId="0" fontId="168" fillId="15" borderId="14" xfId="14" applyFont="1" applyFill="1" applyBorder="1" applyAlignment="1">
      <alignment horizontal="right" vertical="center"/>
    </xf>
    <xf numFmtId="0" fontId="168" fillId="15" borderId="20" xfId="14" applyFont="1" applyFill="1" applyBorder="1" applyAlignment="1">
      <alignment horizontal="center" vertical="center"/>
    </xf>
    <xf numFmtId="0" fontId="168" fillId="15" borderId="0" xfId="14" applyFont="1" applyFill="1" applyAlignment="1">
      <alignment horizontal="center" vertical="center"/>
    </xf>
    <xf numFmtId="0" fontId="168" fillId="15" borderId="0" xfId="14" applyFont="1" applyFill="1" applyAlignment="1">
      <alignment horizontal="right" vertical="center"/>
    </xf>
    <xf numFmtId="0" fontId="168" fillId="15" borderId="42" xfId="14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34" fillId="0" borderId="0" xfId="14" applyNumberFormat="1" applyAlignment="1">
      <alignment horizontal="right" vertical="center"/>
    </xf>
    <xf numFmtId="0" fontId="168" fillId="15" borderId="163" xfId="14" applyFont="1" applyFill="1" applyBorder="1" applyAlignment="1">
      <alignment vertical="center"/>
    </xf>
    <xf numFmtId="169" fontId="167" fillId="0" borderId="0" xfId="0" applyNumberFormat="1" applyFont="1" applyAlignment="1">
      <alignment vertical="center"/>
    </xf>
    <xf numFmtId="164" fontId="134" fillId="0" borderId="48" xfId="14" applyNumberFormat="1" applyBorder="1" applyAlignment="1">
      <alignment horizontal="center" vertical="center"/>
    </xf>
    <xf numFmtId="164" fontId="134" fillId="0" borderId="49" xfId="14" applyNumberFormat="1" applyBorder="1" applyAlignment="1">
      <alignment horizontal="center" vertical="center"/>
    </xf>
    <xf numFmtId="164" fontId="134" fillId="0" borderId="50" xfId="14" applyNumberFormat="1" applyBorder="1" applyAlignment="1">
      <alignment horizontal="center" vertical="center"/>
    </xf>
    <xf numFmtId="0" fontId="171" fillId="0" borderId="0" xfId="14" applyFont="1" applyAlignment="1">
      <alignment vertical="center"/>
    </xf>
    <xf numFmtId="164" fontId="0" fillId="0" borderId="175" xfId="0" applyNumberFormat="1" applyBorder="1" applyAlignment="1">
      <alignment horizontal="center"/>
    </xf>
    <xf numFmtId="0" fontId="118" fillId="4" borderId="49" xfId="0" applyFont="1" applyFill="1" applyBorder="1" applyAlignment="1">
      <alignment horizontal="center"/>
    </xf>
    <xf numFmtId="164" fontId="13" fillId="0" borderId="37" xfId="0" applyNumberFormat="1" applyFont="1" applyBorder="1" applyAlignment="1">
      <alignment horizontal="center"/>
    </xf>
    <xf numFmtId="164" fontId="13" fillId="0" borderId="38" xfId="0" applyNumberFormat="1" applyFont="1" applyBorder="1" applyAlignment="1">
      <alignment horizontal="center"/>
    </xf>
    <xf numFmtId="0" fontId="127" fillId="9" borderId="36" xfId="0" applyFont="1" applyFill="1" applyBorder="1" applyAlignment="1">
      <alignment horizontal="center" vertical="center" wrapText="1"/>
    </xf>
    <xf numFmtId="164" fontId="13" fillId="0" borderId="192" xfId="0" applyNumberFormat="1" applyFont="1" applyBorder="1" applyAlignment="1">
      <alignment horizontal="center"/>
    </xf>
    <xf numFmtId="164" fontId="13" fillId="0" borderId="193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164" fontId="13" fillId="0" borderId="207" xfId="0" applyNumberFormat="1" applyFont="1" applyBorder="1" applyAlignment="1">
      <alignment horizontal="center"/>
    </xf>
    <xf numFmtId="0" fontId="8" fillId="0" borderId="193" xfId="0" applyFont="1" applyBorder="1" applyAlignment="1">
      <alignment horizontal="center"/>
    </xf>
    <xf numFmtId="2" fontId="105" fillId="0" borderId="24" xfId="0" applyNumberFormat="1" applyFont="1" applyBorder="1" applyAlignment="1" applyProtection="1">
      <alignment horizontal="center" vertical="center"/>
      <protection hidden="1"/>
    </xf>
    <xf numFmtId="0" fontId="40" fillId="0" borderId="0" xfId="4" applyAlignment="1" applyProtection="1">
      <alignment horizontal="left" vertical="center"/>
      <protection hidden="1"/>
    </xf>
    <xf numFmtId="0" fontId="11" fillId="4" borderId="48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22" fillId="6" borderId="42" xfId="0" applyFont="1" applyFill="1" applyBorder="1" applyAlignment="1">
      <alignment vertical="center"/>
    </xf>
    <xf numFmtId="0" fontId="22" fillId="6" borderId="44" xfId="0" applyFont="1" applyFill="1" applyBorder="1" applyAlignment="1">
      <alignment vertical="center"/>
    </xf>
    <xf numFmtId="0" fontId="0" fillId="12" borderId="0" xfId="0" applyFill="1"/>
    <xf numFmtId="172" fontId="0" fillId="0" borderId="0" xfId="0" applyNumberFormat="1"/>
    <xf numFmtId="0" fontId="11" fillId="4" borderId="25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166" fontId="13" fillId="0" borderId="21" xfId="1" applyNumberFormat="1" applyFont="1" applyFill="1" applyBorder="1" applyAlignment="1">
      <alignment wrapText="1"/>
    </xf>
    <xf numFmtId="164" fontId="13" fillId="0" borderId="22" xfId="1" applyNumberFormat="1" applyFont="1" applyFill="1" applyBorder="1" applyAlignment="1" applyProtection="1">
      <alignment horizontal="center"/>
      <protection hidden="1"/>
    </xf>
    <xf numFmtId="166" fontId="13" fillId="0" borderId="0" xfId="1" applyNumberFormat="1" applyFont="1" applyFill="1" applyBorder="1" applyAlignment="1">
      <alignment horizontal="left"/>
    </xf>
    <xf numFmtId="166" fontId="13" fillId="0" borderId="13" xfId="1" applyNumberFormat="1" applyFont="1" applyFill="1" applyBorder="1" applyAlignment="1">
      <alignment horizontal="left"/>
    </xf>
    <xf numFmtId="166" fontId="13" fillId="0" borderId="16" xfId="1" applyNumberFormat="1" applyFont="1" applyFill="1" applyBorder="1" applyAlignment="1">
      <alignment horizontal="left"/>
    </xf>
    <xf numFmtId="0" fontId="11" fillId="4" borderId="24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164" fontId="0" fillId="0" borderId="194" xfId="0" applyNumberFormat="1" applyBorder="1" applyAlignment="1" applyProtection="1">
      <alignment horizontal="center"/>
      <protection hidden="1"/>
    </xf>
    <xf numFmtId="164" fontId="0" fillId="0" borderId="56" xfId="0" applyNumberFormat="1" applyBorder="1" applyAlignment="1" applyProtection="1">
      <alignment horizontal="center"/>
      <protection hidden="1"/>
    </xf>
    <xf numFmtId="164" fontId="0" fillId="0" borderId="195" xfId="0" applyNumberFormat="1" applyBorder="1" applyAlignment="1" applyProtection="1">
      <alignment horizontal="center"/>
      <protection hidden="1"/>
    </xf>
    <xf numFmtId="172" fontId="4" fillId="0" borderId="0" xfId="0" applyNumberFormat="1" applyFont="1"/>
    <xf numFmtId="0" fontId="4" fillId="0" borderId="22" xfId="0" applyFont="1" applyBorder="1"/>
    <xf numFmtId="4" fontId="4" fillId="16" borderId="24" xfId="0" applyNumberFormat="1" applyFont="1" applyFill="1" applyBorder="1"/>
    <xf numFmtId="0" fontId="4" fillId="21" borderId="24" xfId="0" applyFont="1" applyFill="1" applyBorder="1"/>
    <xf numFmtId="172" fontId="4" fillId="21" borderId="0" xfId="0" applyNumberFormat="1" applyFont="1" applyFill="1"/>
    <xf numFmtId="4" fontId="4" fillId="12" borderId="0" xfId="0" applyNumberFormat="1" applyFont="1" applyFill="1"/>
    <xf numFmtId="0" fontId="178" fillId="16" borderId="24" xfId="0" applyFont="1" applyFill="1" applyBorder="1"/>
    <xf numFmtId="0" fontId="78" fillId="0" borderId="0" xfId="0" applyFont="1" applyAlignment="1">
      <alignment horizontal="center"/>
    </xf>
    <xf numFmtId="14" fontId="78" fillId="0" borderId="0" xfId="0" applyNumberFormat="1" applyFont="1" applyAlignment="1">
      <alignment horizontal="center" vertical="top"/>
    </xf>
    <xf numFmtId="0" fontId="21" fillId="0" borderId="2" xfId="12" applyFont="1" applyBorder="1" applyAlignment="1" applyProtection="1">
      <alignment horizontal="left" vertical="center"/>
      <protection hidden="1"/>
    </xf>
    <xf numFmtId="172" fontId="21" fillId="0" borderId="209" xfId="12" applyNumberFormat="1" applyFont="1" applyBorder="1" applyAlignment="1" applyProtection="1">
      <alignment horizontal="center" vertical="center"/>
      <protection hidden="1"/>
    </xf>
    <xf numFmtId="172" fontId="21" fillId="0" borderId="210" xfId="12" applyNumberFormat="1" applyFont="1" applyBorder="1" applyAlignment="1" applyProtection="1">
      <alignment horizontal="center" vertical="center"/>
      <protection hidden="1"/>
    </xf>
    <xf numFmtId="172" fontId="21" fillId="0" borderId="211" xfId="12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0" fontId="21" fillId="0" borderId="14" xfId="12" applyFont="1" applyBorder="1" applyAlignment="1" applyProtection="1">
      <alignment horizontal="center" vertical="center"/>
      <protection hidden="1"/>
    </xf>
    <xf numFmtId="3" fontId="113" fillId="18" borderId="44" xfId="0" applyNumberFormat="1" applyFont="1" applyFill="1" applyBorder="1" applyAlignment="1">
      <alignment horizontal="right" vertical="center"/>
    </xf>
    <xf numFmtId="0" fontId="113" fillId="18" borderId="34" xfId="0" applyFont="1" applyFill="1" applyBorder="1" applyAlignment="1">
      <alignment horizontal="right"/>
    </xf>
    <xf numFmtId="0" fontId="113" fillId="18" borderId="44" xfId="0" applyFont="1" applyFill="1" applyBorder="1" applyAlignment="1">
      <alignment horizontal="right" vertical="center"/>
    </xf>
    <xf numFmtId="9" fontId="113" fillId="18" borderId="47" xfId="1" applyFont="1" applyFill="1" applyBorder="1" applyAlignment="1">
      <alignment horizontal="right" vertical="center"/>
    </xf>
    <xf numFmtId="0" fontId="22" fillId="6" borderId="42" xfId="0" applyFont="1" applyFill="1" applyBorder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22" fillId="6" borderId="44" xfId="0" applyFont="1" applyFill="1" applyBorder="1" applyAlignment="1">
      <alignment horizontal="left" vertical="center"/>
    </xf>
    <xf numFmtId="166" fontId="22" fillId="6" borderId="45" xfId="1" applyNumberFormat="1" applyFont="1" applyFill="1" applyBorder="1" applyAlignment="1"/>
    <xf numFmtId="166" fontId="22" fillId="6" borderId="47" xfId="1" applyNumberFormat="1" applyFont="1" applyFill="1" applyBorder="1" applyAlignment="1"/>
    <xf numFmtId="0" fontId="127" fillId="9" borderId="194" xfId="0" applyFont="1" applyFill="1" applyBorder="1" applyAlignment="1">
      <alignment horizontal="center" vertical="center" wrapText="1"/>
    </xf>
    <xf numFmtId="164" fontId="13" fillId="0" borderId="178" xfId="0" applyNumberFormat="1" applyFont="1" applyBorder="1" applyAlignment="1">
      <alignment horizontal="center"/>
    </xf>
    <xf numFmtId="164" fontId="13" fillId="0" borderId="191" xfId="0" applyNumberFormat="1" applyFont="1" applyBorder="1" applyAlignment="1">
      <alignment horizontal="center"/>
    </xf>
    <xf numFmtId="0" fontId="127" fillId="9" borderId="56" xfId="0" applyFont="1" applyFill="1" applyBorder="1" applyAlignment="1">
      <alignment vertical="center"/>
    </xf>
    <xf numFmtId="0" fontId="8" fillId="0" borderId="17" xfId="0" applyFont="1" applyBorder="1" applyAlignment="1">
      <alignment horizontal="center"/>
    </xf>
    <xf numFmtId="172" fontId="21" fillId="0" borderId="129" xfId="12" applyNumberFormat="1" applyFont="1" applyBorder="1" applyAlignment="1" applyProtection="1">
      <alignment horizontal="center" vertical="center"/>
      <protection hidden="1"/>
    </xf>
    <xf numFmtId="164" fontId="8" fillId="0" borderId="46" xfId="0" applyNumberFormat="1" applyFont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31" fillId="2" borderId="194" xfId="0" applyFont="1" applyFill="1" applyBorder="1" applyAlignment="1">
      <alignment horizontal="center" vertical="center"/>
    </xf>
    <xf numFmtId="172" fontId="4" fillId="12" borderId="0" xfId="0" applyNumberFormat="1" applyFont="1" applyFill="1"/>
    <xf numFmtId="172" fontId="21" fillId="0" borderId="124" xfId="0" applyNumberFormat="1" applyFont="1" applyBorder="1" applyAlignment="1" applyProtection="1">
      <alignment horizontal="center" vertical="center"/>
      <protection hidden="1"/>
    </xf>
    <xf numFmtId="172" fontId="21" fillId="0" borderId="123" xfId="0" applyNumberFormat="1" applyFont="1" applyBorder="1" applyAlignment="1" applyProtection="1">
      <alignment horizontal="center" vertical="center"/>
      <protection hidden="1"/>
    </xf>
    <xf numFmtId="172" fontId="21" fillId="0" borderId="123" xfId="12" applyNumberFormat="1" applyFont="1" applyBorder="1" applyAlignment="1" applyProtection="1">
      <alignment horizontal="center" vertical="center"/>
      <protection hidden="1"/>
    </xf>
    <xf numFmtId="172" fontId="21" fillId="0" borderId="122" xfId="12" applyNumberFormat="1" applyFont="1" applyBorder="1" applyAlignment="1" applyProtection="1">
      <alignment horizontal="center" vertical="center"/>
      <protection hidden="1"/>
    </xf>
    <xf numFmtId="164" fontId="167" fillId="0" borderId="201" xfId="0" applyNumberFormat="1" applyFont="1" applyBorder="1" applyAlignment="1">
      <alignment horizontal="center" vertical="center"/>
    </xf>
    <xf numFmtId="0" fontId="5" fillId="15" borderId="49" xfId="0" applyFont="1" applyFill="1" applyBorder="1" applyAlignment="1">
      <alignment vertical="center"/>
    </xf>
    <xf numFmtId="0" fontId="168" fillId="15" borderId="33" xfId="14" applyFont="1" applyFill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horizontal="center" vertical="center"/>
    </xf>
    <xf numFmtId="164" fontId="167" fillId="0" borderId="190" xfId="0" applyNumberFormat="1" applyFont="1" applyBorder="1" applyAlignment="1">
      <alignment horizontal="center" vertical="center"/>
    </xf>
    <xf numFmtId="0" fontId="137" fillId="15" borderId="71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vertical="center"/>
    </xf>
    <xf numFmtId="0" fontId="169" fillId="0" borderId="0" xfId="14" applyFont="1" applyAlignment="1">
      <alignment horizontal="center" vertical="center"/>
    </xf>
    <xf numFmtId="169" fontId="137" fillId="15" borderId="41" xfId="14" applyNumberFormat="1" applyFont="1" applyFill="1" applyBorder="1" applyAlignment="1">
      <alignment horizontal="center" vertical="center"/>
    </xf>
    <xf numFmtId="164" fontId="134" fillId="0" borderId="44" xfId="14" applyNumberFormat="1" applyBorder="1" applyAlignment="1">
      <alignment horizontal="center" vertical="center"/>
    </xf>
    <xf numFmtId="0" fontId="168" fillId="15" borderId="43" xfId="14" applyFont="1" applyFill="1" applyBorder="1" applyAlignment="1">
      <alignment vertical="center"/>
    </xf>
    <xf numFmtId="0" fontId="168" fillId="15" borderId="51" xfId="14" applyFont="1" applyFill="1" applyBorder="1" applyAlignment="1">
      <alignment vertical="center"/>
    </xf>
    <xf numFmtId="0" fontId="168" fillId="15" borderId="33" xfId="14" applyFont="1" applyFill="1" applyBorder="1" applyAlignment="1">
      <alignment horizontal="right" vertical="center"/>
    </xf>
    <xf numFmtId="0" fontId="168" fillId="15" borderId="207" xfId="14" applyFont="1" applyFill="1" applyBorder="1" applyAlignment="1">
      <alignment horizontal="center" vertical="center"/>
    </xf>
    <xf numFmtId="0" fontId="168" fillId="15" borderId="204" xfId="14" applyFont="1" applyFill="1" applyBorder="1" applyAlignment="1">
      <alignment horizontal="center" vertical="center"/>
    </xf>
    <xf numFmtId="0" fontId="168" fillId="15" borderId="34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vertical="center"/>
    </xf>
    <xf numFmtId="164" fontId="167" fillId="0" borderId="16" xfId="0" applyNumberFormat="1" applyFont="1" applyBorder="1" applyAlignment="1">
      <alignment horizontal="center" vertical="center"/>
    </xf>
    <xf numFmtId="164" fontId="167" fillId="0" borderId="15" xfId="0" applyNumberFormat="1" applyFont="1" applyBorder="1" applyAlignment="1">
      <alignment horizontal="center" vertical="center"/>
    </xf>
    <xf numFmtId="164" fontId="167" fillId="0" borderId="165" xfId="0" applyNumberFormat="1" applyFont="1" applyBorder="1" applyAlignment="1">
      <alignment horizontal="center" vertical="center"/>
    </xf>
    <xf numFmtId="0" fontId="179" fillId="15" borderId="43" xfId="14" applyFont="1" applyFill="1" applyBorder="1" applyAlignment="1">
      <alignment horizontal="center" vertical="center"/>
    </xf>
    <xf numFmtId="0" fontId="179" fillId="15" borderId="43" xfId="14" applyFont="1" applyFill="1" applyBorder="1" applyAlignment="1">
      <alignment horizontal="center" vertical="center" wrapText="1"/>
    </xf>
    <xf numFmtId="0" fontId="137" fillId="15" borderId="208" xfId="14" applyFont="1" applyFill="1" applyBorder="1" applyAlignment="1">
      <alignment horizontal="center" vertical="center"/>
    </xf>
    <xf numFmtId="0" fontId="168" fillId="15" borderId="33" xfId="14" applyFont="1" applyFill="1" applyBorder="1" applyAlignment="1">
      <alignment vertical="center"/>
    </xf>
    <xf numFmtId="0" fontId="180" fillId="15" borderId="34" xfId="14" applyFont="1" applyFill="1" applyBorder="1" applyAlignment="1">
      <alignment vertical="center"/>
    </xf>
    <xf numFmtId="0" fontId="168" fillId="15" borderId="37" xfId="14" applyFont="1" applyFill="1" applyBorder="1" applyAlignment="1">
      <alignment horizontal="center" vertical="center"/>
    </xf>
    <xf numFmtId="0" fontId="168" fillId="15" borderId="38" xfId="14" applyFont="1" applyFill="1" applyBorder="1" applyAlignment="1">
      <alignment horizontal="center" vertical="center"/>
    </xf>
    <xf numFmtId="0" fontId="86" fillId="0" borderId="148" xfId="7" applyFont="1" applyFill="1" applyBorder="1" applyAlignment="1" applyProtection="1">
      <alignment horizontal="center"/>
      <protection locked="0"/>
    </xf>
    <xf numFmtId="0" fontId="171" fillId="0" borderId="167" xfId="14" applyFont="1" applyBorder="1" applyAlignment="1">
      <alignment horizontal="center" vertical="center"/>
    </xf>
    <xf numFmtId="0" fontId="171" fillId="0" borderId="171" xfId="14" applyFont="1" applyBorder="1" applyAlignment="1">
      <alignment horizontal="center" vertical="center"/>
    </xf>
    <xf numFmtId="0" fontId="137" fillId="15" borderId="32" xfId="14" applyFont="1" applyFill="1" applyBorder="1" applyAlignment="1">
      <alignment horizontal="center" vertical="center"/>
    </xf>
    <xf numFmtId="0" fontId="136" fillId="0" borderId="0" xfId="14" applyFont="1" applyAlignment="1">
      <alignment horizontal="right" vertical="center"/>
    </xf>
    <xf numFmtId="164" fontId="134" fillId="0" borderId="42" xfId="14" applyNumberFormat="1" applyBorder="1" applyAlignment="1">
      <alignment horizontal="center" vertical="center"/>
    </xf>
    <xf numFmtId="2" fontId="167" fillId="0" borderId="169" xfId="0" applyNumberFormat="1" applyFont="1" applyBorder="1" applyAlignment="1">
      <alignment horizontal="center" vertical="center"/>
    </xf>
    <xf numFmtId="49" fontId="167" fillId="0" borderId="169" xfId="0" applyNumberFormat="1" applyFont="1" applyBorder="1" applyAlignment="1">
      <alignment horizontal="center" vertical="center"/>
    </xf>
    <xf numFmtId="2" fontId="167" fillId="0" borderId="174" xfId="0" applyNumberFormat="1" applyFont="1" applyBorder="1" applyAlignment="1">
      <alignment horizontal="center" vertical="center"/>
    </xf>
    <xf numFmtId="169" fontId="168" fillId="15" borderId="41" xfId="14" applyNumberFormat="1" applyFont="1" applyFill="1" applyBorder="1" applyAlignment="1">
      <alignment horizontal="center" vertical="center"/>
    </xf>
    <xf numFmtId="0" fontId="137" fillId="15" borderId="41" xfId="14" applyFont="1" applyFill="1" applyBorder="1" applyAlignment="1">
      <alignment horizontal="center" vertical="center"/>
    </xf>
    <xf numFmtId="0" fontId="133" fillId="0" borderId="50" xfId="0" applyFont="1" applyBorder="1" applyAlignment="1">
      <alignment horizontal="center" vertical="center" wrapText="1"/>
    </xf>
    <xf numFmtId="0" fontId="133" fillId="0" borderId="44" xfId="0" applyFont="1" applyBorder="1" applyAlignment="1">
      <alignment horizontal="center" vertical="center" wrapText="1"/>
    </xf>
    <xf numFmtId="169" fontId="136" fillId="0" borderId="44" xfId="14" applyNumberFormat="1" applyFont="1" applyBorder="1" applyAlignment="1">
      <alignment vertical="center"/>
    </xf>
    <xf numFmtId="0" fontId="136" fillId="0" borderId="44" xfId="14" applyFont="1" applyBorder="1" applyAlignment="1">
      <alignment horizontal="center" vertical="center"/>
    </xf>
    <xf numFmtId="0" fontId="169" fillId="0" borderId="44" xfId="0" applyFont="1" applyBorder="1"/>
    <xf numFmtId="2" fontId="134" fillId="0" borderId="44" xfId="14" applyNumberFormat="1" applyBorder="1" applyAlignment="1">
      <alignment horizontal="center" vertical="center"/>
    </xf>
    <xf numFmtId="0" fontId="134" fillId="0" borderId="44" xfId="14" applyBorder="1" applyAlignment="1">
      <alignment horizontal="center" vertical="center"/>
    </xf>
    <xf numFmtId="0" fontId="134" fillId="0" borderId="44" xfId="14" applyBorder="1" applyAlignment="1">
      <alignment vertical="center"/>
    </xf>
    <xf numFmtId="0" fontId="171" fillId="0" borderId="44" xfId="14" applyFont="1" applyBorder="1" applyAlignment="1">
      <alignment vertical="center" wrapText="1"/>
    </xf>
    <xf numFmtId="180" fontId="136" fillId="0" borderId="44" xfId="16" applyNumberFormat="1" applyFont="1" applyBorder="1" applyAlignment="1">
      <alignment vertical="center"/>
    </xf>
    <xf numFmtId="164" fontId="167" fillId="0" borderId="212" xfId="0" applyNumberFormat="1" applyFont="1" applyBorder="1" applyAlignment="1">
      <alignment horizontal="center" vertical="center"/>
    </xf>
    <xf numFmtId="169" fontId="167" fillId="0" borderId="27" xfId="0" applyNumberFormat="1" applyFont="1" applyBorder="1" applyAlignment="1">
      <alignment horizontal="center" vertical="center"/>
    </xf>
    <xf numFmtId="0" fontId="137" fillId="15" borderId="71" xfId="14" applyFont="1" applyFill="1" applyBorder="1" applyAlignment="1">
      <alignment vertical="center"/>
    </xf>
    <xf numFmtId="169" fontId="167" fillId="0" borderId="57" xfId="0" applyNumberFormat="1" applyFont="1" applyBorder="1" applyAlignment="1">
      <alignment horizontal="center" vertical="center"/>
    </xf>
    <xf numFmtId="169" fontId="167" fillId="0" borderId="168" xfId="0" applyNumberFormat="1" applyFont="1" applyBorder="1" applyAlignment="1">
      <alignment horizontal="center" vertical="center"/>
    </xf>
    <xf numFmtId="169" fontId="167" fillId="0" borderId="158" xfId="0" applyNumberFormat="1" applyFont="1" applyBorder="1" applyAlignment="1">
      <alignment horizontal="center" vertical="center"/>
    </xf>
    <xf numFmtId="169" fontId="167" fillId="0" borderId="169" xfId="0" applyNumberFormat="1" applyFont="1" applyBorder="1" applyAlignment="1">
      <alignment horizontal="center" vertical="center"/>
    </xf>
    <xf numFmtId="0" fontId="135" fillId="0" borderId="0" xfId="14" applyFont="1" applyAlignment="1">
      <alignment horizontal="right" vertical="center"/>
    </xf>
    <xf numFmtId="0" fontId="180" fillId="15" borderId="50" xfId="14" applyFont="1" applyFill="1" applyBorder="1" applyAlignment="1">
      <alignment vertical="center"/>
    </xf>
    <xf numFmtId="0" fontId="0" fillId="0" borderId="44" xfId="0" applyBorder="1"/>
    <xf numFmtId="164" fontId="167" fillId="0" borderId="51" xfId="0" applyNumberFormat="1" applyFont="1" applyBorder="1" applyAlignment="1">
      <alignment horizontal="center" vertical="center"/>
    </xf>
    <xf numFmtId="169" fontId="167" fillId="0" borderId="195" xfId="0" applyNumberFormat="1" applyFont="1" applyBorder="1" applyAlignment="1">
      <alignment horizontal="center" vertical="center"/>
    </xf>
    <xf numFmtId="169" fontId="167" fillId="0" borderId="202" xfId="0" applyNumberFormat="1" applyFont="1" applyBorder="1" applyAlignment="1">
      <alignment horizontal="center" vertical="center"/>
    </xf>
    <xf numFmtId="0" fontId="134" fillId="0" borderId="174" xfId="14" applyBorder="1" applyAlignment="1">
      <alignment horizontal="center" vertical="center"/>
    </xf>
    <xf numFmtId="0" fontId="171" fillId="0" borderId="168" xfId="14" applyFont="1" applyBorder="1" applyAlignment="1">
      <alignment horizontal="center" vertical="center"/>
    </xf>
    <xf numFmtId="0" fontId="171" fillId="0" borderId="172" xfId="14" applyFont="1" applyBorder="1" applyAlignment="1">
      <alignment horizontal="center" vertical="center"/>
    </xf>
    <xf numFmtId="0" fontId="133" fillId="0" borderId="45" xfId="0" applyFont="1" applyBorder="1" applyAlignment="1">
      <alignment horizontal="left" vertical="center"/>
    </xf>
    <xf numFmtId="0" fontId="133" fillId="0" borderId="46" xfId="0" applyFont="1" applyBorder="1" applyAlignment="1">
      <alignment horizontal="left" vertical="center"/>
    </xf>
    <xf numFmtId="0" fontId="133" fillId="0" borderId="47" xfId="0" applyFont="1" applyBorder="1" applyAlignment="1">
      <alignment horizontal="left" vertical="center"/>
    </xf>
    <xf numFmtId="0" fontId="168" fillId="15" borderId="43" xfId="14" applyFont="1" applyFill="1" applyBorder="1" applyAlignment="1">
      <alignment horizontal="center" vertical="center" wrapText="1"/>
    </xf>
    <xf numFmtId="172" fontId="167" fillId="0" borderId="169" xfId="0" applyNumberFormat="1" applyFont="1" applyBorder="1" applyAlignment="1">
      <alignment horizontal="center" vertical="center"/>
    </xf>
    <xf numFmtId="172" fontId="167" fillId="0" borderId="174" xfId="0" applyNumberFormat="1" applyFont="1" applyBorder="1" applyAlignment="1">
      <alignment horizontal="center" vertical="center"/>
    </xf>
    <xf numFmtId="164" fontId="167" fillId="0" borderId="208" xfId="0" applyNumberFormat="1" applyFont="1" applyBorder="1" applyAlignment="1">
      <alignment horizontal="center" vertical="center"/>
    </xf>
    <xf numFmtId="169" fontId="167" fillId="0" borderId="212" xfId="0" applyNumberFormat="1" applyFont="1" applyBorder="1" applyAlignment="1">
      <alignment horizontal="center" vertical="center"/>
    </xf>
    <xf numFmtId="169" fontId="167" fillId="0" borderId="51" xfId="0" applyNumberFormat="1" applyFont="1" applyBorder="1" applyAlignment="1">
      <alignment horizontal="center" vertical="center"/>
    </xf>
    <xf numFmtId="0" fontId="168" fillId="15" borderId="43" xfId="14" quotePrefix="1" applyFont="1" applyFill="1" applyBorder="1" applyAlignment="1">
      <alignment vertical="center"/>
    </xf>
    <xf numFmtId="0" fontId="168" fillId="15" borderId="43" xfId="14" quotePrefix="1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vertical="center" wrapText="1"/>
    </xf>
    <xf numFmtId="164" fontId="134" fillId="0" borderId="174" xfId="14" applyNumberFormat="1" applyBorder="1" applyAlignment="1">
      <alignment horizontal="center" vertical="center"/>
    </xf>
    <xf numFmtId="164" fontId="177" fillId="0" borderId="164" xfId="0" applyNumberFormat="1" applyFont="1" applyBorder="1" applyAlignment="1">
      <alignment horizontal="center" vertical="center"/>
    </xf>
    <xf numFmtId="164" fontId="177" fillId="0" borderId="175" xfId="0" applyNumberFormat="1" applyFont="1" applyBorder="1" applyAlignment="1">
      <alignment horizontal="center" vertical="center"/>
    </xf>
    <xf numFmtId="0" fontId="180" fillId="15" borderId="71" xfId="14" applyFont="1" applyFill="1" applyBorder="1" applyAlignment="1">
      <alignment vertical="center"/>
    </xf>
    <xf numFmtId="0" fontId="0" fillId="0" borderId="42" xfId="0" applyBorder="1"/>
    <xf numFmtId="0" fontId="42" fillId="0" borderId="46" xfId="0" applyFont="1" applyBorder="1" applyAlignment="1">
      <alignment horizontal="center" vertical="center" wrapText="1"/>
    </xf>
    <xf numFmtId="0" fontId="137" fillId="15" borderId="171" xfId="14" applyFont="1" applyFill="1" applyBorder="1" applyAlignment="1">
      <alignment horizontal="center" vertical="center"/>
    </xf>
    <xf numFmtId="0" fontId="137" fillId="15" borderId="49" xfId="14" applyFont="1" applyFill="1" applyBorder="1" applyAlignment="1">
      <alignment horizontal="center" vertical="center"/>
    </xf>
    <xf numFmtId="0" fontId="137" fillId="15" borderId="50" xfId="14" applyFont="1" applyFill="1" applyBorder="1" applyAlignment="1">
      <alignment horizontal="center" vertical="center"/>
    </xf>
    <xf numFmtId="0" fontId="168" fillId="15" borderId="186" xfId="14" applyFont="1" applyFill="1" applyBorder="1" applyAlignment="1">
      <alignment horizontal="center" vertical="center"/>
    </xf>
    <xf numFmtId="169" fontId="134" fillId="0" borderId="39" xfId="14" applyNumberFormat="1" applyBorder="1" applyAlignment="1">
      <alignment horizontal="left" vertical="center"/>
    </xf>
    <xf numFmtId="169" fontId="134" fillId="0" borderId="168" xfId="14" applyNumberFormat="1" applyBorder="1" applyAlignment="1">
      <alignment horizontal="left" vertical="center"/>
    </xf>
    <xf numFmtId="169" fontId="134" fillId="0" borderId="172" xfId="14" applyNumberFormat="1" applyBorder="1" applyAlignment="1">
      <alignment horizontal="left" vertical="center"/>
    </xf>
    <xf numFmtId="0" fontId="137" fillId="15" borderId="166" xfId="14" applyFont="1" applyFill="1" applyBorder="1" applyAlignment="1">
      <alignment vertical="center"/>
    </xf>
    <xf numFmtId="0" fontId="137" fillId="15" borderId="171" xfId="14" applyFont="1" applyFill="1" applyBorder="1" applyAlignment="1">
      <alignment vertical="center"/>
    </xf>
    <xf numFmtId="169" fontId="167" fillId="0" borderId="214" xfId="0" applyNumberFormat="1" applyFont="1" applyBorder="1" applyAlignment="1">
      <alignment horizontal="center" vertical="center"/>
    </xf>
    <xf numFmtId="0" fontId="180" fillId="15" borderId="49" xfId="14" applyFont="1" applyFill="1" applyBorder="1" applyAlignment="1">
      <alignment vertical="center"/>
    </xf>
    <xf numFmtId="0" fontId="180" fillId="15" borderId="33" xfId="14" applyFont="1" applyFill="1" applyBorder="1" applyAlignment="1">
      <alignment vertical="center"/>
    </xf>
    <xf numFmtId="0" fontId="168" fillId="15" borderId="215" xfId="14" applyFont="1" applyFill="1" applyBorder="1" applyAlignment="1">
      <alignment horizontal="center" vertical="center"/>
    </xf>
    <xf numFmtId="0" fontId="162" fillId="0" borderId="0" xfId="14" applyFont="1" applyAlignment="1">
      <alignment vertical="center"/>
    </xf>
    <xf numFmtId="0" fontId="173" fillId="0" borderId="0" xfId="0" applyFont="1" applyAlignment="1">
      <alignment horizontal="center" vertical="center"/>
    </xf>
    <xf numFmtId="169" fontId="172" fillId="0" borderId="0" xfId="14" applyNumberFormat="1" applyFont="1" applyAlignment="1">
      <alignment vertical="center"/>
    </xf>
    <xf numFmtId="169" fontId="167" fillId="0" borderId="39" xfId="0" applyNumberFormat="1" applyFont="1" applyBorder="1" applyAlignment="1">
      <alignment horizontal="center" vertical="center"/>
    </xf>
    <xf numFmtId="169" fontId="167" fillId="0" borderId="41" xfId="0" applyNumberFormat="1" applyFont="1" applyBorder="1" applyAlignment="1">
      <alignment horizontal="center" vertical="center"/>
    </xf>
    <xf numFmtId="169" fontId="167" fillId="0" borderId="172" xfId="0" applyNumberFormat="1" applyFont="1" applyBorder="1" applyAlignment="1">
      <alignment horizontal="center" vertical="center"/>
    </xf>
    <xf numFmtId="169" fontId="167" fillId="0" borderId="174" xfId="0" applyNumberFormat="1" applyFont="1" applyBorder="1" applyAlignment="1">
      <alignment horizontal="center" vertical="center"/>
    </xf>
    <xf numFmtId="0" fontId="134" fillId="0" borderId="23" xfId="14" applyBorder="1" applyAlignment="1">
      <alignment horizontal="center" vertical="center"/>
    </xf>
    <xf numFmtId="0" fontId="134" fillId="0" borderId="193" xfId="14" applyBorder="1" applyAlignment="1">
      <alignment horizontal="center" vertical="center"/>
    </xf>
    <xf numFmtId="0" fontId="171" fillId="0" borderId="164" xfId="14" applyFont="1" applyBorder="1" applyAlignment="1">
      <alignment horizontal="center" vertical="center"/>
    </xf>
    <xf numFmtId="0" fontId="171" fillId="0" borderId="175" xfId="14" applyFont="1" applyBorder="1" applyAlignment="1">
      <alignment horizontal="center" vertical="center"/>
    </xf>
    <xf numFmtId="164" fontId="167" fillId="0" borderId="197" xfId="0" applyNumberFormat="1" applyFont="1" applyBorder="1" applyAlignment="1">
      <alignment horizontal="center" vertical="center"/>
    </xf>
    <xf numFmtId="0" fontId="137" fillId="15" borderId="175" xfId="14" applyFont="1" applyFill="1" applyBorder="1" applyAlignment="1">
      <alignment horizontal="center" vertical="center"/>
    </xf>
    <xf numFmtId="0" fontId="171" fillId="0" borderId="212" xfId="14" applyFont="1" applyBorder="1" applyAlignment="1">
      <alignment horizontal="center" vertical="center"/>
    </xf>
    <xf numFmtId="0" fontId="134" fillId="0" borderId="17" xfId="14" applyBorder="1" applyAlignment="1">
      <alignment horizontal="center" vertical="center"/>
    </xf>
    <xf numFmtId="169" fontId="134" fillId="0" borderId="158" xfId="14" applyNumberFormat="1" applyBorder="1" applyAlignment="1">
      <alignment horizontal="center" vertical="center"/>
    </xf>
    <xf numFmtId="169" fontId="168" fillId="15" borderId="38" xfId="14" applyNumberFormat="1" applyFont="1" applyFill="1" applyBorder="1" applyAlignment="1">
      <alignment horizontal="center" vertical="center"/>
    </xf>
    <xf numFmtId="164" fontId="134" fillId="0" borderId="24" xfId="14" applyNumberFormat="1" applyBorder="1" applyAlignment="1">
      <alignment horizontal="center" vertical="center"/>
    </xf>
    <xf numFmtId="164" fontId="134" fillId="0" borderId="25" xfId="14" applyNumberFormat="1" applyBorder="1" applyAlignment="1">
      <alignment horizontal="center" vertical="center"/>
    </xf>
    <xf numFmtId="164" fontId="134" fillId="0" borderId="40" xfId="14" applyNumberFormat="1" applyBorder="1" applyAlignment="1">
      <alignment horizontal="center" vertical="center"/>
    </xf>
    <xf numFmtId="164" fontId="134" fillId="0" borderId="41" xfId="14" applyNumberFormat="1" applyBorder="1" applyAlignment="1">
      <alignment horizontal="center" vertical="center"/>
    </xf>
    <xf numFmtId="164" fontId="134" fillId="0" borderId="173" xfId="14" applyNumberFormat="1" applyBorder="1" applyAlignment="1">
      <alignment horizontal="center" vertical="center"/>
    </xf>
    <xf numFmtId="164" fontId="134" fillId="0" borderId="168" xfId="14" applyNumberFormat="1" applyBorder="1" applyAlignment="1">
      <alignment horizontal="center" vertical="center"/>
    </xf>
    <xf numFmtId="164" fontId="134" fillId="0" borderId="169" xfId="14" applyNumberFormat="1" applyBorder="1" applyAlignment="1">
      <alignment horizontal="center" vertical="center"/>
    </xf>
    <xf numFmtId="164" fontId="134" fillId="0" borderId="55" xfId="14" applyNumberFormat="1" applyBorder="1" applyAlignment="1">
      <alignment horizontal="center" vertical="center"/>
    </xf>
    <xf numFmtId="164" fontId="134" fillId="0" borderId="203" xfId="14" applyNumberFormat="1" applyBorder="1" applyAlignment="1">
      <alignment horizontal="center" vertical="center"/>
    </xf>
    <xf numFmtId="164" fontId="134" fillId="0" borderId="39" xfId="14" applyNumberFormat="1" applyBorder="1" applyAlignment="1">
      <alignment horizontal="center" vertical="center"/>
    </xf>
    <xf numFmtId="164" fontId="134" fillId="0" borderId="172" xfId="14" applyNumberFormat="1" applyBorder="1" applyAlignment="1">
      <alignment horizontal="center" vertical="center"/>
    </xf>
    <xf numFmtId="164" fontId="134" fillId="0" borderId="57" xfId="14" applyNumberFormat="1" applyBorder="1" applyAlignment="1">
      <alignment horizontal="center" vertical="center"/>
    </xf>
    <xf numFmtId="164" fontId="134" fillId="0" borderId="27" xfId="14" applyNumberFormat="1" applyBorder="1" applyAlignment="1">
      <alignment horizontal="center" vertical="center"/>
    </xf>
    <xf numFmtId="164" fontId="134" fillId="0" borderId="158" xfId="14" applyNumberFormat="1" applyBorder="1" applyAlignment="1">
      <alignment horizontal="center" vertical="center"/>
    </xf>
    <xf numFmtId="164" fontId="134" fillId="0" borderId="26" xfId="14" applyNumberFormat="1" applyBorder="1" applyAlignment="1">
      <alignment horizontal="center" vertical="center"/>
    </xf>
    <xf numFmtId="164" fontId="134" fillId="0" borderId="56" xfId="14" applyNumberFormat="1" applyBorder="1" applyAlignment="1">
      <alignment horizontal="center" vertical="center"/>
    </xf>
    <xf numFmtId="164" fontId="134" fillId="0" borderId="215" xfId="14" applyNumberFormat="1" applyBorder="1" applyAlignment="1">
      <alignment horizontal="center" vertical="center"/>
    </xf>
    <xf numFmtId="0" fontId="173" fillId="0" borderId="42" xfId="0" applyFont="1" applyBorder="1" applyAlignment="1">
      <alignment horizontal="center" vertical="center"/>
    </xf>
    <xf numFmtId="169" fontId="167" fillId="0" borderId="15" xfId="0" applyNumberFormat="1" applyFont="1" applyBorder="1" applyAlignment="1">
      <alignment horizontal="center" vertical="center"/>
    </xf>
    <xf numFmtId="169" fontId="167" fillId="0" borderId="187" xfId="0" applyNumberFormat="1" applyFont="1" applyBorder="1" applyAlignment="1">
      <alignment horizontal="center" vertical="center"/>
    </xf>
    <xf numFmtId="172" fontId="167" fillId="0" borderId="164" xfId="0" applyNumberFormat="1" applyFont="1" applyBorder="1" applyAlignment="1">
      <alignment horizontal="center" vertical="center"/>
    </xf>
    <xf numFmtId="172" fontId="167" fillId="0" borderId="175" xfId="0" applyNumberFormat="1" applyFont="1" applyBorder="1" applyAlignment="1">
      <alignment horizontal="center" vertical="center"/>
    </xf>
    <xf numFmtId="3" fontId="167" fillId="0" borderId="169" xfId="0" applyNumberFormat="1" applyFont="1" applyBorder="1" applyAlignment="1">
      <alignment horizontal="center" vertical="center"/>
    </xf>
    <xf numFmtId="3" fontId="167" fillId="0" borderId="174" xfId="0" applyNumberFormat="1" applyFont="1" applyBorder="1" applyAlignment="1">
      <alignment horizontal="center" vertical="center"/>
    </xf>
    <xf numFmtId="0" fontId="177" fillId="0" borderId="0" xfId="0" applyFont="1"/>
    <xf numFmtId="0" fontId="177" fillId="0" borderId="45" xfId="0" applyFont="1" applyBorder="1"/>
    <xf numFmtId="0" fontId="177" fillId="0" borderId="46" xfId="0" applyFont="1" applyBorder="1"/>
    <xf numFmtId="0" fontId="0" fillId="0" borderId="44" xfId="0" applyBorder="1" applyAlignment="1">
      <alignment vertical="center"/>
    </xf>
    <xf numFmtId="0" fontId="4" fillId="0" borderId="44" xfId="0" applyFont="1" applyBorder="1"/>
    <xf numFmtId="0" fontId="177" fillId="0" borderId="47" xfId="0" applyFont="1" applyBorder="1"/>
    <xf numFmtId="0" fontId="0" fillId="0" borderId="0" xfId="0" applyAlignment="1">
      <alignment horizontal="left"/>
    </xf>
    <xf numFmtId="14" fontId="83" fillId="4" borderId="33" xfId="0" applyNumberFormat="1" applyFont="1" applyFill="1" applyBorder="1"/>
    <xf numFmtId="181" fontId="83" fillId="4" borderId="34" xfId="0" applyNumberFormat="1" applyFont="1" applyFill="1" applyBorder="1"/>
    <xf numFmtId="169" fontId="134" fillId="0" borderId="165" xfId="14" applyNumberFormat="1" applyBorder="1" applyAlignment="1">
      <alignment horizontal="center" vertical="center"/>
    </xf>
    <xf numFmtId="169" fontId="134" fillId="0" borderId="177" xfId="14" applyNumberFormat="1" applyBorder="1" applyAlignment="1">
      <alignment horizontal="center" vertical="center"/>
    </xf>
    <xf numFmtId="169" fontId="134" fillId="0" borderId="199" xfId="14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9" fontId="171" fillId="0" borderId="71" xfId="14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171" fillId="0" borderId="0" xfId="14" applyFont="1" applyAlignment="1">
      <alignment vertical="center" wrapText="1"/>
    </xf>
    <xf numFmtId="0" fontId="134" fillId="0" borderId="0" xfId="14" applyAlignment="1">
      <alignment vertical="center" wrapText="1"/>
    </xf>
    <xf numFmtId="0" fontId="169" fillId="0" borderId="0" xfId="14" applyFont="1" applyAlignment="1">
      <alignment horizontal="center" vertical="center" wrapText="1"/>
    </xf>
    <xf numFmtId="0" fontId="42" fillId="0" borderId="46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169" fillId="0" borderId="0" xfId="0" applyFont="1"/>
    <xf numFmtId="169" fontId="137" fillId="15" borderId="21" xfId="14" applyNumberFormat="1" applyFont="1" applyFill="1" applyBorder="1" applyAlignment="1">
      <alignment vertical="center"/>
    </xf>
    <xf numFmtId="14" fontId="137" fillId="15" borderId="22" xfId="14" applyNumberFormat="1" applyFont="1" applyFill="1" applyBorder="1" applyAlignment="1">
      <alignment vertical="center"/>
    </xf>
    <xf numFmtId="181" fontId="83" fillId="15" borderId="193" xfId="0" applyNumberFormat="1" applyFont="1" applyFill="1" applyBorder="1"/>
    <xf numFmtId="0" fontId="84" fillId="0" borderId="14" xfId="0" applyFont="1" applyBorder="1"/>
    <xf numFmtId="0" fontId="84" fillId="0" borderId="20" xfId="0" applyFont="1" applyBorder="1"/>
    <xf numFmtId="169" fontId="137" fillId="15" borderId="40" xfId="14" applyNumberFormat="1" applyFont="1" applyFill="1" applyBorder="1" applyAlignment="1">
      <alignment horizontal="center" vertical="center"/>
    </xf>
    <xf numFmtId="0" fontId="2" fillId="15" borderId="216" xfId="8" applyFont="1" applyFill="1" applyBorder="1"/>
    <xf numFmtId="0" fontId="87" fillId="0" borderId="206" xfId="0" applyFont="1" applyBorder="1" applyAlignment="1" applyProtection="1">
      <alignment horizontal="center"/>
      <protection hidden="1"/>
    </xf>
    <xf numFmtId="0" fontId="2" fillId="15" borderId="217" xfId="8" applyFont="1" applyFill="1" applyBorder="1"/>
    <xf numFmtId="164" fontId="80" fillId="13" borderId="218" xfId="6" applyNumberFormat="1" applyBorder="1" applyAlignment="1" applyProtection="1">
      <alignment horizontal="center"/>
      <protection hidden="1"/>
    </xf>
    <xf numFmtId="0" fontId="80" fillId="13" borderId="218" xfId="6" applyBorder="1" applyAlignment="1" applyProtection="1">
      <alignment horizontal="center"/>
      <protection hidden="1"/>
    </xf>
    <xf numFmtId="0" fontId="2" fillId="15" borderId="219" xfId="8" applyFont="1" applyFill="1" applyBorder="1"/>
    <xf numFmtId="0" fontId="80" fillId="13" borderId="220" xfId="6" applyBorder="1" applyAlignment="1" applyProtection="1">
      <alignment horizontal="center"/>
      <protection hidden="1"/>
    </xf>
    <xf numFmtId="0" fontId="2" fillId="15" borderId="221" xfId="8" applyFont="1" applyFill="1" applyBorder="1"/>
    <xf numFmtId="0" fontId="80" fillId="13" borderId="222" xfId="6" applyBorder="1" applyAlignment="1" applyProtection="1">
      <alignment horizontal="center"/>
      <protection hidden="1"/>
    </xf>
    <xf numFmtId="0" fontId="88" fillId="0" borderId="14" xfId="0" applyFont="1" applyBorder="1"/>
    <xf numFmtId="0" fontId="87" fillId="0" borderId="20" xfId="0" applyFont="1" applyBorder="1" applyAlignment="1" applyProtection="1">
      <alignment horizontal="center"/>
      <protection locked="0"/>
    </xf>
    <xf numFmtId="0" fontId="88" fillId="0" borderId="204" xfId="0" applyFont="1" applyBorder="1"/>
    <xf numFmtId="164" fontId="82" fillId="14" borderId="223" xfId="8" applyNumberFormat="1" applyBorder="1" applyAlignment="1" applyProtection="1">
      <alignment horizontal="center"/>
      <protection hidden="1"/>
    </xf>
    <xf numFmtId="0" fontId="89" fillId="0" borderId="14" xfId="0" applyFont="1" applyBorder="1"/>
    <xf numFmtId="0" fontId="89" fillId="0" borderId="20" xfId="0" applyFont="1" applyBorder="1"/>
    <xf numFmtId="0" fontId="119" fillId="12" borderId="200" xfId="0" applyFont="1" applyFill="1" applyBorder="1"/>
    <xf numFmtId="0" fontId="119" fillId="12" borderId="198" xfId="0" applyFont="1" applyFill="1" applyBorder="1"/>
    <xf numFmtId="0" fontId="119" fillId="12" borderId="192" xfId="0" applyFont="1" applyFill="1" applyBorder="1"/>
    <xf numFmtId="0" fontId="137" fillId="15" borderId="201" xfId="14" applyFont="1" applyFill="1" applyBorder="1" applyAlignment="1">
      <alignment vertical="center"/>
    </xf>
    <xf numFmtId="0" fontId="137" fillId="15" borderId="190" xfId="14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137" fillId="15" borderId="204" xfId="14" applyFont="1" applyFill="1" applyBorder="1" applyAlignment="1">
      <alignment horizontal="center" vertical="center"/>
    </xf>
    <xf numFmtId="0" fontId="137" fillId="15" borderId="36" xfId="14" applyFont="1" applyFill="1" applyBorder="1" applyAlignment="1">
      <alignment horizontal="center" vertical="center"/>
    </xf>
    <xf numFmtId="0" fontId="2" fillId="15" borderId="224" xfId="8" applyFont="1" applyFill="1" applyBorder="1"/>
    <xf numFmtId="0" fontId="2" fillId="15" borderId="225" xfId="8" applyFont="1" applyFill="1" applyBorder="1"/>
    <xf numFmtId="0" fontId="2" fillId="15" borderId="226" xfId="8" applyFont="1" applyFill="1" applyBorder="1"/>
    <xf numFmtId="164" fontId="80" fillId="13" borderId="222" xfId="6" applyNumberFormat="1" applyBorder="1" applyAlignment="1" applyProtection="1">
      <alignment horizontal="center"/>
      <protection hidden="1"/>
    </xf>
    <xf numFmtId="0" fontId="135" fillId="0" borderId="14" xfId="14" applyFont="1" applyBorder="1" applyAlignment="1">
      <alignment vertical="center"/>
    </xf>
    <xf numFmtId="0" fontId="135" fillId="0" borderId="20" xfId="14" applyFont="1" applyBorder="1" applyAlignment="1">
      <alignment vertical="center"/>
    </xf>
    <xf numFmtId="0" fontId="136" fillId="0" borderId="45" xfId="0" applyFont="1" applyBorder="1" applyAlignment="1">
      <alignment vertical="center"/>
    </xf>
    <xf numFmtId="0" fontId="136" fillId="0" borderId="47" xfId="0" applyFont="1" applyBorder="1" applyAlignment="1">
      <alignment vertical="center"/>
    </xf>
    <xf numFmtId="0" fontId="0" fillId="0" borderId="50" xfId="0" applyBorder="1"/>
    <xf numFmtId="0" fontId="0" fillId="0" borderId="47" xfId="0" applyBorder="1"/>
    <xf numFmtId="0" fontId="42" fillId="19" borderId="14" xfId="2" applyFont="1" applyFill="1" applyBorder="1" applyProtection="1">
      <protection hidden="1"/>
    </xf>
    <xf numFmtId="0" fontId="42" fillId="19" borderId="0" xfId="2" applyFont="1" applyFill="1" applyProtection="1">
      <protection hidden="1"/>
    </xf>
    <xf numFmtId="0" fontId="42" fillId="19" borderId="20" xfId="2" applyFont="1" applyFill="1" applyBorder="1" applyProtection="1">
      <protection hidden="1"/>
    </xf>
    <xf numFmtId="164" fontId="45" fillId="19" borderId="14" xfId="2" applyNumberFormat="1" applyFont="1" applyFill="1" applyBorder="1" applyAlignment="1" applyProtection="1">
      <alignment horizontal="center" vertical="center"/>
      <protection hidden="1"/>
    </xf>
    <xf numFmtId="0" fontId="74" fillId="19" borderId="20" xfId="2" applyFont="1" applyFill="1" applyBorder="1" applyAlignment="1" applyProtection="1">
      <alignment horizontal="center" vertical="center"/>
      <protection hidden="1"/>
    </xf>
    <xf numFmtId="164" fontId="74" fillId="19" borderId="14" xfId="2" applyNumberFormat="1" applyFont="1" applyFill="1" applyBorder="1" applyAlignment="1" applyProtection="1">
      <alignment horizontal="center" vertical="center"/>
      <protection hidden="1"/>
    </xf>
    <xf numFmtId="0" fontId="63" fillId="19" borderId="0" xfId="2" applyFont="1" applyFill="1" applyProtection="1">
      <protection hidden="1"/>
    </xf>
    <xf numFmtId="0" fontId="64" fillId="19" borderId="0" xfId="2" applyFont="1" applyFill="1" applyAlignment="1" applyProtection="1">
      <alignment horizontal="left"/>
      <protection hidden="1"/>
    </xf>
    <xf numFmtId="0" fontId="74" fillId="19" borderId="0" xfId="2" applyFont="1" applyFill="1" applyAlignment="1" applyProtection="1">
      <alignment horizontal="center" vertical="center"/>
      <protection hidden="1"/>
    </xf>
    <xf numFmtId="0" fontId="45" fillId="19" borderId="0" xfId="2" applyFont="1" applyFill="1" applyAlignment="1" applyProtection="1">
      <alignment horizontal="center" vertical="center"/>
      <protection hidden="1"/>
    </xf>
    <xf numFmtId="0" fontId="75" fillId="19" borderId="0" xfId="2" applyFont="1" applyFill="1" applyAlignment="1" applyProtection="1">
      <alignment horizontal="center" vertical="center"/>
      <protection hidden="1"/>
    </xf>
    <xf numFmtId="0" fontId="181" fillId="0" borderId="0" xfId="14" applyFont="1" applyAlignment="1">
      <alignment vertical="center"/>
    </xf>
    <xf numFmtId="0" fontId="168" fillId="0" borderId="49" xfId="14" applyFont="1" applyBorder="1" applyAlignment="1">
      <alignment horizontal="center" vertical="center"/>
    </xf>
    <xf numFmtId="166" fontId="13" fillId="0" borderId="49" xfId="1" applyNumberFormat="1" applyFont="1" applyFill="1" applyBorder="1" applyAlignment="1">
      <alignment horizontal="left" wrapText="1"/>
    </xf>
    <xf numFmtId="164" fontId="13" fillId="0" borderId="49" xfId="1" applyNumberFormat="1" applyFont="1" applyFill="1" applyBorder="1" applyAlignment="1" applyProtection="1">
      <alignment horizontal="center"/>
      <protection hidden="1"/>
    </xf>
    <xf numFmtId="0" fontId="168" fillId="0" borderId="0" xfId="14" applyFont="1" applyAlignment="1">
      <alignment horizontal="center" vertical="center"/>
    </xf>
    <xf numFmtId="166" fontId="13" fillId="0" borderId="0" xfId="1" applyNumberFormat="1" applyFont="1" applyFill="1" applyBorder="1" applyAlignment="1">
      <alignment horizontal="left" wrapText="1"/>
    </xf>
    <xf numFmtId="0" fontId="11" fillId="4" borderId="21" xfId="0" applyFont="1" applyFill="1" applyBorder="1" applyAlignment="1">
      <alignment horizontal="center"/>
    </xf>
    <xf numFmtId="166" fontId="36" fillId="0" borderId="21" xfId="1" applyNumberFormat="1" applyFont="1" applyFill="1" applyBorder="1" applyAlignment="1">
      <alignment horizontal="left"/>
    </xf>
    <xf numFmtId="0" fontId="5" fillId="4" borderId="34" xfId="0" applyFont="1" applyFill="1" applyBorder="1" applyAlignment="1">
      <alignment horizontal="center"/>
    </xf>
    <xf numFmtId="0" fontId="4" fillId="0" borderId="21" xfId="0" applyFont="1" applyBorder="1"/>
    <xf numFmtId="0" fontId="178" fillId="0" borderId="22" xfId="0" applyFont="1" applyBorder="1"/>
    <xf numFmtId="0" fontId="178" fillId="0" borderId="23" xfId="0" applyFont="1" applyBorder="1"/>
    <xf numFmtId="164" fontId="8" fillId="0" borderId="34" xfId="0" applyNumberFormat="1" applyFont="1" applyBorder="1" applyAlignment="1">
      <alignment horizontal="center"/>
    </xf>
    <xf numFmtId="164" fontId="177" fillId="12" borderId="22" xfId="0" applyNumberFormat="1" applyFont="1" applyFill="1" applyBorder="1" applyAlignment="1">
      <alignment horizontal="center" vertical="center" wrapText="1"/>
    </xf>
    <xf numFmtId="164" fontId="177" fillId="12" borderId="22" xfId="0" applyNumberFormat="1" applyFont="1" applyFill="1" applyBorder="1" applyAlignment="1">
      <alignment vertical="center" wrapText="1"/>
    </xf>
    <xf numFmtId="164" fontId="177" fillId="12" borderId="167" xfId="0" applyNumberFormat="1" applyFont="1" applyFill="1" applyBorder="1" applyAlignment="1">
      <alignment horizontal="left" vertical="center"/>
    </xf>
    <xf numFmtId="164" fontId="177" fillId="12" borderId="177" xfId="0" applyNumberFormat="1" applyFont="1" applyFill="1" applyBorder="1" applyAlignment="1">
      <alignment horizontal="right" vertical="center" wrapText="1"/>
    </xf>
    <xf numFmtId="0" fontId="171" fillId="0" borderId="0" xfId="14" applyFont="1" applyAlignment="1">
      <alignment horizontal="left" vertical="center"/>
    </xf>
    <xf numFmtId="0" fontId="137" fillId="0" borderId="0" xfId="14" applyFont="1" applyAlignment="1">
      <alignment vertical="center"/>
    </xf>
    <xf numFmtId="164" fontId="136" fillId="0" borderId="0" xfId="14" applyNumberFormat="1" applyFont="1" applyAlignment="1">
      <alignment vertical="center"/>
    </xf>
    <xf numFmtId="0" fontId="169" fillId="0" borderId="0" xfId="14" applyFont="1" applyAlignment="1">
      <alignment vertical="center" wrapText="1"/>
    </xf>
    <xf numFmtId="164" fontId="177" fillId="12" borderId="171" xfId="0" applyNumberFormat="1" applyFont="1" applyFill="1" applyBorder="1" applyAlignment="1">
      <alignment vertical="center"/>
    </xf>
    <xf numFmtId="164" fontId="177" fillId="12" borderId="190" xfId="0" applyNumberFormat="1" applyFont="1" applyFill="1" applyBorder="1" applyAlignment="1">
      <alignment vertical="center"/>
    </xf>
    <xf numFmtId="164" fontId="177" fillId="12" borderId="190" xfId="0" applyNumberFormat="1" applyFont="1" applyFill="1" applyBorder="1" applyAlignment="1">
      <alignment horizontal="center" vertical="center"/>
    </xf>
    <xf numFmtId="164" fontId="177" fillId="12" borderId="199" xfId="0" applyNumberFormat="1" applyFont="1" applyFill="1" applyBorder="1" applyAlignment="1">
      <alignment horizontal="right" vertical="center"/>
    </xf>
    <xf numFmtId="164" fontId="177" fillId="0" borderId="49" xfId="0" applyNumberFormat="1" applyFont="1" applyBorder="1" applyAlignment="1">
      <alignment vertical="center"/>
    </xf>
    <xf numFmtId="164" fontId="177" fillId="0" borderId="49" xfId="0" applyNumberFormat="1" applyFont="1" applyBorder="1" applyAlignment="1">
      <alignment horizontal="center" vertical="center"/>
    </xf>
    <xf numFmtId="164" fontId="167" fillId="0" borderId="0" xfId="0" applyNumberFormat="1" applyFont="1" applyAlignment="1">
      <alignment vertical="center"/>
    </xf>
    <xf numFmtId="0" fontId="169" fillId="0" borderId="0" xfId="14" applyFont="1" applyAlignment="1">
      <alignment vertical="center"/>
    </xf>
    <xf numFmtId="164" fontId="169" fillId="0" borderId="0" xfId="14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77" fillId="11" borderId="14" xfId="2" applyFont="1" applyFill="1" applyBorder="1" applyAlignment="1" applyProtection="1">
      <alignment horizontal="center" vertical="center" wrapText="1"/>
      <protection hidden="1"/>
    </xf>
    <xf numFmtId="0" fontId="77" fillId="11" borderId="0" xfId="2" applyFont="1" applyFill="1" applyAlignment="1" applyProtection="1">
      <alignment horizontal="center" vertical="center" wrapText="1"/>
      <protection hidden="1"/>
    </xf>
    <xf numFmtId="0" fontId="77" fillId="11" borderId="20" xfId="2" applyFont="1" applyFill="1" applyBorder="1" applyAlignment="1" applyProtection="1">
      <alignment horizontal="center" vertical="center" wrapText="1"/>
      <protection hidden="1"/>
    </xf>
    <xf numFmtId="0" fontId="77" fillId="11" borderId="15" xfId="2" applyFont="1" applyFill="1" applyBorder="1" applyAlignment="1" applyProtection="1">
      <alignment horizontal="center" vertical="center" wrapText="1"/>
      <protection hidden="1"/>
    </xf>
    <xf numFmtId="0" fontId="77" fillId="11" borderId="16" xfId="2" applyFont="1" applyFill="1" applyBorder="1" applyAlignment="1" applyProtection="1">
      <alignment horizontal="center" vertical="center" wrapText="1"/>
      <protection hidden="1"/>
    </xf>
    <xf numFmtId="0" fontId="77" fillId="11" borderId="17" xfId="2" applyFont="1" applyFill="1" applyBorder="1" applyAlignment="1" applyProtection="1">
      <alignment horizontal="center" vertical="center" wrapText="1"/>
      <protection hidden="1"/>
    </xf>
    <xf numFmtId="0" fontId="110" fillId="0" borderId="14" xfId="2" applyFont="1" applyBorder="1" applyAlignment="1" applyProtection="1">
      <alignment horizontal="center" vertical="center"/>
      <protection hidden="1"/>
    </xf>
    <xf numFmtId="0" fontId="110" fillId="0" borderId="0" xfId="2" applyFont="1" applyAlignment="1" applyProtection="1">
      <alignment horizontal="center" vertical="center"/>
      <protection hidden="1"/>
    </xf>
    <xf numFmtId="0" fontId="110" fillId="0" borderId="20" xfId="2" applyFont="1" applyBorder="1" applyAlignment="1" applyProtection="1">
      <alignment horizontal="center" vertical="center"/>
      <protection hidden="1"/>
    </xf>
    <xf numFmtId="164" fontId="60" fillId="11" borderId="2" xfId="2" applyNumberFormat="1" applyFont="1" applyFill="1" applyBorder="1" applyAlignment="1" applyProtection="1">
      <alignment horizontal="center" vertical="center"/>
      <protection hidden="1"/>
    </xf>
    <xf numFmtId="164" fontId="60" fillId="11" borderId="13" xfId="2" applyNumberFormat="1" applyFont="1" applyFill="1" applyBorder="1" applyAlignment="1" applyProtection="1">
      <alignment horizontal="center" vertical="center"/>
      <protection hidden="1"/>
    </xf>
    <xf numFmtId="164" fontId="60" fillId="11" borderId="3" xfId="2" applyNumberFormat="1" applyFont="1" applyFill="1" applyBorder="1" applyAlignment="1" applyProtection="1">
      <alignment horizontal="center" vertical="center"/>
      <protection hidden="1"/>
    </xf>
    <xf numFmtId="164" fontId="60" fillId="11" borderId="14" xfId="2" applyNumberFormat="1" applyFont="1" applyFill="1" applyBorder="1" applyAlignment="1" applyProtection="1">
      <alignment horizontal="center" vertical="center"/>
      <protection hidden="1"/>
    </xf>
    <xf numFmtId="164" fontId="60" fillId="11" borderId="0" xfId="2" applyNumberFormat="1" applyFont="1" applyFill="1" applyAlignment="1" applyProtection="1">
      <alignment horizontal="center" vertical="center"/>
      <protection hidden="1"/>
    </xf>
    <xf numFmtId="164" fontId="60" fillId="11" borderId="20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61" fillId="0" borderId="13" xfId="2" applyFont="1" applyBorder="1" applyAlignment="1" applyProtection="1">
      <alignment vertical="center"/>
      <protection hidden="1"/>
    </xf>
    <xf numFmtId="0" fontId="61" fillId="0" borderId="3" xfId="2" applyFont="1" applyBorder="1" applyAlignment="1" applyProtection="1">
      <alignment vertical="center"/>
      <protection hidden="1"/>
    </xf>
    <xf numFmtId="0" fontId="61" fillId="0" borderId="14" xfId="2" applyFont="1" applyBorder="1" applyAlignment="1" applyProtection="1">
      <alignment vertical="center"/>
      <protection hidden="1"/>
    </xf>
    <xf numFmtId="0" fontId="61" fillId="0" borderId="0" xfId="2" applyFont="1" applyAlignment="1" applyProtection="1">
      <alignment vertical="center"/>
      <protection hidden="1"/>
    </xf>
    <xf numFmtId="0" fontId="61" fillId="0" borderId="20" xfId="2" applyFont="1" applyBorder="1" applyAlignment="1" applyProtection="1">
      <alignment vertical="center"/>
      <protection hidden="1"/>
    </xf>
    <xf numFmtId="0" fontId="1" fillId="19" borderId="0" xfId="2" applyFill="1" applyAlignment="1">
      <alignment horizontal="center" vertical="center"/>
    </xf>
    <xf numFmtId="164" fontId="60" fillId="11" borderId="2" xfId="2" applyNumberFormat="1" applyFont="1" applyFill="1" applyBorder="1" applyAlignment="1" applyProtection="1">
      <alignment horizontal="center"/>
      <protection hidden="1"/>
    </xf>
    <xf numFmtId="0" fontId="61" fillId="0" borderId="13" xfId="2" applyFont="1" applyBorder="1" applyProtection="1">
      <protection hidden="1"/>
    </xf>
    <xf numFmtId="0" fontId="61" fillId="0" borderId="3" xfId="2" applyFont="1" applyBorder="1" applyProtection="1">
      <protection hidden="1"/>
    </xf>
    <xf numFmtId="0" fontId="61" fillId="0" borderId="14" xfId="2" applyFont="1" applyBorder="1" applyProtection="1">
      <protection hidden="1"/>
    </xf>
    <xf numFmtId="0" fontId="61" fillId="0" borderId="0" xfId="2" applyFont="1" applyProtection="1">
      <protection hidden="1"/>
    </xf>
    <xf numFmtId="0" fontId="61" fillId="0" borderId="20" xfId="2" applyFont="1" applyBorder="1" applyProtection="1">
      <protection hidden="1"/>
    </xf>
    <xf numFmtId="6" fontId="0" fillId="0" borderId="0" xfId="2" applyNumberFormat="1" applyFont="1" applyAlignment="1">
      <alignment horizontal="center" vertical="center"/>
    </xf>
    <xf numFmtId="164" fontId="109" fillId="0" borderId="15" xfId="4" applyNumberFormat="1" applyFont="1" applyBorder="1" applyAlignment="1" applyProtection="1">
      <alignment horizontal="center" vertical="center"/>
      <protection hidden="1"/>
    </xf>
    <xf numFmtId="164" fontId="109" fillId="0" borderId="16" xfId="4" applyNumberFormat="1" applyFont="1" applyBorder="1" applyAlignment="1" applyProtection="1">
      <alignment horizontal="center" vertical="center"/>
      <protection hidden="1"/>
    </xf>
    <xf numFmtId="164" fontId="109" fillId="0" borderId="17" xfId="4" applyNumberFormat="1" applyFont="1" applyBorder="1" applyAlignment="1" applyProtection="1">
      <alignment horizontal="center" vertical="center"/>
      <protection hidden="1"/>
    </xf>
    <xf numFmtId="164" fontId="18" fillId="0" borderId="14" xfId="2" applyNumberFormat="1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164" fontId="60" fillId="11" borderId="60" xfId="2" applyNumberFormat="1" applyFont="1" applyFill="1" applyBorder="1" applyAlignment="1" applyProtection="1">
      <alignment horizontal="center" vertical="center"/>
      <protection hidden="1"/>
    </xf>
    <xf numFmtId="0" fontId="61" fillId="0" borderId="61" xfId="2" applyFont="1" applyBorder="1" applyAlignment="1" applyProtection="1">
      <alignment horizontal="center" vertical="center"/>
      <protection hidden="1"/>
    </xf>
    <xf numFmtId="0" fontId="61" fillId="0" borderId="62" xfId="2" applyFont="1" applyBorder="1" applyAlignment="1" applyProtection="1">
      <alignment horizontal="center" vertical="center"/>
      <protection hidden="1"/>
    </xf>
    <xf numFmtId="0" fontId="61" fillId="0" borderId="63" xfId="2" applyFont="1" applyBorder="1" applyAlignment="1" applyProtection="1">
      <alignment horizontal="center" vertical="center"/>
      <protection hidden="1"/>
    </xf>
    <xf numFmtId="0" fontId="61" fillId="0" borderId="0" xfId="2" applyFont="1" applyAlignment="1" applyProtection="1">
      <alignment horizontal="center" vertical="center"/>
      <protection hidden="1"/>
    </xf>
    <xf numFmtId="0" fontId="61" fillId="0" borderId="64" xfId="2" applyFont="1" applyBorder="1" applyAlignment="1" applyProtection="1">
      <alignment horizontal="center" vertical="center"/>
      <protection hidden="1"/>
    </xf>
    <xf numFmtId="164" fontId="65" fillId="0" borderId="14" xfId="2" applyNumberFormat="1" applyFont="1" applyBorder="1" applyAlignment="1" applyProtection="1">
      <alignment horizontal="center" vertical="center"/>
      <protection hidden="1"/>
    </xf>
    <xf numFmtId="164" fontId="65" fillId="0" borderId="0" xfId="2" applyNumberFormat="1" applyFont="1" applyAlignment="1" applyProtection="1">
      <alignment horizontal="center" vertical="center"/>
      <protection hidden="1"/>
    </xf>
    <xf numFmtId="6" fontId="0" fillId="0" borderId="14" xfId="2" applyNumberFormat="1" applyFont="1" applyBorder="1" applyAlignment="1">
      <alignment horizontal="center" vertical="center"/>
    </xf>
    <xf numFmtId="6" fontId="1" fillId="0" borderId="0" xfId="2" applyNumberFormat="1" applyAlignment="1">
      <alignment horizontal="center" vertical="center"/>
    </xf>
    <xf numFmtId="6" fontId="1" fillId="0" borderId="20" xfId="2" applyNumberFormat="1" applyBorder="1" applyAlignment="1">
      <alignment horizontal="center" vertical="center"/>
    </xf>
    <xf numFmtId="0" fontId="41" fillId="10" borderId="0" xfId="2" applyFont="1" applyFill="1" applyAlignment="1" applyProtection="1">
      <alignment horizontal="center" vertical="center" wrapText="1"/>
      <protection hidden="1"/>
    </xf>
    <xf numFmtId="0" fontId="91" fillId="10" borderId="0" xfId="2" applyFont="1" applyFill="1" applyAlignment="1" applyProtection="1">
      <alignment horizontal="center"/>
      <protection hidden="1"/>
    </xf>
    <xf numFmtId="164" fontId="90" fillId="0" borderId="0" xfId="5" applyNumberFormat="1" applyFont="1" applyAlignment="1" applyProtection="1">
      <alignment horizontal="center" vertical="center" wrapText="1"/>
      <protection hidden="1"/>
    </xf>
    <xf numFmtId="0" fontId="90" fillId="0" borderId="0" xfId="5" applyFont="1" applyAlignment="1" applyProtection="1">
      <alignment horizontal="center" vertical="center" wrapText="1"/>
      <protection hidden="1"/>
    </xf>
    <xf numFmtId="0" fontId="90" fillId="0" borderId="0" xfId="5" applyFont="1" applyAlignment="1">
      <alignment vertical="center" wrapText="1"/>
    </xf>
    <xf numFmtId="0" fontId="90" fillId="0" borderId="0" xfId="5" applyFont="1" applyAlignment="1">
      <alignment vertical="center"/>
    </xf>
    <xf numFmtId="0" fontId="90" fillId="0" borderId="65" xfId="5" applyFont="1" applyBorder="1" applyAlignment="1" applyProtection="1">
      <alignment horizontal="center" vertical="center" wrapText="1"/>
      <protection hidden="1"/>
    </xf>
    <xf numFmtId="0" fontId="90" fillId="0" borderId="65" xfId="5" applyFont="1" applyBorder="1" applyAlignment="1">
      <alignment vertical="center" wrapText="1"/>
    </xf>
    <xf numFmtId="0" fontId="90" fillId="0" borderId="65" xfId="5" applyFont="1" applyBorder="1" applyAlignment="1">
      <alignment vertical="center"/>
    </xf>
    <xf numFmtId="164" fontId="48" fillId="0" borderId="58" xfId="2" applyNumberFormat="1" applyFont="1" applyBorder="1" applyAlignment="1" applyProtection="1">
      <alignment horizontal="right" vertical="center"/>
      <protection hidden="1"/>
    </xf>
    <xf numFmtId="164" fontId="48" fillId="0" borderId="0" xfId="2" applyNumberFormat="1" applyFont="1" applyAlignment="1" applyProtection="1">
      <alignment horizontal="right" vertical="center"/>
      <protection hidden="1"/>
    </xf>
    <xf numFmtId="0" fontId="48" fillId="0" borderId="0" xfId="2" applyFont="1" applyAlignment="1" applyProtection="1">
      <alignment horizontal="right" vertical="center"/>
      <protection hidden="1"/>
    </xf>
    <xf numFmtId="0" fontId="48" fillId="0" borderId="58" xfId="2" applyFont="1" applyBorder="1" applyAlignment="1" applyProtection="1">
      <alignment horizontal="right" vertical="center"/>
      <protection hidden="1"/>
    </xf>
    <xf numFmtId="0" fontId="57" fillId="0" borderId="0" xfId="2" applyFont="1" applyAlignment="1" applyProtection="1">
      <alignment horizontal="center" vertical="center" wrapText="1"/>
      <protection hidden="1"/>
    </xf>
    <xf numFmtId="0" fontId="41" fillId="0" borderId="0" xfId="2" applyFont="1" applyAlignment="1" applyProtection="1">
      <alignment horizontal="center" vertical="center" wrapText="1"/>
      <protection hidden="1"/>
    </xf>
    <xf numFmtId="0" fontId="59" fillId="0" borderId="0" xfId="2" applyFont="1" applyAlignment="1" applyProtection="1">
      <alignment horizontal="center" vertical="center"/>
      <protection locked="0"/>
    </xf>
    <xf numFmtId="168" fontId="55" fillId="10" borderId="0" xfId="2" applyNumberFormat="1" applyFont="1" applyFill="1" applyAlignment="1" applyProtection="1">
      <alignment horizontal="right" vertical="center"/>
      <protection hidden="1"/>
    </xf>
    <xf numFmtId="174" fontId="55" fillId="10" borderId="0" xfId="2" applyNumberFormat="1" applyFont="1" applyFill="1" applyAlignment="1" applyProtection="1">
      <alignment horizontal="left" vertical="center"/>
      <protection hidden="1"/>
    </xf>
    <xf numFmtId="0" fontId="168" fillId="0" borderId="49" xfId="14" applyFont="1" applyBorder="1" applyAlignment="1">
      <alignment horizontal="center" vertical="center"/>
    </xf>
    <xf numFmtId="0" fontId="168" fillId="15" borderId="176" xfId="14" applyFont="1" applyFill="1" applyBorder="1" applyAlignment="1">
      <alignment horizontal="center" vertical="center"/>
    </xf>
    <xf numFmtId="0" fontId="168" fillId="15" borderId="16" xfId="14" applyFont="1" applyFill="1" applyBorder="1" applyAlignment="1">
      <alignment horizontal="center" vertical="center"/>
    </xf>
    <xf numFmtId="0" fontId="168" fillId="15" borderId="165" xfId="14" applyFont="1" applyFill="1" applyBorder="1" applyAlignment="1">
      <alignment horizontal="center" vertical="center"/>
    </xf>
    <xf numFmtId="0" fontId="168" fillId="15" borderId="167" xfId="14" applyFont="1" applyFill="1" applyBorder="1" applyAlignment="1">
      <alignment horizontal="center" vertical="center"/>
    </xf>
    <xf numFmtId="0" fontId="168" fillId="15" borderId="22" xfId="14" applyFont="1" applyFill="1" applyBorder="1" applyAlignment="1">
      <alignment horizontal="center" vertical="center"/>
    </xf>
    <xf numFmtId="0" fontId="168" fillId="15" borderId="177" xfId="14" applyFont="1" applyFill="1" applyBorder="1" applyAlignment="1">
      <alignment horizontal="center" vertical="center"/>
    </xf>
    <xf numFmtId="0" fontId="168" fillId="15" borderId="45" xfId="14" applyFont="1" applyFill="1" applyBorder="1" applyAlignment="1">
      <alignment horizontal="center" vertical="center"/>
    </xf>
    <xf numFmtId="0" fontId="168" fillId="15" borderId="46" xfId="14" applyFont="1" applyFill="1" applyBorder="1" applyAlignment="1">
      <alignment horizontal="center" vertical="center"/>
    </xf>
    <xf numFmtId="0" fontId="168" fillId="15" borderId="47" xfId="14" applyFont="1" applyFill="1" applyBorder="1" applyAlignment="1">
      <alignment horizontal="center" vertical="center"/>
    </xf>
    <xf numFmtId="0" fontId="168" fillId="15" borderId="171" xfId="14" applyFont="1" applyFill="1" applyBorder="1" applyAlignment="1">
      <alignment horizontal="center" vertical="center"/>
    </xf>
    <xf numFmtId="0" fontId="168" fillId="15" borderId="190" xfId="14" applyFont="1" applyFill="1" applyBorder="1" applyAlignment="1">
      <alignment horizontal="center" vertical="center"/>
    </xf>
    <xf numFmtId="0" fontId="168" fillId="15" borderId="199" xfId="14" applyFont="1" applyFill="1" applyBorder="1" applyAlignment="1">
      <alignment horizontal="center" vertical="center"/>
    </xf>
    <xf numFmtId="0" fontId="168" fillId="15" borderId="166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center" vertical="center"/>
    </xf>
    <xf numFmtId="0" fontId="168" fillId="15" borderId="197" xfId="14" applyFont="1" applyFill="1" applyBorder="1" applyAlignment="1">
      <alignment horizontal="center" vertical="center"/>
    </xf>
    <xf numFmtId="0" fontId="168" fillId="15" borderId="170" xfId="14" applyFont="1" applyFill="1" applyBorder="1" applyAlignment="1">
      <alignment horizontal="center" vertical="center"/>
    </xf>
    <xf numFmtId="0" fontId="168" fillId="15" borderId="13" xfId="14" applyFont="1" applyFill="1" applyBorder="1" applyAlignment="1">
      <alignment horizontal="center" vertical="center"/>
    </xf>
    <xf numFmtId="0" fontId="168" fillId="15" borderId="205" xfId="14" applyFont="1" applyFill="1" applyBorder="1" applyAlignment="1">
      <alignment horizontal="center" vertical="center"/>
    </xf>
    <xf numFmtId="0" fontId="169" fillId="0" borderId="48" xfId="14" applyFont="1" applyBorder="1" applyAlignment="1">
      <alignment horizontal="left" vertical="center" wrapText="1"/>
    </xf>
    <xf numFmtId="0" fontId="169" fillId="0" borderId="49" xfId="14" applyFont="1" applyBorder="1" applyAlignment="1">
      <alignment horizontal="left" vertical="center" wrapText="1"/>
    </xf>
    <xf numFmtId="0" fontId="169" fillId="0" borderId="50" xfId="14" applyFont="1" applyBorder="1" applyAlignment="1">
      <alignment horizontal="left" vertical="center" wrapText="1"/>
    </xf>
    <xf numFmtId="0" fontId="169" fillId="0" borderId="42" xfId="14" applyFont="1" applyBorder="1" applyAlignment="1">
      <alignment horizontal="left" vertical="center" wrapText="1"/>
    </xf>
    <xf numFmtId="0" fontId="169" fillId="0" borderId="0" xfId="14" applyFont="1" applyAlignment="1">
      <alignment horizontal="left" vertical="center" wrapText="1"/>
    </xf>
    <xf numFmtId="0" fontId="169" fillId="0" borderId="44" xfId="14" applyFont="1" applyBorder="1" applyAlignment="1">
      <alignment horizontal="left" vertical="center" wrapText="1"/>
    </xf>
    <xf numFmtId="0" fontId="136" fillId="0" borderId="171" xfId="14" applyFont="1" applyBorder="1" applyAlignment="1">
      <alignment horizontal="center" vertical="center"/>
    </xf>
    <xf numFmtId="0" fontId="136" fillId="0" borderId="193" xfId="14" applyFont="1" applyBorder="1" applyAlignment="1">
      <alignment horizontal="center" vertical="center"/>
    </xf>
    <xf numFmtId="0" fontId="137" fillId="15" borderId="166" xfId="14" applyFont="1" applyFill="1" applyBorder="1" applyAlignment="1">
      <alignment horizontal="center" vertical="center"/>
    </xf>
    <xf numFmtId="0" fontId="137" fillId="15" borderId="192" xfId="14" applyFont="1" applyFill="1" applyBorder="1" applyAlignment="1">
      <alignment horizontal="center" vertical="center"/>
    </xf>
    <xf numFmtId="0" fontId="171" fillId="0" borderId="171" xfId="14" applyFont="1" applyBorder="1" applyAlignment="1">
      <alignment horizontal="center" vertical="center"/>
    </xf>
    <xf numFmtId="0" fontId="171" fillId="0" borderId="193" xfId="14" applyFont="1" applyBorder="1" applyAlignment="1">
      <alignment horizontal="center" vertical="center"/>
    </xf>
    <xf numFmtId="2" fontId="169" fillId="0" borderId="42" xfId="14" applyNumberFormat="1" applyFont="1" applyBorder="1" applyAlignment="1">
      <alignment horizontal="left" vertical="center" wrapText="1"/>
    </xf>
    <xf numFmtId="2" fontId="169" fillId="0" borderId="0" xfId="14" applyNumberFormat="1" applyFont="1" applyAlignment="1">
      <alignment horizontal="left" vertical="center" wrapText="1"/>
    </xf>
    <xf numFmtId="2" fontId="169" fillId="0" borderId="44" xfId="14" applyNumberFormat="1" applyFont="1" applyBorder="1" applyAlignment="1">
      <alignment horizontal="left" vertical="center" wrapText="1"/>
    </xf>
    <xf numFmtId="169" fontId="136" fillId="0" borderId="32" xfId="14" applyNumberFormat="1" applyFont="1" applyBorder="1" applyAlignment="1">
      <alignment horizontal="center" vertical="center"/>
    </xf>
    <xf numFmtId="169" fontId="136" fillId="0" borderId="33" xfId="14" applyNumberFormat="1" applyFont="1" applyBorder="1" applyAlignment="1">
      <alignment horizontal="center" vertical="center"/>
    </xf>
    <xf numFmtId="169" fontId="136" fillId="0" borderId="34" xfId="14" applyNumberFormat="1" applyFont="1" applyBorder="1" applyAlignment="1">
      <alignment horizontal="center" vertical="center"/>
    </xf>
    <xf numFmtId="164" fontId="167" fillId="0" borderId="21" xfId="0" applyNumberFormat="1" applyFont="1" applyBorder="1" applyAlignment="1">
      <alignment horizontal="center" vertical="center"/>
    </xf>
    <xf numFmtId="164" fontId="167" fillId="0" borderId="177" xfId="0" applyNumberFormat="1" applyFont="1" applyBorder="1" applyAlignment="1">
      <alignment horizontal="center" vertical="center"/>
    </xf>
    <xf numFmtId="2" fontId="169" fillId="0" borderId="45" xfId="14" applyNumberFormat="1" applyFont="1" applyBorder="1" applyAlignment="1">
      <alignment horizontal="left" vertical="center" wrapText="1"/>
    </xf>
    <xf numFmtId="2" fontId="169" fillId="0" borderId="46" xfId="14" applyNumberFormat="1" applyFont="1" applyBorder="1" applyAlignment="1">
      <alignment horizontal="left" vertical="center" wrapText="1"/>
    </xf>
    <xf numFmtId="2" fontId="169" fillId="0" borderId="47" xfId="14" applyNumberFormat="1" applyFont="1" applyBorder="1" applyAlignment="1">
      <alignment horizontal="left" vertical="center" wrapText="1"/>
    </xf>
    <xf numFmtId="0" fontId="137" fillId="15" borderId="171" xfId="14" applyFont="1" applyFill="1" applyBorder="1" applyAlignment="1">
      <alignment horizontal="center" vertical="center"/>
    </xf>
    <xf numFmtId="0" fontId="0" fillId="15" borderId="193" xfId="0" applyFill="1" applyBorder="1" applyAlignment="1">
      <alignment horizontal="center" vertical="center"/>
    </xf>
    <xf numFmtId="0" fontId="136" fillId="0" borderId="0" xfId="14" applyFont="1" applyAlignment="1">
      <alignment horizontal="right" vertical="center"/>
    </xf>
    <xf numFmtId="180" fontId="136" fillId="0" borderId="0" xfId="16" applyNumberFormat="1" applyFont="1" applyAlignment="1">
      <alignment horizontal="right" vertical="center"/>
    </xf>
    <xf numFmtId="0" fontId="141" fillId="15" borderId="48" xfId="14" applyFont="1" applyFill="1" applyBorder="1" applyAlignment="1">
      <alignment horizontal="center" vertical="center"/>
    </xf>
    <xf numFmtId="0" fontId="141" fillId="15" borderId="49" xfId="14" applyFont="1" applyFill="1" applyBorder="1" applyAlignment="1">
      <alignment horizontal="center" vertical="center"/>
    </xf>
    <xf numFmtId="0" fontId="141" fillId="15" borderId="50" xfId="14" applyFont="1" applyFill="1" applyBorder="1" applyAlignment="1">
      <alignment horizontal="center" vertical="center"/>
    </xf>
    <xf numFmtId="0" fontId="141" fillId="15" borderId="45" xfId="14" applyFont="1" applyFill="1" applyBorder="1" applyAlignment="1">
      <alignment horizontal="center" vertical="center"/>
    </xf>
    <xf numFmtId="0" fontId="141" fillId="15" borderId="46" xfId="14" applyFont="1" applyFill="1" applyBorder="1" applyAlignment="1">
      <alignment horizontal="center" vertical="center"/>
    </xf>
    <xf numFmtId="0" fontId="141" fillId="15" borderId="47" xfId="14" applyFont="1" applyFill="1" applyBorder="1" applyAlignment="1">
      <alignment horizontal="center" vertical="center"/>
    </xf>
    <xf numFmtId="0" fontId="0" fillId="15" borderId="192" xfId="0" applyFill="1" applyBorder="1" applyAlignment="1">
      <alignment horizontal="center" vertical="center"/>
    </xf>
    <xf numFmtId="0" fontId="171" fillId="0" borderId="167" xfId="14" applyFont="1" applyBorder="1" applyAlignment="1">
      <alignment horizontal="center" vertical="center"/>
    </xf>
    <xf numFmtId="0" fontId="171" fillId="0" borderId="23" xfId="14" applyFont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 wrapText="1"/>
    </xf>
    <xf numFmtId="0" fontId="168" fillId="15" borderId="43" xfId="14" applyFont="1" applyFill="1" applyBorder="1" applyAlignment="1">
      <alignment horizontal="center" vertical="center" wrapText="1"/>
    </xf>
    <xf numFmtId="0" fontId="168" fillId="15" borderId="51" xfId="14" applyFont="1" applyFill="1" applyBorder="1" applyAlignment="1">
      <alignment horizontal="center" vertical="center" wrapText="1"/>
    </xf>
    <xf numFmtId="0" fontId="168" fillId="15" borderId="43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horizontal="center" vertical="center"/>
    </xf>
    <xf numFmtId="0" fontId="168" fillId="15" borderId="33" xfId="14" applyFont="1" applyFill="1" applyBorder="1" applyAlignment="1">
      <alignment horizontal="center" vertical="center"/>
    </xf>
    <xf numFmtId="0" fontId="168" fillId="15" borderId="34" xfId="14" applyFont="1" applyFill="1" applyBorder="1" applyAlignment="1">
      <alignment horizontal="center" vertical="center"/>
    </xf>
    <xf numFmtId="169" fontId="167" fillId="0" borderId="0" xfId="0" applyNumberFormat="1" applyFont="1" applyAlignment="1">
      <alignment horizontal="center" vertical="center"/>
    </xf>
    <xf numFmtId="0" fontId="137" fillId="15" borderId="48" xfId="14" applyFont="1" applyFill="1" applyBorder="1" applyAlignment="1">
      <alignment horizontal="center" vertical="center"/>
    </xf>
    <xf numFmtId="0" fontId="137" fillId="15" borderId="49" xfId="14" applyFont="1" applyFill="1" applyBorder="1" applyAlignment="1">
      <alignment horizontal="center" vertical="center"/>
    </xf>
    <xf numFmtId="0" fontId="137" fillId="15" borderId="50" xfId="14" applyFont="1" applyFill="1" applyBorder="1" applyAlignment="1">
      <alignment horizontal="center" vertical="center"/>
    </xf>
    <xf numFmtId="0" fontId="137" fillId="15" borderId="200" xfId="14" applyFont="1" applyFill="1" applyBorder="1" applyAlignment="1">
      <alignment horizontal="center" vertical="center"/>
    </xf>
    <xf numFmtId="0" fontId="137" fillId="15" borderId="197" xfId="14" applyFont="1" applyFill="1" applyBorder="1" applyAlignment="1">
      <alignment horizontal="center" vertical="center"/>
    </xf>
    <xf numFmtId="164" fontId="167" fillId="0" borderId="201" xfId="0" applyNumberFormat="1" applyFont="1" applyBorder="1" applyAlignment="1">
      <alignment horizontal="center" vertical="center"/>
    </xf>
    <xf numFmtId="164" fontId="167" fillId="0" borderId="199" xfId="0" applyNumberFormat="1" applyFont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/>
    </xf>
    <xf numFmtId="0" fontId="168" fillId="15" borderId="51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horizontal="center" vertical="center"/>
    </xf>
    <xf numFmtId="0" fontId="168" fillId="15" borderId="49" xfId="14" applyFont="1" applyFill="1" applyBorder="1" applyAlignment="1">
      <alignment horizontal="center" vertical="center"/>
    </xf>
    <xf numFmtId="0" fontId="168" fillId="15" borderId="50" xfId="14" applyFont="1" applyFill="1" applyBorder="1" applyAlignment="1">
      <alignment horizontal="center" vertical="center"/>
    </xf>
    <xf numFmtId="0" fontId="168" fillId="15" borderId="42" xfId="14" applyFont="1" applyFill="1" applyBorder="1" applyAlignment="1">
      <alignment horizontal="center" vertical="center" wrapText="1"/>
    </xf>
    <xf numFmtId="0" fontId="168" fillId="15" borderId="42" xfId="14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166" fontId="22" fillId="6" borderId="42" xfId="1" applyNumberFormat="1" applyFont="1" applyFill="1" applyBorder="1" applyAlignment="1">
      <alignment horizontal="left"/>
    </xf>
    <xf numFmtId="166" fontId="22" fillId="6" borderId="0" xfId="1" applyNumberFormat="1" applyFont="1" applyFill="1" applyBorder="1" applyAlignment="1">
      <alignment horizontal="left"/>
    </xf>
    <xf numFmtId="166" fontId="22" fillId="6" borderId="44" xfId="1" applyNumberFormat="1" applyFont="1" applyFill="1" applyBorder="1" applyAlignment="1">
      <alignment horizontal="left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166" fontId="22" fillId="6" borderId="45" xfId="1" applyNumberFormat="1" applyFont="1" applyFill="1" applyBorder="1" applyAlignment="1">
      <alignment horizontal="left"/>
    </xf>
    <xf numFmtId="166" fontId="22" fillId="6" borderId="46" xfId="1" applyNumberFormat="1" applyFont="1" applyFill="1" applyBorder="1" applyAlignment="1">
      <alignment horizontal="left"/>
    </xf>
    <xf numFmtId="166" fontId="22" fillId="6" borderId="47" xfId="1" applyNumberFormat="1" applyFont="1" applyFill="1" applyBorder="1" applyAlignment="1">
      <alignment horizontal="left"/>
    </xf>
    <xf numFmtId="166" fontId="22" fillId="0" borderId="49" xfId="1" applyNumberFormat="1" applyFont="1" applyFill="1" applyBorder="1" applyAlignment="1">
      <alignment horizontal="left"/>
    </xf>
    <xf numFmtId="9" fontId="11" fillId="4" borderId="25" xfId="0" applyNumberFormat="1" applyFont="1" applyFill="1" applyBorder="1" applyAlignment="1">
      <alignment horizontal="center" vertical="center" wrapText="1"/>
    </xf>
    <xf numFmtId="9" fontId="11" fillId="4" borderId="26" xfId="0" applyNumberFormat="1" applyFont="1" applyFill="1" applyBorder="1" applyAlignment="1">
      <alignment horizontal="center" vertical="center" wrapText="1"/>
    </xf>
    <xf numFmtId="9" fontId="11" fillId="4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137" fillId="15" borderId="198" xfId="14" applyFont="1" applyFill="1" applyBorder="1" applyAlignment="1">
      <alignment horizontal="center" vertical="center"/>
    </xf>
    <xf numFmtId="0" fontId="42" fillId="0" borderId="49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38" fillId="2" borderId="55" xfId="0" applyFont="1" applyFill="1" applyBorder="1" applyAlignment="1">
      <alignment horizontal="center" vertical="center"/>
    </xf>
    <xf numFmtId="0" fontId="38" fillId="2" borderId="56" xfId="0" applyFont="1" applyFill="1" applyBorder="1" applyAlignment="1">
      <alignment horizontal="center" vertical="center"/>
    </xf>
    <xf numFmtId="0" fontId="38" fillId="2" borderId="57" xfId="0" applyFont="1" applyFill="1" applyBorder="1" applyAlignment="1">
      <alignment horizontal="center" vertical="center"/>
    </xf>
    <xf numFmtId="0" fontId="32" fillId="4" borderId="29" xfId="0" applyFont="1" applyFill="1" applyBorder="1" applyAlignment="1">
      <alignment horizontal="center" vertical="center"/>
    </xf>
    <xf numFmtId="0" fontId="32" fillId="4" borderId="53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2" fontId="11" fillId="4" borderId="48" xfId="0" applyNumberFormat="1" applyFont="1" applyFill="1" applyBorder="1" applyAlignment="1">
      <alignment horizontal="center"/>
    </xf>
    <xf numFmtId="2" fontId="11" fillId="4" borderId="49" xfId="0" applyNumberFormat="1" applyFont="1" applyFill="1" applyBorder="1" applyAlignment="1">
      <alignment horizontal="center"/>
    </xf>
    <xf numFmtId="2" fontId="11" fillId="4" borderId="50" xfId="0" applyNumberFormat="1" applyFont="1" applyFill="1" applyBorder="1" applyAlignment="1">
      <alignment horizontal="center"/>
    </xf>
    <xf numFmtId="2" fontId="8" fillId="0" borderId="0" xfId="3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left"/>
    </xf>
    <xf numFmtId="2" fontId="8" fillId="0" borderId="46" xfId="3" applyNumberFormat="1" applyFont="1" applyFill="1" applyBorder="1" applyAlignment="1">
      <alignment horizontal="left"/>
    </xf>
    <xf numFmtId="2" fontId="8" fillId="0" borderId="47" xfId="3" applyNumberFormat="1" applyFont="1" applyFill="1" applyBorder="1" applyAlignment="1">
      <alignment horizontal="left"/>
    </xf>
    <xf numFmtId="0" fontId="42" fillId="0" borderId="50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139" fillId="0" borderId="0" xfId="0" applyFont="1" applyAlignment="1">
      <alignment horizontal="left" vertical="center"/>
    </xf>
    <xf numFmtId="0" fontId="168" fillId="15" borderId="44" xfId="14" applyFont="1" applyFill="1" applyBorder="1" applyAlignment="1">
      <alignment horizontal="center" vertical="center"/>
    </xf>
    <xf numFmtId="0" fontId="171" fillId="0" borderId="48" xfId="14" applyFont="1" applyBorder="1" applyAlignment="1">
      <alignment horizontal="left" vertical="center" wrapText="1"/>
    </xf>
    <xf numFmtId="0" fontId="171" fillId="0" borderId="49" xfId="14" applyFont="1" applyBorder="1" applyAlignment="1">
      <alignment horizontal="left" vertical="center" wrapText="1"/>
    </xf>
    <xf numFmtId="0" fontId="171" fillId="0" borderId="50" xfId="14" applyFont="1" applyBorder="1" applyAlignment="1">
      <alignment horizontal="left" vertical="center" wrapText="1"/>
    </xf>
    <xf numFmtId="0" fontId="171" fillId="0" borderId="42" xfId="14" applyFont="1" applyBorder="1" applyAlignment="1">
      <alignment horizontal="left" vertical="center" wrapText="1"/>
    </xf>
    <xf numFmtId="0" fontId="171" fillId="0" borderId="0" xfId="14" applyFont="1" applyAlignment="1">
      <alignment horizontal="left" vertical="center" wrapText="1"/>
    </xf>
    <xf numFmtId="0" fontId="171" fillId="0" borderId="44" xfId="14" applyFont="1" applyBorder="1" applyAlignment="1">
      <alignment horizontal="left" vertical="center" wrapText="1"/>
    </xf>
    <xf numFmtId="0" fontId="171" fillId="0" borderId="45" xfId="14" applyFont="1" applyBorder="1" applyAlignment="1">
      <alignment horizontal="left" vertical="center" wrapText="1"/>
    </xf>
    <xf numFmtId="0" fontId="171" fillId="0" borderId="46" xfId="14" applyFont="1" applyBorder="1" applyAlignment="1">
      <alignment horizontal="left" vertical="center" wrapText="1"/>
    </xf>
    <xf numFmtId="0" fontId="171" fillId="0" borderId="47" xfId="14" applyFont="1" applyBorder="1" applyAlignment="1">
      <alignment horizontal="left" vertical="center" wrapText="1"/>
    </xf>
    <xf numFmtId="169" fontId="134" fillId="0" borderId="40" xfId="14" applyNumberFormat="1" applyBorder="1" applyAlignment="1">
      <alignment horizontal="left" vertical="center"/>
    </xf>
    <xf numFmtId="169" fontId="134" fillId="0" borderId="41" xfId="14" applyNumberFormat="1" applyBorder="1" applyAlignment="1">
      <alignment horizontal="left" vertical="center"/>
    </xf>
    <xf numFmtId="169" fontId="134" fillId="0" borderId="173" xfId="14" applyNumberFormat="1" applyBorder="1" applyAlignment="1">
      <alignment horizontal="left" vertical="center"/>
    </xf>
    <xf numFmtId="169" fontId="134" fillId="0" borderId="174" xfId="14" applyNumberFormat="1" applyBorder="1" applyAlignment="1">
      <alignment horizontal="left" vertical="center"/>
    </xf>
    <xf numFmtId="169" fontId="134" fillId="0" borderId="24" xfId="14" applyNumberFormat="1" applyBorder="1" applyAlignment="1">
      <alignment horizontal="left" vertical="center"/>
    </xf>
    <xf numFmtId="169" fontId="134" fillId="0" borderId="169" xfId="14" applyNumberFormat="1" applyBorder="1" applyAlignment="1">
      <alignment horizontal="left" vertical="center"/>
    </xf>
    <xf numFmtId="180" fontId="136" fillId="0" borderId="49" xfId="16" applyNumberFormat="1" applyFont="1" applyBorder="1" applyAlignment="1">
      <alignment horizontal="right" vertical="center"/>
    </xf>
    <xf numFmtId="49" fontId="167" fillId="0" borderId="201" xfId="0" applyNumberFormat="1" applyFont="1" applyBorder="1" applyAlignment="1">
      <alignment horizontal="center" vertical="center"/>
    </xf>
    <xf numFmtId="49" fontId="167" fillId="0" borderId="199" xfId="0" applyNumberFormat="1" applyFont="1" applyBorder="1" applyAlignment="1">
      <alignment horizontal="center" vertical="center"/>
    </xf>
    <xf numFmtId="0" fontId="137" fillId="15" borderId="193" xfId="14" applyFont="1" applyFill="1" applyBorder="1" applyAlignment="1">
      <alignment horizontal="center" vertical="center"/>
    </xf>
    <xf numFmtId="0" fontId="137" fillId="15" borderId="167" xfId="14" applyFont="1" applyFill="1" applyBorder="1" applyAlignment="1">
      <alignment horizontal="center" vertical="center"/>
    </xf>
    <xf numFmtId="0" fontId="137" fillId="15" borderId="23" xfId="14" applyFont="1" applyFill="1" applyBorder="1" applyAlignment="1">
      <alignment horizontal="center" vertical="center"/>
    </xf>
    <xf numFmtId="0" fontId="136" fillId="0" borderId="49" xfId="14" applyFont="1" applyBorder="1" applyAlignment="1">
      <alignment horizontal="right" vertical="center"/>
    </xf>
    <xf numFmtId="0" fontId="137" fillId="15" borderId="176" xfId="14" applyFont="1" applyFill="1" applyBorder="1" applyAlignment="1">
      <alignment horizontal="center" vertical="center"/>
    </xf>
    <xf numFmtId="0" fontId="137" fillId="15" borderId="186" xfId="14" applyFont="1" applyFill="1" applyBorder="1" applyAlignment="1">
      <alignment horizontal="center" vertical="center"/>
    </xf>
    <xf numFmtId="0" fontId="137" fillId="15" borderId="194" xfId="14" applyFont="1" applyFill="1" applyBorder="1" applyAlignment="1">
      <alignment horizontal="center" vertical="center"/>
    </xf>
    <xf numFmtId="0" fontId="137" fillId="15" borderId="195" xfId="14" applyFont="1" applyFill="1" applyBorder="1" applyAlignment="1">
      <alignment horizontal="center" vertical="center"/>
    </xf>
    <xf numFmtId="0" fontId="168" fillId="15" borderId="171" xfId="0" applyFont="1" applyFill="1" applyBorder="1" applyAlignment="1">
      <alignment horizontal="center" vertical="center"/>
    </xf>
    <xf numFmtId="0" fontId="168" fillId="15" borderId="199" xfId="0" applyFont="1" applyFill="1" applyBorder="1" applyAlignment="1">
      <alignment horizontal="center" vertical="center"/>
    </xf>
    <xf numFmtId="0" fontId="168" fillId="15" borderId="167" xfId="0" applyFont="1" applyFill="1" applyBorder="1" applyAlignment="1">
      <alignment horizontal="center" vertical="center"/>
    </xf>
    <xf numFmtId="0" fontId="168" fillId="15" borderId="177" xfId="0" applyFont="1" applyFill="1" applyBorder="1" applyAlignment="1">
      <alignment horizontal="center" vertical="center"/>
    </xf>
    <xf numFmtId="0" fontId="168" fillId="15" borderId="166" xfId="0" applyFont="1" applyFill="1" applyBorder="1" applyAlignment="1">
      <alignment horizontal="center" vertical="center"/>
    </xf>
    <xf numFmtId="0" fontId="168" fillId="15" borderId="197" xfId="0" applyFont="1" applyFill="1" applyBorder="1" applyAlignment="1">
      <alignment horizontal="center" vertical="center"/>
    </xf>
    <xf numFmtId="0" fontId="168" fillId="15" borderId="32" xfId="0" applyFont="1" applyFill="1" applyBorder="1" applyAlignment="1">
      <alignment horizontal="center" vertical="center"/>
    </xf>
    <xf numFmtId="0" fontId="168" fillId="15" borderId="34" xfId="0" applyFont="1" applyFill="1" applyBorder="1" applyAlignment="1">
      <alignment horizontal="center" vertical="center"/>
    </xf>
    <xf numFmtId="0" fontId="168" fillId="15" borderId="204" xfId="0" applyFont="1" applyFill="1" applyBorder="1" applyAlignment="1">
      <alignment horizontal="center" vertical="center"/>
    </xf>
    <xf numFmtId="0" fontId="168" fillId="15" borderId="48" xfId="0" applyFont="1" applyFill="1" applyBorder="1" applyAlignment="1">
      <alignment horizontal="center" vertical="center"/>
    </xf>
    <xf numFmtId="0" fontId="168" fillId="15" borderId="50" xfId="0" applyFont="1" applyFill="1" applyBorder="1" applyAlignment="1">
      <alignment horizontal="center" vertical="center"/>
    </xf>
    <xf numFmtId="0" fontId="168" fillId="15" borderId="190" xfId="14" applyFont="1" applyFill="1" applyBorder="1" applyAlignment="1">
      <alignment horizontal="center" vertical="center" wrapText="1"/>
    </xf>
    <xf numFmtId="0" fontId="168" fillId="15" borderId="199" xfId="14" applyFont="1" applyFill="1" applyBorder="1" applyAlignment="1">
      <alignment horizontal="center" vertical="center" wrapText="1"/>
    </xf>
    <xf numFmtId="0" fontId="168" fillId="15" borderId="45" xfId="0" applyFont="1" applyFill="1" applyBorder="1" applyAlignment="1">
      <alignment horizontal="center" vertical="center"/>
    </xf>
    <xf numFmtId="0" fontId="168" fillId="15" borderId="47" xfId="0" applyFont="1" applyFill="1" applyBorder="1" applyAlignment="1">
      <alignment horizontal="center" vertical="center"/>
    </xf>
    <xf numFmtId="0" fontId="168" fillId="15" borderId="42" xfId="0" applyFont="1" applyFill="1" applyBorder="1" applyAlignment="1">
      <alignment horizontal="center" vertical="center"/>
    </xf>
    <xf numFmtId="0" fontId="168" fillId="15" borderId="44" xfId="0" applyFont="1" applyFill="1" applyBorder="1" applyAlignment="1">
      <alignment horizontal="center" vertic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15" xfId="2" applyFont="1" applyBorder="1" applyAlignment="1" applyProtection="1">
      <alignment horizontal="center" vertical="center"/>
      <protection hidden="1"/>
    </xf>
    <xf numFmtId="0" fontId="63" fillId="0" borderId="16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0" fontId="61" fillId="0" borderId="151" xfId="2" applyFont="1" applyBorder="1" applyAlignment="1" applyProtection="1">
      <alignment horizontal="center" vertical="center"/>
      <protection hidden="1"/>
    </xf>
    <xf numFmtId="0" fontId="61" fillId="0" borderId="20" xfId="2" applyFont="1" applyBorder="1" applyAlignment="1" applyProtection="1">
      <alignment horizontal="center" vertical="center"/>
      <protection hidden="1"/>
    </xf>
    <xf numFmtId="6" fontId="0" fillId="0" borderId="20" xfId="2" applyNumberFormat="1" applyFont="1" applyBorder="1" applyAlignment="1">
      <alignment horizontal="center" vertical="center"/>
    </xf>
    <xf numFmtId="2" fontId="105" fillId="0" borderId="25" xfId="0" applyNumberFormat="1" applyFont="1" applyBorder="1" applyAlignment="1" applyProtection="1">
      <alignment horizontal="center" vertical="center"/>
      <protection hidden="1"/>
    </xf>
    <xf numFmtId="2" fontId="105" fillId="0" borderId="27" xfId="0" applyNumberFormat="1" applyFont="1" applyBorder="1" applyAlignment="1" applyProtection="1">
      <alignment horizontal="center" vertical="center"/>
      <protection hidden="1"/>
    </xf>
    <xf numFmtId="0" fontId="108" fillId="0" borderId="21" xfId="0" applyFont="1" applyBorder="1" applyAlignment="1">
      <alignment horizontal="center" vertical="center"/>
    </xf>
    <xf numFmtId="0" fontId="108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07" fillId="0" borderId="25" xfId="0" applyFont="1" applyBorder="1" applyAlignment="1" applyProtection="1">
      <alignment horizontal="center" vertical="center"/>
      <protection hidden="1"/>
    </xf>
    <xf numFmtId="0" fontId="107" fillId="0" borderId="26" xfId="0" applyFont="1" applyBorder="1" applyAlignment="1" applyProtection="1">
      <alignment horizontal="center" vertical="center"/>
      <protection hidden="1"/>
    </xf>
    <xf numFmtId="0" fontId="107" fillId="0" borderId="27" xfId="0" applyFont="1" applyBorder="1" applyAlignment="1" applyProtection="1">
      <alignment horizontal="center" vertical="center"/>
      <protection hidden="1"/>
    </xf>
    <xf numFmtId="0" fontId="29" fillId="0" borderId="16" xfId="0" applyFont="1" applyBorder="1" applyAlignment="1">
      <alignment horizontal="center" vertical="center"/>
    </xf>
    <xf numFmtId="2" fontId="105" fillId="0" borderId="25" xfId="0" applyNumberFormat="1" applyFont="1" applyBorder="1" applyAlignment="1" applyProtection="1">
      <alignment horizontal="center" vertical="center" wrapText="1"/>
      <protection hidden="1"/>
    </xf>
    <xf numFmtId="2" fontId="105" fillId="0" borderId="26" xfId="0" applyNumberFormat="1" applyFont="1" applyBorder="1" applyAlignment="1" applyProtection="1">
      <alignment horizontal="center" vertical="center" wrapText="1"/>
      <protection hidden="1"/>
    </xf>
    <xf numFmtId="2" fontId="105" fillId="0" borderId="27" xfId="0" applyNumberFormat="1" applyFont="1" applyBorder="1" applyAlignment="1" applyProtection="1">
      <alignment horizontal="center" vertical="center" wrapText="1"/>
      <protection hidden="1"/>
    </xf>
    <xf numFmtId="2" fontId="105" fillId="0" borderId="25" xfId="0" quotePrefix="1" applyNumberFormat="1" applyFont="1" applyBorder="1" applyAlignment="1" applyProtection="1">
      <alignment horizontal="center" vertical="center"/>
      <protection hidden="1"/>
    </xf>
    <xf numFmtId="2" fontId="105" fillId="0" borderId="27" xfId="0" quotePrefix="1" applyNumberFormat="1" applyFont="1" applyBorder="1" applyAlignment="1" applyProtection="1">
      <alignment horizontal="center" vertical="center"/>
      <protection hidden="1"/>
    </xf>
    <xf numFmtId="2" fontId="105" fillId="0" borderId="26" xfId="0" applyNumberFormat="1" applyFont="1" applyBorder="1" applyAlignment="1" applyProtection="1">
      <alignment horizontal="center" vertical="center"/>
      <protection hidden="1"/>
    </xf>
    <xf numFmtId="0" fontId="133" fillId="0" borderId="42" xfId="0" applyFont="1" applyBorder="1" applyAlignment="1">
      <alignment horizontal="left" vertical="center" wrapText="1"/>
    </xf>
    <xf numFmtId="0" fontId="133" fillId="0" borderId="0" xfId="0" applyFont="1" applyAlignment="1">
      <alignment horizontal="left" vertical="center" wrapText="1"/>
    </xf>
    <xf numFmtId="0" fontId="133" fillId="0" borderId="44" xfId="0" applyFont="1" applyBorder="1" applyAlignment="1">
      <alignment horizontal="left" vertical="center" wrapText="1"/>
    </xf>
    <xf numFmtId="0" fontId="137" fillId="15" borderId="32" xfId="14" applyFont="1" applyFill="1" applyBorder="1" applyAlignment="1">
      <alignment horizontal="center" vertical="center"/>
    </xf>
    <xf numFmtId="0" fontId="137" fillId="15" borderId="33" xfId="14" applyFont="1" applyFill="1" applyBorder="1" applyAlignment="1">
      <alignment horizontal="center" vertical="center"/>
    </xf>
    <xf numFmtId="0" fontId="137" fillId="15" borderId="34" xfId="14" applyFont="1" applyFill="1" applyBorder="1" applyAlignment="1">
      <alignment horizontal="center" vertical="center"/>
    </xf>
    <xf numFmtId="0" fontId="133" fillId="0" borderId="42" xfId="0" applyFont="1" applyBorder="1" applyAlignment="1">
      <alignment horizontal="left" vertical="top"/>
    </xf>
    <xf numFmtId="0" fontId="133" fillId="0" borderId="0" xfId="0" applyFont="1" applyAlignment="1">
      <alignment horizontal="left" vertical="top"/>
    </xf>
    <xf numFmtId="0" fontId="133" fillId="0" borderId="44" xfId="0" applyFont="1" applyBorder="1" applyAlignment="1">
      <alignment horizontal="left" vertical="top"/>
    </xf>
    <xf numFmtId="0" fontId="133" fillId="0" borderId="42" xfId="0" applyFont="1" applyBorder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133" fillId="0" borderId="4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33" fillId="0" borderId="48" xfId="0" applyFont="1" applyBorder="1" applyAlignment="1">
      <alignment horizontal="left" vertical="top"/>
    </xf>
    <xf numFmtId="0" fontId="133" fillId="0" borderId="49" xfId="0" applyFont="1" applyBorder="1" applyAlignment="1">
      <alignment horizontal="left" vertical="top"/>
    </xf>
    <xf numFmtId="0" fontId="133" fillId="0" borderId="50" xfId="0" applyFont="1" applyBorder="1" applyAlignment="1">
      <alignment horizontal="left" vertical="top"/>
    </xf>
    <xf numFmtId="0" fontId="133" fillId="0" borderId="45" xfId="0" applyFont="1" applyBorder="1" applyAlignment="1">
      <alignment horizontal="left" vertical="center"/>
    </xf>
    <xf numFmtId="0" fontId="133" fillId="0" borderId="46" xfId="0" applyFont="1" applyBorder="1" applyAlignment="1">
      <alignment horizontal="left" vertical="center"/>
    </xf>
    <xf numFmtId="0" fontId="133" fillId="0" borderId="47" xfId="0" applyFont="1" applyBorder="1" applyAlignment="1">
      <alignment horizontal="left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64" fontId="65" fillId="0" borderId="20" xfId="2" applyNumberFormat="1" applyFont="1" applyBorder="1" applyAlignment="1" applyProtection="1">
      <alignment horizontal="center" vertical="center"/>
      <protection hidden="1"/>
    </xf>
    <xf numFmtId="0" fontId="113" fillId="0" borderId="42" xfId="0" applyFont="1" applyBorder="1" applyAlignment="1">
      <alignment horizontal="center"/>
    </xf>
    <xf numFmtId="0" fontId="113" fillId="0" borderId="44" xfId="0" applyFont="1" applyBorder="1" applyAlignment="1">
      <alignment horizontal="center"/>
    </xf>
    <xf numFmtId="0" fontId="113" fillId="0" borderId="45" xfId="0" applyFont="1" applyBorder="1" applyAlignment="1">
      <alignment horizontal="center"/>
    </xf>
    <xf numFmtId="0" fontId="113" fillId="0" borderId="47" xfId="0" applyFont="1" applyBorder="1" applyAlignment="1">
      <alignment horizontal="center"/>
    </xf>
    <xf numFmtId="0" fontId="85" fillId="4" borderId="32" xfId="0" applyFont="1" applyFill="1" applyBorder="1" applyAlignment="1">
      <alignment horizontal="center"/>
    </xf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0" fontId="114" fillId="0" borderId="163" xfId="0" applyFont="1" applyBorder="1" applyAlignment="1">
      <alignment horizontal="center" vertical="center"/>
    </xf>
    <xf numFmtId="0" fontId="114" fillId="0" borderId="43" xfId="0" applyFont="1" applyBorder="1" applyAlignment="1">
      <alignment horizontal="center" vertical="center"/>
    </xf>
    <xf numFmtId="0" fontId="114" fillId="0" borderId="51" xfId="0" applyFont="1" applyBorder="1" applyAlignment="1">
      <alignment horizontal="center" vertical="center"/>
    </xf>
    <xf numFmtId="0" fontId="114" fillId="0" borderId="42" xfId="0" applyFont="1" applyBorder="1" applyAlignment="1">
      <alignment horizontal="center" vertical="center"/>
    </xf>
    <xf numFmtId="0" fontId="114" fillId="0" borderId="44" xfId="0" applyFont="1" applyBorder="1" applyAlignment="1">
      <alignment horizontal="center" vertical="center"/>
    </xf>
    <xf numFmtId="0" fontId="114" fillId="0" borderId="32" xfId="0" applyFont="1" applyBorder="1" applyAlignment="1">
      <alignment horizontal="center"/>
    </xf>
    <xf numFmtId="0" fontId="114" fillId="0" borderId="34" xfId="0" applyFont="1" applyBorder="1" applyAlignment="1">
      <alignment horizontal="center"/>
    </xf>
    <xf numFmtId="0" fontId="113" fillId="0" borderId="32" xfId="0" applyFont="1" applyBorder="1" applyAlignment="1">
      <alignment horizontal="center"/>
    </xf>
    <xf numFmtId="0" fontId="113" fillId="0" borderId="34" xfId="0" applyFont="1" applyBorder="1" applyAlignment="1">
      <alignment horizontal="center"/>
    </xf>
    <xf numFmtId="0" fontId="114" fillId="0" borderId="45" xfId="0" applyFont="1" applyBorder="1" applyAlignment="1">
      <alignment horizontal="center" vertical="center"/>
    </xf>
    <xf numFmtId="0" fontId="114" fillId="0" borderId="47" xfId="0" applyFont="1" applyBorder="1" applyAlignment="1">
      <alignment horizontal="center" vertical="center"/>
    </xf>
    <xf numFmtId="0" fontId="177" fillId="0" borderId="48" xfId="0" applyFont="1" applyBorder="1" applyAlignment="1">
      <alignment horizontal="center" vertical="center"/>
    </xf>
    <xf numFmtId="0" fontId="177" fillId="0" borderId="50" xfId="0" applyFont="1" applyBorder="1" applyAlignment="1">
      <alignment horizontal="center" vertical="center"/>
    </xf>
    <xf numFmtId="0" fontId="177" fillId="0" borderId="42" xfId="0" applyFont="1" applyBorder="1" applyAlignment="1">
      <alignment horizontal="center" vertical="center"/>
    </xf>
    <xf numFmtId="0" fontId="177" fillId="0" borderId="44" xfId="0" applyFont="1" applyBorder="1" applyAlignment="1">
      <alignment horizontal="center" vertical="center"/>
    </xf>
    <xf numFmtId="0" fontId="177" fillId="0" borderId="32" xfId="0" applyFont="1" applyBorder="1" applyAlignment="1">
      <alignment horizontal="center"/>
    </xf>
    <xf numFmtId="0" fontId="177" fillId="0" borderId="34" xfId="0" applyFont="1" applyBorder="1" applyAlignment="1">
      <alignment horizontal="center"/>
    </xf>
    <xf numFmtId="164" fontId="167" fillId="0" borderId="176" xfId="0" applyNumberFormat="1" applyFont="1" applyBorder="1" applyAlignment="1">
      <alignment horizontal="left" vertical="center"/>
    </xf>
    <xf numFmtId="164" fontId="167" fillId="0" borderId="16" xfId="0" applyNumberFormat="1" applyFont="1" applyBorder="1" applyAlignment="1">
      <alignment horizontal="left" vertical="center"/>
    </xf>
    <xf numFmtId="164" fontId="167" fillId="0" borderId="165" xfId="0" applyNumberFormat="1" applyFont="1" applyBorder="1" applyAlignment="1">
      <alignment horizontal="left" vertical="center"/>
    </xf>
    <xf numFmtId="164" fontId="167" fillId="0" borderId="45" xfId="0" applyNumberFormat="1" applyFont="1" applyBorder="1" applyAlignment="1">
      <alignment horizontal="left" vertical="center"/>
    </xf>
    <xf numFmtId="164" fontId="167" fillId="0" borderId="46" xfId="0" applyNumberFormat="1" applyFont="1" applyBorder="1" applyAlignment="1">
      <alignment horizontal="left" vertical="center"/>
    </xf>
    <xf numFmtId="164" fontId="167" fillId="0" borderId="47" xfId="0" applyNumberFormat="1" applyFont="1" applyBorder="1" applyAlignment="1">
      <alignment horizontal="left" vertical="center"/>
    </xf>
    <xf numFmtId="3" fontId="167" fillId="18" borderId="40" xfId="0" applyNumberFormat="1" applyFont="1" applyFill="1" applyBorder="1" applyAlignment="1">
      <alignment horizontal="center" vertical="center"/>
    </xf>
    <xf numFmtId="3" fontId="167" fillId="18" borderId="41" xfId="0" applyNumberFormat="1" applyFont="1" applyFill="1" applyBorder="1" applyAlignment="1">
      <alignment horizontal="center" vertical="center"/>
    </xf>
    <xf numFmtId="3" fontId="167" fillId="18" borderId="24" xfId="0" applyNumberFormat="1" applyFont="1" applyFill="1" applyBorder="1" applyAlignment="1">
      <alignment horizontal="center" vertical="center"/>
    </xf>
    <xf numFmtId="3" fontId="167" fillId="18" borderId="169" xfId="0" applyNumberFormat="1" applyFont="1" applyFill="1" applyBorder="1" applyAlignment="1">
      <alignment horizontal="center" vertical="center"/>
    </xf>
    <xf numFmtId="9" fontId="167" fillId="18" borderId="173" xfId="1" applyFont="1" applyFill="1" applyBorder="1" applyAlignment="1">
      <alignment horizontal="center" vertical="center"/>
    </xf>
    <xf numFmtId="9" fontId="167" fillId="18" borderId="174" xfId="1" applyFont="1" applyFill="1" applyBorder="1" applyAlignment="1">
      <alignment horizontal="center" vertical="center"/>
    </xf>
    <xf numFmtId="0" fontId="167" fillId="18" borderId="27" xfId="0" applyFont="1" applyFill="1" applyBorder="1" applyAlignment="1">
      <alignment horizontal="center" vertical="center"/>
    </xf>
    <xf numFmtId="0" fontId="167" fillId="18" borderId="158" xfId="0" applyFont="1" applyFill="1" applyBorder="1" applyAlignment="1">
      <alignment horizontal="center" vertical="center"/>
    </xf>
    <xf numFmtId="0" fontId="167" fillId="18" borderId="33" xfId="0" applyFont="1" applyFill="1" applyBorder="1" applyAlignment="1">
      <alignment horizontal="center"/>
    </xf>
    <xf numFmtId="0" fontId="167" fillId="18" borderId="34" xfId="0" applyFont="1" applyFill="1" applyBorder="1" applyAlignment="1">
      <alignment horizontal="center"/>
    </xf>
    <xf numFmtId="3" fontId="167" fillId="18" borderId="25" xfId="0" applyNumberFormat="1" applyFont="1" applyFill="1" applyBorder="1" applyAlignment="1">
      <alignment horizontal="center" vertical="center"/>
    </xf>
    <xf numFmtId="3" fontId="167" fillId="18" borderId="203" xfId="0" applyNumberFormat="1" applyFont="1" applyFill="1" applyBorder="1" applyAlignment="1">
      <alignment horizontal="center" vertical="center"/>
    </xf>
    <xf numFmtId="0" fontId="177" fillId="0" borderId="45" xfId="0" applyFont="1" applyBorder="1" applyAlignment="1">
      <alignment horizontal="center" vertical="center"/>
    </xf>
    <xf numFmtId="0" fontId="177" fillId="0" borderId="47" xfId="0" applyFont="1" applyBorder="1" applyAlignment="1">
      <alignment horizontal="center" vertical="center"/>
    </xf>
    <xf numFmtId="0" fontId="167" fillId="0" borderId="193" xfId="0" applyFont="1" applyBorder="1" applyAlignment="1">
      <alignment horizontal="center"/>
    </xf>
    <xf numFmtId="0" fontId="167" fillId="0" borderId="173" xfId="0" applyFont="1" applyBorder="1" applyAlignment="1">
      <alignment horizontal="center"/>
    </xf>
    <xf numFmtId="0" fontId="167" fillId="0" borderId="192" xfId="0" applyFont="1" applyBorder="1" applyAlignment="1">
      <alignment horizontal="center"/>
    </xf>
    <xf numFmtId="0" fontId="167" fillId="0" borderId="40" xfId="0" applyFont="1" applyBorder="1" applyAlignment="1">
      <alignment horizontal="center"/>
    </xf>
    <xf numFmtId="0" fontId="167" fillId="0" borderId="23" xfId="0" applyFont="1" applyBorder="1" applyAlignment="1">
      <alignment horizontal="center"/>
    </xf>
    <xf numFmtId="0" fontId="167" fillId="0" borderId="24" xfId="0" applyFont="1" applyBorder="1" applyAlignment="1">
      <alignment horizontal="center"/>
    </xf>
    <xf numFmtId="0" fontId="167" fillId="0" borderId="3" xfId="0" applyFont="1" applyBorder="1" applyAlignment="1">
      <alignment horizontal="center"/>
    </xf>
    <xf numFmtId="0" fontId="167" fillId="0" borderId="25" xfId="0" applyFont="1" applyBorder="1" applyAlignment="1">
      <alignment horizontal="center"/>
    </xf>
    <xf numFmtId="0" fontId="167" fillId="0" borderId="32" xfId="0" applyFont="1" applyBorder="1" applyAlignment="1">
      <alignment horizontal="center"/>
    </xf>
    <xf numFmtId="0" fontId="167" fillId="0" borderId="207" xfId="0" applyFont="1" applyBorder="1" applyAlignment="1">
      <alignment horizontal="center"/>
    </xf>
    <xf numFmtId="0" fontId="167" fillId="0" borderId="17" xfId="0" applyFont="1" applyBorder="1" applyAlignment="1">
      <alignment horizontal="center"/>
    </xf>
    <xf numFmtId="0" fontId="167" fillId="0" borderId="27" xfId="0" applyFont="1" applyBorder="1" applyAlignment="1">
      <alignment horizontal="center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60" fillId="11" borderId="14" xfId="2" applyNumberFormat="1" applyFont="1" applyFill="1" applyBorder="1" applyAlignment="1" applyProtection="1">
      <alignment horizontal="center"/>
      <protection hidden="1"/>
    </xf>
    <xf numFmtId="6" fontId="69" fillId="0" borderId="14" xfId="2" applyNumberFormat="1" applyFont="1" applyBorder="1" applyAlignment="1">
      <alignment horizontal="center" vertical="center"/>
    </xf>
    <xf numFmtId="6" fontId="69" fillId="0" borderId="0" xfId="2" applyNumberFormat="1" applyFont="1" applyAlignment="1">
      <alignment horizontal="center" vertical="center"/>
    </xf>
    <xf numFmtId="6" fontId="69" fillId="0" borderId="20" xfId="2" applyNumberFormat="1" applyFont="1" applyBorder="1" applyAlignment="1">
      <alignment horizontal="center" vertical="center"/>
    </xf>
    <xf numFmtId="164" fontId="126" fillId="19" borderId="48" xfId="2" applyNumberFormat="1" applyFont="1" applyFill="1" applyBorder="1" applyAlignment="1" applyProtection="1">
      <alignment horizontal="center" vertical="center"/>
      <protection hidden="1"/>
    </xf>
    <xf numFmtId="164" fontId="126" fillId="19" borderId="49" xfId="2" applyNumberFormat="1" applyFont="1" applyFill="1" applyBorder="1" applyAlignment="1" applyProtection="1">
      <alignment horizontal="center" vertical="center"/>
      <protection hidden="1"/>
    </xf>
    <xf numFmtId="164" fontId="126" fillId="19" borderId="50" xfId="2" applyNumberFormat="1" applyFont="1" applyFill="1" applyBorder="1" applyAlignment="1" applyProtection="1">
      <alignment horizontal="center" vertical="center"/>
      <protection hidden="1"/>
    </xf>
    <xf numFmtId="164" fontId="126" fillId="19" borderId="42" xfId="2" applyNumberFormat="1" applyFont="1" applyFill="1" applyBorder="1" applyAlignment="1" applyProtection="1">
      <alignment horizontal="center" vertical="center"/>
      <protection hidden="1"/>
    </xf>
    <xf numFmtId="164" fontId="126" fillId="19" borderId="0" xfId="2" applyNumberFormat="1" applyFont="1" applyFill="1" applyAlignment="1" applyProtection="1">
      <alignment horizontal="center" vertical="center"/>
      <protection hidden="1"/>
    </xf>
    <xf numFmtId="164" fontId="126" fillId="19" borderId="44" xfId="2" applyNumberFormat="1" applyFont="1" applyFill="1" applyBorder="1" applyAlignment="1" applyProtection="1">
      <alignment horizontal="center" vertical="center"/>
      <protection hidden="1"/>
    </xf>
    <xf numFmtId="164" fontId="60" fillId="0" borderId="42" xfId="2" applyNumberFormat="1" applyFont="1" applyBorder="1" applyAlignment="1" applyProtection="1">
      <alignment horizontal="center"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164" fontId="60" fillId="0" borderId="44" xfId="2" applyNumberFormat="1" applyFont="1" applyBorder="1" applyAlignment="1" applyProtection="1">
      <alignment horizontal="center" vertical="center"/>
      <protection hidden="1"/>
    </xf>
    <xf numFmtId="164" fontId="60" fillId="0" borderId="45" xfId="2" applyNumberFormat="1" applyFont="1" applyBorder="1" applyAlignment="1" applyProtection="1">
      <alignment horizontal="center" vertical="center"/>
      <protection hidden="1"/>
    </xf>
    <xf numFmtId="164" fontId="60" fillId="0" borderId="46" xfId="2" applyNumberFormat="1" applyFont="1" applyBorder="1" applyAlignment="1" applyProtection="1">
      <alignment horizontal="center" vertical="center"/>
      <protection hidden="1"/>
    </xf>
    <xf numFmtId="164" fontId="60" fillId="0" borderId="47" xfId="2" applyNumberFormat="1" applyFont="1" applyBorder="1" applyAlignment="1" applyProtection="1">
      <alignment horizontal="center" vertical="center"/>
      <protection hidden="1"/>
    </xf>
    <xf numFmtId="164" fontId="60" fillId="11" borderId="183" xfId="2" applyNumberFormat="1" applyFont="1" applyFill="1" applyBorder="1" applyAlignment="1" applyProtection="1">
      <alignment horizontal="center" vertical="center"/>
      <protection hidden="1"/>
    </xf>
    <xf numFmtId="0" fontId="61" fillId="0" borderId="14" xfId="2" applyFont="1" applyBorder="1" applyAlignment="1" applyProtection="1">
      <alignment horizontal="center" vertical="center"/>
      <protection hidden="1"/>
    </xf>
    <xf numFmtId="168" fontId="55" fillId="10" borderId="13" xfId="2" applyNumberFormat="1" applyFont="1" applyFill="1" applyBorder="1" applyAlignment="1" applyProtection="1">
      <alignment horizontal="right" vertical="center"/>
      <protection hidden="1"/>
    </xf>
    <xf numFmtId="174" fontId="55" fillId="10" borderId="13" xfId="2" applyNumberFormat="1" applyFont="1" applyFill="1" applyBorder="1" applyAlignment="1" applyProtection="1">
      <alignment horizontal="left" vertical="center"/>
      <protection hidden="1"/>
    </xf>
    <xf numFmtId="0" fontId="91" fillId="10" borderId="14" xfId="2" applyFont="1" applyFill="1" applyBorder="1" applyAlignment="1" applyProtection="1">
      <alignment horizontal="center"/>
      <protection hidden="1"/>
    </xf>
    <xf numFmtId="0" fontId="91" fillId="10" borderId="20" xfId="2" applyFont="1" applyFill="1" applyBorder="1" applyAlignment="1" applyProtection="1">
      <alignment horizontal="center"/>
      <protection hidden="1"/>
    </xf>
    <xf numFmtId="164" fontId="90" fillId="0" borderId="0" xfId="5" applyNumberFormat="1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>
      <alignment vertical="center" wrapText="1"/>
    </xf>
    <xf numFmtId="0" fontId="90" fillId="0" borderId="0" xfId="5" applyFont="1" applyBorder="1" applyAlignment="1">
      <alignment vertic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166" fontId="22" fillId="0" borderId="0" xfId="1" applyNumberFormat="1" applyFont="1" applyFill="1" applyBorder="1" applyAlignment="1">
      <alignment horizontal="left"/>
    </xf>
    <xf numFmtId="166" fontId="22" fillId="0" borderId="44" xfId="1" applyNumberFormat="1" applyFont="1" applyFill="1" applyBorder="1" applyAlignment="1">
      <alignment horizontal="left"/>
    </xf>
    <xf numFmtId="0" fontId="22" fillId="0" borderId="4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68" fillId="15" borderId="21" xfId="14" applyFont="1" applyFill="1" applyBorder="1" applyAlignment="1">
      <alignment horizontal="center" vertical="center"/>
    </xf>
    <xf numFmtId="0" fontId="7" fillId="0" borderId="16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27" fillId="9" borderId="194" xfId="0" applyFont="1" applyFill="1" applyBorder="1" applyAlignment="1">
      <alignment horizontal="center" vertical="center" wrapText="1"/>
    </xf>
    <xf numFmtId="0" fontId="127" fillId="9" borderId="195" xfId="0" applyFont="1" applyFill="1" applyBorder="1" applyAlignment="1">
      <alignment horizontal="center" vertical="center" wrapText="1"/>
    </xf>
    <xf numFmtId="0" fontId="7" fillId="0" borderId="194" xfId="0" applyFont="1" applyBorder="1" applyAlignment="1">
      <alignment horizontal="center" vertical="center"/>
    </xf>
    <xf numFmtId="0" fontId="7" fillId="0" borderId="195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11" fillId="4" borderId="48" xfId="0" applyFont="1" applyFill="1" applyBorder="1" applyAlignment="1">
      <alignment horizontal="left"/>
    </xf>
    <xf numFmtId="0" fontId="11" fillId="4" borderId="49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0" fontId="127" fillId="9" borderId="194" xfId="0" applyFont="1" applyFill="1" applyBorder="1" applyAlignment="1">
      <alignment horizontal="center" vertical="center"/>
    </xf>
    <xf numFmtId="0" fontId="127" fillId="9" borderId="56" xfId="0" applyFont="1" applyFill="1" applyBorder="1" applyAlignment="1">
      <alignment horizontal="center" vertical="center"/>
    </xf>
    <xf numFmtId="0" fontId="127" fillId="9" borderId="195" xfId="0" applyFont="1" applyFill="1" applyBorder="1" applyAlignment="1">
      <alignment horizontal="center" vertical="center"/>
    </xf>
    <xf numFmtId="0" fontId="132" fillId="2" borderId="32" xfId="0" applyFont="1" applyFill="1" applyBorder="1" applyAlignment="1">
      <alignment horizontal="center" vertical="center"/>
    </xf>
    <xf numFmtId="0" fontId="132" fillId="2" borderId="33" xfId="0" applyFont="1" applyFill="1" applyBorder="1" applyAlignment="1">
      <alignment horizontal="center" vertical="center"/>
    </xf>
    <xf numFmtId="0" fontId="132" fillId="2" borderId="34" xfId="0" applyFont="1" applyFill="1" applyBorder="1" applyAlignment="1">
      <alignment horizontal="center" vertical="center"/>
    </xf>
    <xf numFmtId="0" fontId="168" fillId="15" borderId="0" xfId="14" applyFont="1" applyFill="1" applyAlignment="1">
      <alignment horizontal="center" vertical="center"/>
    </xf>
    <xf numFmtId="169" fontId="136" fillId="0" borderId="48" xfId="14" applyNumberFormat="1" applyFont="1" applyBorder="1" applyAlignment="1">
      <alignment horizontal="center" vertical="center"/>
    </xf>
    <xf numFmtId="169" fontId="136" fillId="0" borderId="49" xfId="14" applyNumberFormat="1" applyFont="1" applyBorder="1" applyAlignment="1">
      <alignment horizontal="center" vertical="center"/>
    </xf>
    <xf numFmtId="169" fontId="136" fillId="0" borderId="50" xfId="14" applyNumberFormat="1" applyFont="1" applyBorder="1" applyAlignment="1">
      <alignment horizontal="center" vertical="center"/>
    </xf>
    <xf numFmtId="169" fontId="136" fillId="0" borderId="42" xfId="14" applyNumberFormat="1" applyFont="1" applyBorder="1" applyAlignment="1">
      <alignment horizontal="center" vertical="center"/>
    </xf>
    <xf numFmtId="169" fontId="136" fillId="0" borderId="44" xfId="14" applyNumberFormat="1" applyFont="1" applyBorder="1" applyAlignment="1">
      <alignment horizontal="center" vertical="center"/>
    </xf>
    <xf numFmtId="0" fontId="108" fillId="0" borderId="23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44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/>
    </xf>
    <xf numFmtId="0" fontId="4" fillId="16" borderId="32" xfId="0" applyFont="1" applyFill="1" applyBorder="1" applyAlignment="1">
      <alignment horizontal="center"/>
    </xf>
    <xf numFmtId="0" fontId="4" fillId="16" borderId="33" xfId="0" applyFont="1" applyFill="1" applyBorder="1" applyAlignment="1">
      <alignment horizontal="center"/>
    </xf>
    <xf numFmtId="0" fontId="4" fillId="16" borderId="34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4" fillId="12" borderId="213" xfId="0" applyFont="1" applyFill="1" applyBorder="1" applyAlignment="1">
      <alignment horizontal="center"/>
    </xf>
    <xf numFmtId="0" fontId="171" fillId="0" borderId="42" xfId="14" applyFont="1" applyBorder="1" applyAlignment="1">
      <alignment horizontal="left" vertical="center"/>
    </xf>
    <xf numFmtId="0" fontId="171" fillId="0" borderId="0" xfId="14" applyFont="1" applyAlignment="1">
      <alignment horizontal="left" vertical="center"/>
    </xf>
    <xf numFmtId="0" fontId="171" fillId="0" borderId="44" xfId="14" applyFont="1" applyBorder="1" applyAlignment="1">
      <alignment horizontal="left" vertical="center"/>
    </xf>
    <xf numFmtId="0" fontId="177" fillId="0" borderId="42" xfId="0" applyFont="1" applyBorder="1" applyAlignment="1">
      <alignment horizontal="left"/>
    </xf>
    <xf numFmtId="0" fontId="177" fillId="0" borderId="0" xfId="0" applyFont="1" applyAlignment="1">
      <alignment horizontal="left"/>
    </xf>
    <xf numFmtId="0" fontId="177" fillId="0" borderId="44" xfId="0" applyFont="1" applyBorder="1" applyAlignment="1">
      <alignment horizontal="left"/>
    </xf>
    <xf numFmtId="0" fontId="177" fillId="0" borderId="48" xfId="0" applyFont="1" applyBorder="1" applyAlignment="1">
      <alignment horizontal="left"/>
    </xf>
    <xf numFmtId="0" fontId="177" fillId="0" borderId="49" xfId="0" applyFont="1" applyBorder="1" applyAlignment="1">
      <alignment horizontal="left"/>
    </xf>
    <xf numFmtId="0" fontId="177" fillId="0" borderId="50" xfId="0" applyFont="1" applyBorder="1" applyAlignment="1">
      <alignment horizontal="left"/>
    </xf>
    <xf numFmtId="169" fontId="136" fillId="0" borderId="45" xfId="14" applyNumberFormat="1" applyFont="1" applyBorder="1" applyAlignment="1">
      <alignment horizontal="center" vertical="center"/>
    </xf>
    <xf numFmtId="169" fontId="136" fillId="0" borderId="46" xfId="14" applyNumberFormat="1" applyFont="1" applyBorder="1" applyAlignment="1">
      <alignment horizontal="center" vertical="center"/>
    </xf>
    <xf numFmtId="0" fontId="140" fillId="0" borderId="48" xfId="14" applyFont="1" applyBorder="1" applyAlignment="1">
      <alignment horizontal="center" vertical="center"/>
    </xf>
    <xf numFmtId="0" fontId="140" fillId="0" borderId="49" xfId="14" applyFont="1" applyBorder="1" applyAlignment="1">
      <alignment horizontal="center" vertical="center"/>
    </xf>
    <xf numFmtId="0" fontId="140" fillId="0" borderId="50" xfId="14" applyFont="1" applyBorder="1" applyAlignment="1">
      <alignment horizontal="center" vertical="center"/>
    </xf>
    <xf numFmtId="0" fontId="140" fillId="0" borderId="45" xfId="14" applyFont="1" applyBorder="1" applyAlignment="1">
      <alignment horizontal="center" vertical="center"/>
    </xf>
    <xf numFmtId="0" fontId="140" fillId="0" borderId="46" xfId="14" applyFont="1" applyBorder="1" applyAlignment="1">
      <alignment horizontal="center" vertical="center"/>
    </xf>
    <xf numFmtId="0" fontId="140" fillId="0" borderId="47" xfId="14" applyFont="1" applyBorder="1" applyAlignment="1">
      <alignment horizontal="center" vertical="center"/>
    </xf>
    <xf numFmtId="0" fontId="133" fillId="0" borderId="49" xfId="0" applyFont="1" applyBorder="1" applyAlignment="1">
      <alignment horizontal="center" vertical="center" wrapText="1"/>
    </xf>
    <xf numFmtId="0" fontId="133" fillId="0" borderId="0" xfId="0" applyFont="1" applyAlignment="1">
      <alignment horizontal="center" vertical="center" wrapText="1"/>
    </xf>
    <xf numFmtId="0" fontId="133" fillId="0" borderId="46" xfId="0" applyFont="1" applyBorder="1" applyAlignment="1">
      <alignment horizontal="center" vertical="center" wrapText="1"/>
    </xf>
    <xf numFmtId="0" fontId="140" fillId="0" borderId="42" xfId="14" applyFont="1" applyBorder="1" applyAlignment="1">
      <alignment horizontal="center" vertical="center"/>
    </xf>
    <xf numFmtId="0" fontId="140" fillId="0" borderId="0" xfId="14" applyFont="1" applyAlignment="1">
      <alignment horizontal="center" vertical="center"/>
    </xf>
    <xf numFmtId="164" fontId="140" fillId="0" borderId="0" xfId="14" applyNumberFormat="1" applyFont="1" applyAlignment="1">
      <alignment horizontal="center" vertical="center"/>
    </xf>
    <xf numFmtId="0" fontId="142" fillId="0" borderId="45" xfId="14" applyFont="1" applyBorder="1" applyAlignment="1">
      <alignment horizontal="center" vertical="center"/>
    </xf>
    <xf numFmtId="0" fontId="142" fillId="0" borderId="46" xfId="14" applyFont="1" applyBorder="1" applyAlignment="1">
      <alignment horizontal="center" vertical="center"/>
    </xf>
    <xf numFmtId="0" fontId="142" fillId="0" borderId="47" xfId="14" applyFont="1" applyBorder="1" applyAlignment="1">
      <alignment horizontal="center" vertical="center"/>
    </xf>
    <xf numFmtId="0" fontId="147" fillId="15" borderId="32" xfId="14" applyFont="1" applyFill="1" applyBorder="1" applyAlignment="1">
      <alignment horizontal="center" vertical="center"/>
    </xf>
    <xf numFmtId="0" fontId="147" fillId="15" borderId="33" xfId="14" applyFont="1" applyFill="1" applyBorder="1" applyAlignment="1">
      <alignment horizontal="center" vertical="center"/>
    </xf>
    <xf numFmtId="0" fontId="147" fillId="15" borderId="34" xfId="14" applyFont="1" applyFill="1" applyBorder="1" applyAlignment="1">
      <alignment horizontal="center" vertical="center"/>
    </xf>
    <xf numFmtId="0" fontId="140" fillId="0" borderId="44" xfId="14" applyFont="1" applyBorder="1" applyAlignment="1">
      <alignment horizontal="center" vertical="center"/>
    </xf>
    <xf numFmtId="0" fontId="154" fillId="0" borderId="42" xfId="14" applyFont="1" applyBorder="1" applyAlignment="1">
      <alignment horizontal="center" vertical="center"/>
    </xf>
    <xf numFmtId="0" fontId="154" fillId="0" borderId="0" xfId="14" applyFont="1" applyAlignment="1">
      <alignment horizontal="center" vertical="center"/>
    </xf>
    <xf numFmtId="0" fontId="154" fillId="0" borderId="44" xfId="14" applyFont="1" applyBorder="1" applyAlignment="1">
      <alignment horizontal="center" vertical="center"/>
    </xf>
    <xf numFmtId="0" fontId="153" fillId="0" borderId="42" xfId="14" applyFont="1" applyBorder="1" applyAlignment="1">
      <alignment horizontal="center" vertical="center"/>
    </xf>
    <xf numFmtId="0" fontId="153" fillId="0" borderId="0" xfId="14" applyFont="1" applyAlignment="1">
      <alignment horizontal="center" vertical="center"/>
    </xf>
    <xf numFmtId="0" fontId="153" fillId="0" borderId="44" xfId="14" applyFont="1" applyBorder="1" applyAlignment="1">
      <alignment horizontal="center" vertical="center"/>
    </xf>
    <xf numFmtId="0" fontId="152" fillId="0" borderId="42" xfId="4" applyFont="1" applyBorder="1" applyAlignment="1">
      <alignment horizontal="center" vertical="center"/>
    </xf>
    <xf numFmtId="0" fontId="152" fillId="0" borderId="0" xfId="4" applyFont="1" applyAlignment="1">
      <alignment horizontal="center" vertical="center"/>
    </xf>
    <xf numFmtId="0" fontId="152" fillId="0" borderId="44" xfId="4" applyFont="1" applyBorder="1" applyAlignment="1">
      <alignment horizontal="center" vertical="center"/>
    </xf>
    <xf numFmtId="0" fontId="149" fillId="0" borderId="42" xfId="0" applyFont="1" applyBorder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49" fillId="0" borderId="44" xfId="0" applyFont="1" applyBorder="1" applyAlignment="1">
      <alignment horizontal="center" vertical="center"/>
    </xf>
    <xf numFmtId="0" fontId="155" fillId="0" borderId="42" xfId="0" applyFont="1" applyBorder="1" applyAlignment="1">
      <alignment horizontal="center" vertical="center"/>
    </xf>
    <xf numFmtId="0" fontId="155" fillId="0" borderId="0" xfId="0" applyFont="1" applyAlignment="1">
      <alignment horizontal="center" vertical="center"/>
    </xf>
    <xf numFmtId="170" fontId="155" fillId="0" borderId="0" xfId="0" applyNumberFormat="1" applyFont="1" applyAlignment="1">
      <alignment horizontal="center" vertical="center"/>
    </xf>
    <xf numFmtId="170" fontId="155" fillId="0" borderId="44" xfId="0" applyNumberFormat="1" applyFont="1" applyBorder="1" applyAlignment="1">
      <alignment horizontal="center" vertical="center"/>
    </xf>
    <xf numFmtId="0" fontId="137" fillId="15" borderId="0" xfId="14" applyFont="1" applyFill="1" applyAlignment="1">
      <alignment horizontal="right" vertical="center"/>
    </xf>
    <xf numFmtId="180" fontId="137" fillId="15" borderId="0" xfId="16" applyNumberFormat="1" applyFont="1" applyFill="1" applyAlignment="1">
      <alignment horizontal="right" vertical="center"/>
    </xf>
    <xf numFmtId="0" fontId="166" fillId="15" borderId="0" xfId="14" applyFont="1" applyFill="1" applyAlignment="1">
      <alignment horizontal="right" vertical="center"/>
    </xf>
    <xf numFmtId="0" fontId="142" fillId="0" borderId="0" xfId="14" applyFont="1" applyAlignment="1">
      <alignment horizontal="center" vertical="center"/>
    </xf>
    <xf numFmtId="0" fontId="147" fillId="15" borderId="42" xfId="14" applyFont="1" applyFill="1" applyBorder="1" applyAlignment="1">
      <alignment horizontal="center" vertical="center"/>
    </xf>
    <xf numFmtId="0" fontId="147" fillId="15" borderId="0" xfId="14" applyFont="1" applyFill="1" applyAlignment="1">
      <alignment horizontal="center" vertical="center"/>
    </xf>
    <xf numFmtId="0" fontId="147" fillId="15" borderId="44" xfId="14" applyFont="1" applyFill="1" applyBorder="1" applyAlignment="1">
      <alignment horizontal="center" vertical="center"/>
    </xf>
    <xf numFmtId="6" fontId="140" fillId="0" borderId="0" xfId="14" applyNumberFormat="1" applyFont="1" applyAlignment="1">
      <alignment horizontal="center" vertical="center"/>
    </xf>
    <xf numFmtId="6" fontId="140" fillId="0" borderId="44" xfId="14" applyNumberFormat="1" applyFont="1" applyBorder="1" applyAlignment="1">
      <alignment horizontal="center" vertical="center"/>
    </xf>
    <xf numFmtId="0" fontId="156" fillId="0" borderId="48" xfId="4" applyFont="1" applyFill="1" applyBorder="1" applyAlignment="1">
      <alignment horizontal="center" vertical="center"/>
    </xf>
    <xf numFmtId="0" fontId="156" fillId="0" borderId="49" xfId="4" applyFont="1" applyFill="1" applyBorder="1" applyAlignment="1">
      <alignment horizontal="center" vertical="center"/>
    </xf>
    <xf numFmtId="0" fontId="156" fillId="0" borderId="50" xfId="4" applyFont="1" applyFill="1" applyBorder="1" applyAlignment="1">
      <alignment horizontal="center" vertical="center"/>
    </xf>
    <xf numFmtId="0" fontId="157" fillId="0" borderId="48" xfId="4" applyFont="1" applyFill="1" applyBorder="1" applyAlignment="1">
      <alignment horizontal="center" vertical="center" wrapText="1"/>
    </xf>
    <xf numFmtId="0" fontId="157" fillId="0" borderId="49" xfId="4" applyFont="1" applyFill="1" applyBorder="1" applyAlignment="1">
      <alignment horizontal="center" vertical="center" wrapText="1"/>
    </xf>
    <xf numFmtId="0" fontId="157" fillId="0" borderId="50" xfId="4" applyFont="1" applyFill="1" applyBorder="1" applyAlignment="1">
      <alignment horizontal="center" vertical="center" wrapText="1"/>
    </xf>
    <xf numFmtId="0" fontId="157" fillId="0" borderId="42" xfId="4" applyFont="1" applyFill="1" applyBorder="1" applyAlignment="1">
      <alignment horizontal="center" vertical="center" wrapText="1"/>
    </xf>
    <xf numFmtId="0" fontId="157" fillId="0" borderId="0" xfId="4" applyFont="1" applyFill="1" applyBorder="1" applyAlignment="1">
      <alignment horizontal="center" vertical="center" wrapText="1"/>
    </xf>
    <xf numFmtId="0" fontId="157" fillId="0" borderId="44" xfId="4" applyFont="1" applyFill="1" applyBorder="1" applyAlignment="1">
      <alignment horizontal="center" vertical="center" wrapText="1"/>
    </xf>
    <xf numFmtId="0" fontId="157" fillId="0" borderId="45" xfId="4" applyFont="1" applyFill="1" applyBorder="1" applyAlignment="1">
      <alignment horizontal="center" vertical="center" wrapText="1"/>
    </xf>
    <xf numFmtId="0" fontId="157" fillId="0" borderId="46" xfId="4" applyFont="1" applyFill="1" applyBorder="1" applyAlignment="1">
      <alignment horizontal="center" vertical="center" wrapText="1"/>
    </xf>
    <xf numFmtId="0" fontId="157" fillId="0" borderId="47" xfId="4" applyFont="1" applyFill="1" applyBorder="1" applyAlignment="1">
      <alignment horizontal="center" vertical="center" wrapText="1"/>
    </xf>
    <xf numFmtId="0" fontId="147" fillId="15" borderId="48" xfId="14" applyFont="1" applyFill="1" applyBorder="1" applyAlignment="1">
      <alignment horizontal="center" vertical="center"/>
    </xf>
    <xf numFmtId="0" fontId="147" fillId="15" borderId="49" xfId="14" applyFont="1" applyFill="1" applyBorder="1" applyAlignment="1">
      <alignment horizontal="center" vertical="center"/>
    </xf>
    <xf numFmtId="0" fontId="147" fillId="15" borderId="50" xfId="14" applyFont="1" applyFill="1" applyBorder="1" applyAlignment="1">
      <alignment horizontal="center" vertical="center"/>
    </xf>
    <xf numFmtId="0" fontId="137" fillId="15" borderId="0" xfId="0" applyFont="1" applyFill="1" applyAlignment="1">
      <alignment horizontal="left" vertical="center"/>
    </xf>
    <xf numFmtId="0" fontId="162" fillId="15" borderId="0" xfId="0" applyFont="1" applyFill="1" applyAlignment="1">
      <alignment horizontal="left" vertical="center"/>
    </xf>
    <xf numFmtId="0" fontId="137" fillId="15" borderId="0" xfId="14" applyFont="1" applyFill="1" applyAlignment="1">
      <alignment horizontal="left" vertical="center"/>
    </xf>
    <xf numFmtId="0" fontId="147" fillId="15" borderId="45" xfId="14" applyFont="1" applyFill="1" applyBorder="1" applyAlignment="1">
      <alignment horizontal="center" vertical="center"/>
    </xf>
    <xf numFmtId="0" fontId="147" fillId="15" borderId="46" xfId="14" applyFont="1" applyFill="1" applyBorder="1" applyAlignment="1">
      <alignment horizontal="center" vertical="center"/>
    </xf>
    <xf numFmtId="0" fontId="147" fillId="15" borderId="47" xfId="14" applyFont="1" applyFill="1" applyBorder="1" applyAlignment="1">
      <alignment horizontal="center" vertical="center"/>
    </xf>
    <xf numFmtId="0" fontId="176" fillId="0" borderId="42" xfId="14" applyFont="1" applyBorder="1" applyAlignment="1">
      <alignment horizontal="center" vertical="center"/>
    </xf>
    <xf numFmtId="0" fontId="176" fillId="0" borderId="0" xfId="14" applyFont="1" applyAlignment="1">
      <alignment horizontal="center" vertical="center"/>
    </xf>
    <xf numFmtId="0" fontId="176" fillId="0" borderId="44" xfId="14" applyFont="1" applyBorder="1" applyAlignment="1">
      <alignment horizontal="center" vertical="center"/>
    </xf>
    <xf numFmtId="0" fontId="175" fillId="0" borderId="42" xfId="14" applyFont="1" applyBorder="1" applyAlignment="1">
      <alignment horizontal="center" vertical="center"/>
    </xf>
    <xf numFmtId="0" fontId="175" fillId="0" borderId="0" xfId="14" applyFont="1" applyAlignment="1">
      <alignment horizontal="center" vertical="center"/>
    </xf>
    <xf numFmtId="0" fontId="175" fillId="0" borderId="44" xfId="14" applyFont="1" applyBorder="1" applyAlignment="1">
      <alignment horizontal="center" vertical="center"/>
    </xf>
    <xf numFmtId="0" fontId="160" fillId="0" borderId="42" xfId="14" applyFont="1" applyBorder="1" applyAlignment="1">
      <alignment horizontal="center"/>
    </xf>
    <xf numFmtId="0" fontId="160" fillId="0" borderId="0" xfId="14" applyFont="1" applyAlignment="1">
      <alignment horizontal="center"/>
    </xf>
    <xf numFmtId="0" fontId="160" fillId="0" borderId="44" xfId="14" applyFont="1" applyBorder="1" applyAlignment="1">
      <alignment horizontal="center"/>
    </xf>
    <xf numFmtId="0" fontId="140" fillId="0" borderId="48" xfId="14" applyFont="1" applyBorder="1" applyAlignment="1">
      <alignment horizontal="right" vertical="center"/>
    </xf>
    <xf numFmtId="0" fontId="140" fillId="0" borderId="49" xfId="14" applyFont="1" applyBorder="1" applyAlignment="1">
      <alignment horizontal="right" vertical="center"/>
    </xf>
    <xf numFmtId="6" fontId="140" fillId="0" borderId="0" xfId="14" applyNumberFormat="1" applyFont="1" applyAlignment="1">
      <alignment horizontal="left" vertical="center"/>
    </xf>
    <xf numFmtId="6" fontId="140" fillId="0" borderId="44" xfId="14" applyNumberFormat="1" applyFont="1" applyBorder="1" applyAlignment="1">
      <alignment horizontal="left" vertical="center"/>
    </xf>
    <xf numFmtId="0" fontId="8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2" borderId="190" xfId="0" applyFont="1" applyFill="1" applyBorder="1" applyAlignment="1">
      <alignment horizontal="center" vertical="center"/>
    </xf>
    <xf numFmtId="0" fontId="114" fillId="0" borderId="163" xfId="0" applyFont="1" applyBorder="1" applyAlignment="1">
      <alignment horizontal="center" vertical="center" wrapText="1"/>
    </xf>
    <xf numFmtId="0" fontId="114" fillId="0" borderId="43" xfId="0" applyFont="1" applyBorder="1" applyAlignment="1">
      <alignment horizontal="center" vertical="center" wrapText="1"/>
    </xf>
    <xf numFmtId="0" fontId="114" fillId="0" borderId="51" xfId="0" applyFont="1" applyBorder="1" applyAlignment="1">
      <alignment horizontal="center" vertical="center" wrapText="1"/>
    </xf>
    <xf numFmtId="0" fontId="121" fillId="9" borderId="163" xfId="0" applyFont="1" applyFill="1" applyBorder="1" applyAlignment="1">
      <alignment horizontal="center" vertical="center"/>
    </xf>
    <xf numFmtId="0" fontId="121" fillId="9" borderId="51" xfId="0" applyFont="1" applyFill="1" applyBorder="1" applyAlignment="1">
      <alignment horizontal="center" vertical="center"/>
    </xf>
    <xf numFmtId="0" fontId="121" fillId="9" borderId="43" xfId="0" applyFont="1" applyFill="1" applyBorder="1" applyAlignment="1">
      <alignment horizontal="center" vertical="center"/>
    </xf>
  </cellXfs>
  <cellStyles count="17">
    <cellStyle name="Calculation" xfId="8" builtinId="22"/>
    <cellStyle name="Comma" xfId="3" builtinId="3"/>
    <cellStyle name="Hyperlink" xfId="4" builtinId="8"/>
    <cellStyle name="Hyperlink 3" xfId="5" xr:uid="{4814874C-CFA6-4D6F-B2FF-92E61E62E4D0}"/>
    <cellStyle name="Hyperlink 3 2" xfId="15" xr:uid="{488D8064-F1E0-477D-A712-B4826882C2D1}"/>
    <cellStyle name="Input" xfId="6" builtinId="20"/>
    <cellStyle name="Normal" xfId="0" builtinId="0"/>
    <cellStyle name="Normal 10 2 2" xfId="16" xr:uid="{666A0FEF-F44D-41FF-9C5D-302391BB06AC}"/>
    <cellStyle name="Normal 17 2 3 2 3 3 3 3" xfId="11" xr:uid="{573860FA-9FC5-4753-B5E9-A0EB989F6189}"/>
    <cellStyle name="Normal 2" xfId="9" xr:uid="{3A36B968-7C35-4CB7-8CFC-A5040EF4A2DC}"/>
    <cellStyle name="Normal 2 2" xfId="14" xr:uid="{3D87ABCC-F999-455C-8C99-BE2F6701C660}"/>
    <cellStyle name="Normal 29 2 2 3" xfId="12" xr:uid="{B482C88D-D23F-4A99-8588-5B754437E2C7}"/>
    <cellStyle name="Normal 5" xfId="2" xr:uid="{577FBDFA-4F1C-475F-B06E-8B8DC59C56C4}"/>
    <cellStyle name="Output" xfId="7" builtinId="21"/>
    <cellStyle name="Percent" xfId="1" builtinId="5"/>
    <cellStyle name="Percent 2" xfId="10" xr:uid="{A29EF5D3-33D7-448C-9E7B-9896CF521DD3}"/>
    <cellStyle name="Percent 2 4" xfId="13" xr:uid="{7D5420BA-3CA3-43DF-A196-478462CA422B}"/>
  </cellStyles>
  <dxfs count="111"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https://wholesale.thelender.com/nonqm-products/" TargetMode="Externa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wholesale.thelender.com/noni58/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9525</xdr:rowOff>
    </xdr:from>
    <xdr:to>
      <xdr:col>15</xdr:col>
      <xdr:colOff>0</xdr:colOff>
      <xdr:row>72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9BE5E2-03FE-A3BE-1A11-81D512D26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34250"/>
          <a:ext cx="6629400" cy="2752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57150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7336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5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"/>
          <a:ext cx="2009775" cy="74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685925" cy="594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95250</xdr:colOff>
      <xdr:row>4</xdr:row>
      <xdr:rowOff>200330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752600" cy="6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2</xdr:rowOff>
    </xdr:from>
    <xdr:to>
      <xdr:col>15</xdr:col>
      <xdr:colOff>66670</xdr:colOff>
      <xdr:row>71</xdr:row>
      <xdr:rowOff>9525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24727"/>
          <a:ext cx="6715120" cy="268604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49</xdr:row>
      <xdr:rowOff>38100</xdr:rowOff>
    </xdr:from>
    <xdr:to>
      <xdr:col>13</xdr:col>
      <xdr:colOff>456440</xdr:colOff>
      <xdr:row>62</xdr:row>
      <xdr:rowOff>47406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6248400"/>
          <a:ext cx="6076190" cy="17523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9525</xdr:rowOff>
    </xdr:from>
    <xdr:to>
      <xdr:col>14</xdr:col>
      <xdr:colOff>133350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381875"/>
          <a:ext cx="6619875" cy="268680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6765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152399</xdr:rowOff>
    </xdr:from>
    <xdr:to>
      <xdr:col>4</xdr:col>
      <xdr:colOff>676275</xdr:colOff>
      <xdr:row>4</xdr:row>
      <xdr:rowOff>21916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899"/>
          <a:ext cx="2657475" cy="593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  <xdr:oneCellAnchor>
    <xdr:from>
      <xdr:col>1</xdr:col>
      <xdr:colOff>31751</xdr:colOff>
      <xdr:row>65</xdr:row>
      <xdr:rowOff>31750</xdr:rowOff>
    </xdr:from>
    <xdr:ext cx="11674928" cy="4736987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1" y="12414250"/>
          <a:ext cx="11674928" cy="4736987"/>
        </a:xfrm>
        <a:prstGeom prst="rect">
          <a:avLst/>
        </a:prstGeom>
      </xdr:spPr>
    </xdr:pic>
    <xdr:clientData/>
  </xdr:oneCellAnchor>
  <xdr:twoCellAnchor editAs="oneCell">
    <xdr:from>
      <xdr:col>1</xdr:col>
      <xdr:colOff>40821</xdr:colOff>
      <xdr:row>14</xdr:row>
      <xdr:rowOff>0</xdr:rowOff>
    </xdr:from>
    <xdr:to>
      <xdr:col>15</xdr:col>
      <xdr:colOff>851714</xdr:colOff>
      <xdr:row>26</xdr:row>
      <xdr:rowOff>184750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2694214"/>
          <a:ext cx="11628571" cy="24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3</xdr:row>
      <xdr:rowOff>119062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90562"/>
          <a:ext cx="10860090" cy="1168514"/>
        </a:xfrm>
        <a:prstGeom prst="rect">
          <a:avLst/>
        </a:prstGeom>
      </xdr:spPr>
    </xdr:pic>
    <xdr:clientData/>
  </xdr:oneCellAnchor>
  <xdr:twoCellAnchor editAs="oneCell">
    <xdr:from>
      <xdr:col>1</xdr:col>
      <xdr:colOff>11906</xdr:colOff>
      <xdr:row>14</xdr:row>
      <xdr:rowOff>11906</xdr:rowOff>
    </xdr:from>
    <xdr:to>
      <xdr:col>16</xdr:col>
      <xdr:colOff>0</xdr:colOff>
      <xdr:row>27</xdr:row>
      <xdr:rowOff>4456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1" y="2702719"/>
          <a:ext cx="11763375" cy="245714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406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58</xdr:row>
      <xdr:rowOff>9525</xdr:rowOff>
    </xdr:from>
    <xdr:to>
      <xdr:col>14</xdr:col>
      <xdr:colOff>123825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334250"/>
          <a:ext cx="6619875" cy="268680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</xdr:rowOff>
    </xdr:from>
    <xdr:to>
      <xdr:col>15</xdr:col>
      <xdr:colOff>0</xdr:colOff>
      <xdr:row>71</xdr:row>
      <xdr:rowOff>10278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72351"/>
          <a:ext cx="6648450" cy="26868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54431</xdr:colOff>
      <xdr:row>1</xdr:row>
      <xdr:rowOff>138792</xdr:rowOff>
    </xdr:from>
    <xdr:ext cx="1807930" cy="54156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1" y="205467"/>
          <a:ext cx="1807930" cy="54156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6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58</xdr:row>
      <xdr:rowOff>0</xdr:rowOff>
    </xdr:from>
    <xdr:to>
      <xdr:col>14</xdr:col>
      <xdr:colOff>122998</xdr:colOff>
      <xdr:row>71</xdr:row>
      <xdr:rowOff>9189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F3D6F2-8A3A-4E9F-9EA2-F24947FA8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7324725"/>
          <a:ext cx="6619048" cy="26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27214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" y="381000"/>
          <a:ext cx="2473155" cy="7408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thelender.com/appraisals/" TargetMode="External"/><Relationship Id="rId1" Type="http://schemas.openxmlformats.org/officeDocument/2006/relationships/hyperlink" Target="http://www.thelender.com/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05B7-A912-40E7-9FE1-821E4035F70B}">
  <sheetPr codeName="Sheet13"/>
  <dimension ref="A1:Q77"/>
  <sheetViews>
    <sheetView tabSelected="1" showWhiteSpace="0" view="pageLayout" topLeftCell="A47" zoomScaleNormal="130" workbookViewId="0">
      <selection activeCell="V71" sqref="V71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644"/>
      <c r="B2" s="1645"/>
      <c r="C2" s="1646"/>
      <c r="D2" s="1646"/>
      <c r="E2" s="1646"/>
      <c r="F2" s="1646"/>
      <c r="G2" s="1646"/>
      <c r="H2" s="1646"/>
      <c r="I2" s="1646"/>
      <c r="J2" s="1646"/>
      <c r="K2" s="1646"/>
      <c r="L2" s="1646"/>
      <c r="M2" s="1646"/>
      <c r="N2" s="1646"/>
      <c r="O2" s="293"/>
      <c r="P2" s="294"/>
    </row>
    <row r="3" spans="1:16" ht="9.9499999999999993" customHeight="1">
      <c r="A3" s="1647"/>
      <c r="B3" s="1646"/>
      <c r="C3" s="1646"/>
      <c r="D3" s="1646"/>
      <c r="E3" s="1646"/>
      <c r="F3" s="1646"/>
      <c r="G3" s="1646"/>
      <c r="H3" s="1646"/>
      <c r="I3" s="1646"/>
      <c r="J3" s="1646"/>
      <c r="K3" s="1646"/>
      <c r="L3" s="1646"/>
      <c r="M3" s="1646"/>
      <c r="N3" s="1646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648"/>
      <c r="D6" s="1648"/>
      <c r="E6" s="1648"/>
      <c r="F6" s="1648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49"/>
      <c r="D7" s="1649"/>
      <c r="E7" s="1649"/>
      <c r="F7" s="1649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50"/>
      <c r="D8" s="1650"/>
      <c r="E8" s="1650"/>
      <c r="F8" s="1650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631"/>
      <c r="C9" s="631"/>
      <c r="D9" s="631"/>
      <c r="E9" s="631"/>
      <c r="F9" s="1651" t="s">
        <v>338</v>
      </c>
      <c r="G9" s="1651"/>
      <c r="H9" s="1652">
        <v>46059</v>
      </c>
      <c r="I9" s="1652"/>
      <c r="J9" s="1652"/>
      <c r="K9" s="1652"/>
      <c r="L9" s="631"/>
      <c r="M9" s="631"/>
      <c r="N9" s="631"/>
      <c r="O9" s="631"/>
      <c r="P9" s="310"/>
    </row>
    <row r="10" spans="1:16" ht="9.75" hidden="1" customHeight="1">
      <c r="A10" s="311"/>
      <c r="B10" s="357"/>
      <c r="C10" s="1635"/>
      <c r="D10" s="1635"/>
      <c r="E10" s="1635"/>
      <c r="F10" s="1635"/>
      <c r="G10" s="357"/>
      <c r="H10" s="357"/>
      <c r="I10" s="357"/>
      <c r="J10" s="357"/>
      <c r="K10" s="358"/>
      <c r="L10" s="358"/>
      <c r="M10" s="358"/>
      <c r="N10" s="359"/>
      <c r="O10" s="359"/>
      <c r="P10" s="310"/>
    </row>
    <row r="11" spans="1:16" ht="15" hidden="1" customHeight="1">
      <c r="A11" s="311"/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359"/>
      <c r="P11" s="310"/>
    </row>
    <row r="12" spans="1:16" ht="15" customHeight="1">
      <c r="A12" s="311"/>
      <c r="B12" s="1636" t="s">
        <v>346</v>
      </c>
      <c r="C12" s="1636"/>
      <c r="D12" s="1636"/>
      <c r="E12" s="1636"/>
      <c r="F12" s="1636"/>
      <c r="G12" s="1636"/>
      <c r="H12" s="1636"/>
      <c r="I12" s="1636"/>
      <c r="J12" s="1636"/>
      <c r="K12" s="1636"/>
      <c r="L12" s="1636"/>
      <c r="M12" s="1636"/>
      <c r="N12" s="1636"/>
      <c r="O12" s="1636"/>
      <c r="P12" s="310"/>
    </row>
    <row r="13" spans="1:16" ht="9.9499999999999993" customHeight="1">
      <c r="A13" s="318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9.9499999999999993" customHeight="1">
      <c r="A14" s="318"/>
      <c r="B14" s="1624" t="s">
        <v>165</v>
      </c>
      <c r="C14" s="1625"/>
      <c r="D14" s="1625"/>
      <c r="E14" s="1625"/>
      <c r="F14" s="1625"/>
      <c r="G14" s="1626"/>
      <c r="H14" s="319"/>
      <c r="I14" s="1624" t="s">
        <v>166</v>
      </c>
      <c r="J14" s="1625"/>
      <c r="K14" s="1625"/>
      <c r="L14" s="1625"/>
      <c r="M14" s="1625"/>
      <c r="N14" s="1625"/>
      <c r="O14" s="1626"/>
      <c r="P14" s="320"/>
    </row>
    <row r="15" spans="1:16" ht="9.9499999999999993" customHeight="1">
      <c r="A15" s="318"/>
      <c r="B15" s="1627"/>
      <c r="C15" s="1628"/>
      <c r="D15" s="1628"/>
      <c r="E15" s="1628"/>
      <c r="F15" s="1628"/>
      <c r="G15" s="1629"/>
      <c r="H15" s="319"/>
      <c r="I15" s="1627"/>
      <c r="J15" s="1628"/>
      <c r="K15" s="1628"/>
      <c r="L15" s="1628"/>
      <c r="M15" s="1628"/>
      <c r="N15" s="1628"/>
      <c r="O15" s="1629"/>
      <c r="P15" s="320"/>
    </row>
    <row r="16" spans="1:16" ht="9.9499999999999993" customHeight="1">
      <c r="A16" s="321"/>
      <c r="B16" s="322"/>
      <c r="C16" s="322"/>
      <c r="D16" s="322"/>
      <c r="E16" s="322"/>
      <c r="F16" s="322"/>
      <c r="G16" s="323"/>
      <c r="H16" s="319"/>
      <c r="I16" s="324"/>
      <c r="J16" s="1637" t="s">
        <v>261</v>
      </c>
      <c r="K16" s="1638"/>
      <c r="L16" s="1638"/>
      <c r="M16" s="1639"/>
      <c r="N16" s="1640"/>
      <c r="O16" s="323"/>
      <c r="P16" s="320"/>
    </row>
    <row r="17" spans="1:17" ht="5.0999999999999996" customHeight="1">
      <c r="A17" s="321"/>
      <c r="B17" s="319"/>
      <c r="C17" s="325"/>
      <c r="D17" s="325"/>
      <c r="E17" s="325"/>
      <c r="F17" s="325"/>
      <c r="G17" s="326"/>
      <c r="H17" s="319"/>
      <c r="I17" s="327"/>
      <c r="J17" s="1638"/>
      <c r="K17" s="1638"/>
      <c r="L17" s="1638"/>
      <c r="M17" s="1639"/>
      <c r="N17" s="1640"/>
      <c r="O17" s="328"/>
      <c r="P17" s="320"/>
    </row>
    <row r="18" spans="1:17" ht="9.9499999999999993" customHeight="1">
      <c r="A18" s="321"/>
      <c r="B18" s="319"/>
      <c r="C18" s="329" t="s">
        <v>167</v>
      </c>
      <c r="D18" s="330"/>
      <c r="E18" s="330"/>
      <c r="F18" s="331"/>
      <c r="G18" s="332"/>
      <c r="H18" s="319"/>
      <c r="I18" s="327"/>
      <c r="J18" s="1638"/>
      <c r="K18" s="1638"/>
      <c r="L18" s="1638"/>
      <c r="M18" s="1639"/>
      <c r="N18" s="1640"/>
      <c r="O18" s="332"/>
      <c r="P18" s="320"/>
    </row>
    <row r="19" spans="1:17" ht="9.9499999999999993" customHeight="1">
      <c r="A19" s="321"/>
      <c r="B19" s="319"/>
      <c r="C19" s="333" t="s">
        <v>168</v>
      </c>
      <c r="D19" s="1288" t="s">
        <v>652</v>
      </c>
      <c r="E19" s="330"/>
      <c r="F19" s="335"/>
      <c r="G19" s="336"/>
      <c r="H19" s="319"/>
      <c r="I19" s="327"/>
      <c r="J19" s="1638"/>
      <c r="K19" s="1638"/>
      <c r="L19" s="1638"/>
      <c r="M19" s="1639"/>
      <c r="N19" s="1640"/>
      <c r="O19" s="332"/>
      <c r="P19" s="320"/>
    </row>
    <row r="20" spans="1:17" ht="9.9499999999999993" customHeight="1">
      <c r="A20" s="321"/>
      <c r="B20" s="319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638"/>
      <c r="K20" s="1638"/>
      <c r="L20" s="1638"/>
      <c r="M20" s="1639"/>
      <c r="N20" s="1640"/>
      <c r="O20" s="332"/>
      <c r="P20" s="320"/>
    </row>
    <row r="21" spans="1:17" ht="9.9499999999999993" customHeight="1">
      <c r="A21" s="321"/>
      <c r="B21" s="319"/>
      <c r="C21" s="360" t="s">
        <v>695</v>
      </c>
      <c r="D21" s="361"/>
      <c r="E21" s="337"/>
      <c r="F21" s="337"/>
      <c r="G21" s="332"/>
      <c r="H21" s="319"/>
      <c r="I21" s="327"/>
      <c r="J21" s="1638"/>
      <c r="K21" s="1638"/>
      <c r="L21" s="1638"/>
      <c r="M21" s="1639"/>
      <c r="N21" s="1640"/>
      <c r="O21" s="332"/>
      <c r="P21" s="320"/>
    </row>
    <row r="22" spans="1:17" ht="5.0999999999999996" customHeight="1">
      <c r="A22" s="321"/>
      <c r="B22" s="319"/>
      <c r="C22" s="360"/>
      <c r="D22" s="361"/>
      <c r="E22" s="337"/>
      <c r="F22" s="337"/>
      <c r="G22" s="332"/>
      <c r="H22" s="319"/>
      <c r="I22" s="327"/>
      <c r="J22" s="1638"/>
      <c r="K22" s="1638"/>
      <c r="L22" s="1638"/>
      <c r="M22" s="1639"/>
      <c r="N22" s="1640"/>
      <c r="O22" s="332"/>
      <c r="P22" s="320"/>
    </row>
    <row r="23" spans="1:17" ht="9.9499999999999993" customHeight="1">
      <c r="A23" s="321"/>
      <c r="B23" s="338"/>
      <c r="C23" s="339"/>
      <c r="D23" s="339"/>
      <c r="E23" s="339"/>
      <c r="F23" s="339"/>
      <c r="G23" s="340"/>
      <c r="H23" s="319"/>
      <c r="I23" s="341"/>
      <c r="J23" s="1641"/>
      <c r="K23" s="1641"/>
      <c r="L23" s="1641"/>
      <c r="M23" s="1642"/>
      <c r="N23" s="1643"/>
      <c r="O23" s="340"/>
      <c r="P23" s="320"/>
    </row>
    <row r="24" spans="1:17" ht="9.9499999999999993" customHeight="1">
      <c r="A24" s="318"/>
      <c r="B24" s="319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331"/>
      <c r="P24" s="320"/>
    </row>
    <row r="25" spans="1:17" ht="9.9499999999999993" customHeight="1">
      <c r="A25" s="318"/>
      <c r="B25" s="1624" t="s">
        <v>173</v>
      </c>
      <c r="C25" s="1625"/>
      <c r="D25" s="1625"/>
      <c r="E25" s="1625"/>
      <c r="F25" s="1625"/>
      <c r="G25" s="1626"/>
      <c r="H25" s="342"/>
      <c r="I25" s="1624" t="s">
        <v>335</v>
      </c>
      <c r="J25" s="1625"/>
      <c r="K25" s="1625"/>
      <c r="L25" s="1625"/>
      <c r="M25" s="1625"/>
      <c r="N25" s="1625"/>
      <c r="O25" s="1626"/>
      <c r="P25" s="320"/>
    </row>
    <row r="26" spans="1:17" ht="9.9499999999999993" customHeight="1">
      <c r="A26" s="318"/>
      <c r="B26" s="1627"/>
      <c r="C26" s="1628"/>
      <c r="D26" s="1628"/>
      <c r="E26" s="1628"/>
      <c r="F26" s="1628"/>
      <c r="G26" s="1629"/>
      <c r="H26" s="342"/>
      <c r="I26" s="1627"/>
      <c r="J26" s="1628"/>
      <c r="K26" s="1628"/>
      <c r="L26" s="1628"/>
      <c r="M26" s="1628"/>
      <c r="N26" s="1628"/>
      <c r="O26" s="1629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368"/>
      <c r="L27" s="368"/>
      <c r="M27" s="368"/>
      <c r="N27" s="368"/>
      <c r="O27" s="369"/>
      <c r="P27" s="320"/>
    </row>
    <row r="28" spans="1:17" ht="11.25" customHeight="1">
      <c r="A28" s="318"/>
      <c r="B28" s="353"/>
      <c r="C28" s="1630" t="s">
        <v>339</v>
      </c>
      <c r="D28" s="1631"/>
      <c r="E28" s="1631"/>
      <c r="F28" s="1631"/>
      <c r="G28" s="344"/>
      <c r="H28" s="319"/>
      <c r="I28" s="1632" t="s">
        <v>701</v>
      </c>
      <c r="J28" s="1633"/>
      <c r="K28" s="1633"/>
      <c r="L28" s="1633"/>
      <c r="M28" s="1633"/>
      <c r="N28" s="1633"/>
      <c r="O28" s="1634"/>
      <c r="P28" s="320"/>
    </row>
    <row r="29" spans="1:17" ht="11.25" customHeight="1">
      <c r="A29" s="318"/>
      <c r="B29" s="353"/>
      <c r="C29" s="617" t="s">
        <v>593</v>
      </c>
      <c r="D29" s="347"/>
      <c r="E29" s="347"/>
      <c r="F29" s="117"/>
      <c r="G29" s="118" t="s">
        <v>174</v>
      </c>
      <c r="H29" s="319"/>
      <c r="I29" s="1632" t="s">
        <v>336</v>
      </c>
      <c r="J29" s="1633"/>
      <c r="K29" s="1633"/>
      <c r="L29" s="1633"/>
      <c r="M29" s="1633"/>
      <c r="N29" s="1633"/>
      <c r="O29" s="1634"/>
      <c r="P29" s="320"/>
      <c r="Q29" s="444"/>
    </row>
    <row r="30" spans="1:17" ht="9.9499999999999993" customHeight="1">
      <c r="A30" s="318"/>
      <c r="B30" s="353"/>
      <c r="C30" s="617" t="s">
        <v>666</v>
      </c>
      <c r="D30" s="347"/>
      <c r="E30" s="347"/>
      <c r="F30" s="117"/>
      <c r="G30" s="118" t="s">
        <v>175</v>
      </c>
      <c r="H30" s="319"/>
      <c r="I30" s="370"/>
      <c r="J30" s="1615"/>
      <c r="K30" s="1615"/>
      <c r="L30" s="1615"/>
      <c r="M30" s="1615"/>
      <c r="N30" s="1615"/>
      <c r="O30" s="372"/>
      <c r="P30" s="320"/>
    </row>
    <row r="31" spans="1:17" ht="9.9499999999999993" customHeight="1">
      <c r="A31" s="318"/>
      <c r="B31" s="353"/>
      <c r="C31" s="617" t="s">
        <v>340</v>
      </c>
      <c r="D31" s="347"/>
      <c r="E31" s="347"/>
      <c r="F31" s="117"/>
      <c r="G31" s="118" t="s">
        <v>333</v>
      </c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 t="s">
        <v>745</v>
      </c>
      <c r="D32" s="347"/>
      <c r="E32" s="347"/>
      <c r="F32" s="117"/>
      <c r="G32" s="118" t="s">
        <v>746</v>
      </c>
      <c r="H32" s="319"/>
      <c r="I32" s="373"/>
      <c r="J32" s="374"/>
      <c r="K32" s="374"/>
      <c r="L32" s="374"/>
      <c r="M32" s="374"/>
      <c r="N32" s="374"/>
      <c r="O32" s="375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343"/>
      <c r="J33" s="343"/>
      <c r="K33" s="343"/>
      <c r="L33" s="343"/>
      <c r="M33" s="343"/>
      <c r="N33" s="343"/>
      <c r="O33" s="343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343"/>
      <c r="J34" s="343"/>
      <c r="K34" s="343"/>
      <c r="L34" s="343"/>
      <c r="M34" s="343"/>
      <c r="N34" s="343"/>
      <c r="O34" s="343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O35" s="343"/>
      <c r="P35" s="320"/>
    </row>
    <row r="36" spans="1:16" ht="9.9499999999999993" customHeight="1">
      <c r="A36" s="318"/>
      <c r="B36" s="353"/>
      <c r="D36" s="625"/>
      <c r="E36" s="627"/>
      <c r="O36" s="331"/>
      <c r="P36" s="320"/>
    </row>
    <row r="37" spans="1:16" ht="9.9499999999999993" customHeight="1">
      <c r="A37" s="318"/>
      <c r="B37" s="353"/>
      <c r="D37" s="626"/>
      <c r="O37" s="331"/>
      <c r="P37" s="320"/>
    </row>
    <row r="38" spans="1:16" ht="9.9499999999999993" customHeight="1">
      <c r="A38" s="318"/>
      <c r="B38" s="353"/>
      <c r="C38" s="329"/>
      <c r="D38" s="393"/>
      <c r="E38" s="1599" t="s">
        <v>176</v>
      </c>
      <c r="F38" s="1600"/>
      <c r="G38" s="1600"/>
      <c r="H38" s="1600"/>
      <c r="I38" s="1600"/>
      <c r="J38" s="1600"/>
      <c r="K38" s="1600"/>
      <c r="L38" s="1600"/>
      <c r="O38" s="331"/>
      <c r="P38" s="320"/>
    </row>
    <row r="39" spans="1:16" ht="9.9499999999999993" customHeight="1">
      <c r="A39" s="318"/>
      <c r="B39" s="353"/>
      <c r="C39" s="390"/>
      <c r="D39" s="118"/>
      <c r="E39" s="1599"/>
      <c r="F39" s="1600"/>
      <c r="G39" s="1600"/>
      <c r="H39" s="1600"/>
      <c r="I39" s="1600"/>
      <c r="J39" s="1600"/>
      <c r="K39" s="1600"/>
      <c r="L39" s="1600"/>
      <c r="O39" s="331"/>
      <c r="P39" s="320"/>
    </row>
    <row r="40" spans="1:16" ht="9.9499999999999993" customHeight="1">
      <c r="A40" s="318"/>
      <c r="B40" s="353"/>
      <c r="C40" s="379"/>
      <c r="D40" s="118"/>
      <c r="E40" s="1616" t="s">
        <v>337</v>
      </c>
      <c r="F40" s="1617"/>
      <c r="G40" s="1617"/>
      <c r="H40" s="1617"/>
      <c r="I40" s="1617"/>
      <c r="J40" s="1617"/>
      <c r="K40" s="1617"/>
      <c r="L40" s="1618"/>
      <c r="O40" s="331"/>
      <c r="P40" s="320"/>
    </row>
    <row r="41" spans="1:16" ht="9.9499999999999993" customHeight="1">
      <c r="A41" s="318"/>
      <c r="B41" s="353"/>
      <c r="C41" s="379"/>
      <c r="D41" s="118"/>
      <c r="G41" s="644" t="s">
        <v>177</v>
      </c>
      <c r="H41" s="627"/>
      <c r="I41" s="627"/>
      <c r="J41" s="636">
        <v>-0.125</v>
      </c>
      <c r="K41" s="643"/>
      <c r="L41" s="629"/>
      <c r="O41" s="322"/>
      <c r="P41" s="320"/>
    </row>
    <row r="42" spans="1:16" ht="10.5" customHeight="1">
      <c r="A42" s="318"/>
      <c r="B42" s="353"/>
      <c r="C42" s="379"/>
      <c r="D42" s="394"/>
      <c r="G42" s="642" t="s">
        <v>191</v>
      </c>
      <c r="J42" s="643">
        <v>-0.25</v>
      </c>
      <c r="K42" s="643"/>
      <c r="L42" s="629"/>
      <c r="P42" s="320"/>
    </row>
    <row r="43" spans="1:16" ht="9.9499999999999993" customHeight="1">
      <c r="A43" s="318"/>
      <c r="B43" s="353"/>
      <c r="C43" s="379"/>
      <c r="D43" s="391"/>
      <c r="G43" s="642" t="s">
        <v>192</v>
      </c>
      <c r="J43" s="643">
        <v>-0.375</v>
      </c>
      <c r="K43" s="643"/>
      <c r="L43" s="629"/>
      <c r="P43" s="320"/>
    </row>
    <row r="44" spans="1:16" ht="9.9499999999999993" customHeight="1">
      <c r="A44" s="318"/>
      <c r="B44" s="353"/>
      <c r="D44" s="616"/>
      <c r="G44" s="642" t="s">
        <v>193</v>
      </c>
      <c r="H44" s="615"/>
      <c r="J44" s="643">
        <v>-0.5</v>
      </c>
      <c r="K44" s="615"/>
      <c r="L44" s="629"/>
      <c r="P44" s="320"/>
    </row>
    <row r="45" spans="1:16" ht="9.9499999999999993" customHeight="1">
      <c r="A45" s="318"/>
      <c r="B45" s="353"/>
      <c r="D45" s="391"/>
      <c r="E45" s="619"/>
      <c r="F45" s="620"/>
      <c r="G45" s="620"/>
      <c r="H45" s="620"/>
      <c r="I45" s="620"/>
      <c r="J45" s="620"/>
      <c r="K45" s="620"/>
      <c r="L45" s="621"/>
      <c r="P45" s="320"/>
    </row>
    <row r="46" spans="1:16" ht="9.9499999999999993" customHeight="1">
      <c r="A46" s="318"/>
      <c r="B46" s="353"/>
      <c r="D46" s="391"/>
      <c r="E46" s="1593" t="s">
        <v>31</v>
      </c>
      <c r="F46" s="1594"/>
      <c r="G46" s="1594"/>
      <c r="H46" s="1594"/>
      <c r="I46" s="1594"/>
      <c r="J46" s="1594"/>
      <c r="K46" s="1594"/>
      <c r="L46" s="1595"/>
      <c r="P46" s="320"/>
    </row>
    <row r="47" spans="1:16" ht="9.9499999999999993" customHeight="1">
      <c r="A47" s="318"/>
      <c r="B47" s="353"/>
      <c r="C47" s="389"/>
      <c r="D47" s="392"/>
      <c r="E47" s="622"/>
      <c r="F47" s="623"/>
      <c r="G47" s="623"/>
      <c r="H47" s="623"/>
      <c r="I47" s="623"/>
      <c r="J47" s="623"/>
      <c r="K47" s="623"/>
      <c r="L47" s="624"/>
      <c r="P47" s="320"/>
    </row>
    <row r="48" spans="1:16" ht="9.9499999999999993" customHeight="1">
      <c r="A48" s="318"/>
      <c r="B48" s="1596" t="s">
        <v>178</v>
      </c>
      <c r="C48" s="1597"/>
      <c r="D48" s="1597"/>
      <c r="E48" s="1597"/>
      <c r="F48" s="1597"/>
      <c r="G48" s="1597"/>
      <c r="H48" s="1597"/>
      <c r="I48" s="1597"/>
      <c r="J48" s="1597"/>
      <c r="K48" s="1597"/>
      <c r="L48" s="1597"/>
      <c r="M48" s="1597"/>
      <c r="N48" s="1597"/>
      <c r="O48" s="1598"/>
      <c r="P48" s="320"/>
    </row>
    <row r="49" spans="1:16" ht="9.9499999999999993" customHeight="1">
      <c r="A49" s="318"/>
      <c r="B49" s="1599"/>
      <c r="C49" s="1600"/>
      <c r="D49" s="1600"/>
      <c r="E49" s="1600"/>
      <c r="F49" s="1600"/>
      <c r="G49" s="1600"/>
      <c r="H49" s="1600"/>
      <c r="I49" s="1600"/>
      <c r="J49" s="1600"/>
      <c r="K49" s="1600"/>
      <c r="L49" s="1600"/>
      <c r="M49" s="1600"/>
      <c r="N49" s="1600"/>
      <c r="O49" s="1601"/>
      <c r="P49" s="320"/>
    </row>
    <row r="50" spans="1:16" ht="15">
      <c r="A50" s="318"/>
      <c r="B50" s="377"/>
      <c r="C50" s="36" t="s">
        <v>179</v>
      </c>
      <c r="D50" s="387"/>
      <c r="E50" s="387"/>
      <c r="F50" s="387"/>
      <c r="G50" s="387"/>
      <c r="H50" s="388"/>
      <c r="I50" s="386"/>
      <c r="J50" s="386"/>
      <c r="K50" s="386"/>
      <c r="L50" s="386"/>
      <c r="M50" s="386"/>
      <c r="N50" s="386"/>
      <c r="O50" s="380"/>
      <c r="P50" s="320"/>
    </row>
    <row r="51" spans="1:16" ht="15">
      <c r="A51" s="318"/>
      <c r="B51" s="353"/>
      <c r="C51" s="36" t="s">
        <v>359</v>
      </c>
      <c r="D51" s="36"/>
      <c r="E51" s="36"/>
      <c r="F51" s="36"/>
      <c r="G51" s="36"/>
      <c r="H51" s="36"/>
      <c r="I51" s="36"/>
      <c r="J51" s="36"/>
      <c r="K51" s="36"/>
      <c r="L51" s="36"/>
      <c r="M51" s="386"/>
      <c r="N51" s="386"/>
      <c r="O51" s="382"/>
      <c r="P51" s="320"/>
    </row>
    <row r="52" spans="1:16" ht="9.9499999999999993" customHeight="1">
      <c r="A52" s="318"/>
      <c r="B52" s="353"/>
      <c r="H52" s="319"/>
      <c r="O52" s="382"/>
      <c r="P52" s="320"/>
    </row>
    <row r="53" spans="1:16" ht="9.9499999999999993" customHeight="1">
      <c r="A53" s="345"/>
      <c r="B53" s="364"/>
      <c r="C53" s="347" t="s">
        <v>180</v>
      </c>
      <c r="H53" s="319"/>
      <c r="O53" s="382"/>
      <c r="P53" s="346"/>
    </row>
    <row r="54" spans="1:16" ht="9.9499999999999993" customHeight="1">
      <c r="A54" s="345"/>
      <c r="B54" s="364"/>
      <c r="C54" s="347"/>
      <c r="H54" s="319"/>
      <c r="O54" s="382"/>
      <c r="P54" s="346"/>
    </row>
    <row r="55" spans="1:16" ht="9.9499999999999993" customHeight="1">
      <c r="A55" s="345"/>
      <c r="B55" s="385"/>
      <c r="C55" s="379"/>
      <c r="D55" s="117"/>
      <c r="E55" s="117"/>
      <c r="F55" s="1602"/>
      <c r="G55" s="1602"/>
      <c r="H55" s="319"/>
      <c r="O55" s="382"/>
      <c r="P55" s="346"/>
    </row>
    <row r="56" spans="1:16" ht="9.9499999999999993" customHeight="1">
      <c r="A56" s="345"/>
      <c r="B56" s="381"/>
      <c r="C56" s="376"/>
      <c r="D56" s="376"/>
      <c r="E56" s="376"/>
      <c r="F56" s="376"/>
      <c r="G56" s="378"/>
      <c r="H56" s="378"/>
      <c r="I56" s="383"/>
      <c r="J56" s="383"/>
      <c r="K56" s="383"/>
      <c r="L56" s="383"/>
      <c r="M56" s="383"/>
      <c r="N56" s="383"/>
      <c r="O56" s="384"/>
      <c r="P56" s="346"/>
    </row>
    <row r="57" spans="1:16" ht="9.9499999999999993" customHeight="1">
      <c r="A57" s="345"/>
      <c r="B57" s="1596"/>
      <c r="C57" s="1603"/>
      <c r="D57" s="1603"/>
      <c r="E57" s="1603"/>
      <c r="F57" s="1603"/>
      <c r="G57" s="1603"/>
      <c r="H57" s="1603"/>
      <c r="I57" s="1603"/>
      <c r="J57" s="1603"/>
      <c r="K57" s="1603"/>
      <c r="L57" s="1603"/>
      <c r="M57" s="1603"/>
      <c r="N57" s="1603"/>
      <c r="O57" s="1604"/>
      <c r="P57" s="346"/>
    </row>
    <row r="58" spans="1:16" ht="9.9499999999999993" customHeight="1">
      <c r="A58" s="345"/>
      <c r="B58" s="1605"/>
      <c r="C58" s="1606"/>
      <c r="D58" s="1606"/>
      <c r="E58" s="1606"/>
      <c r="F58" s="1606"/>
      <c r="G58" s="1606"/>
      <c r="H58" s="1606"/>
      <c r="I58" s="1606"/>
      <c r="J58" s="1606"/>
      <c r="K58" s="1606"/>
      <c r="L58" s="1606"/>
      <c r="M58" s="1606"/>
      <c r="N58" s="1606"/>
      <c r="O58" s="1607"/>
      <c r="P58" s="346"/>
    </row>
    <row r="59" spans="1:16" ht="9.9499999999999993" customHeight="1">
      <c r="A59" s="355"/>
      <c r="B59" s="1545"/>
      <c r="C59" s="1546"/>
      <c r="D59" s="1546"/>
      <c r="E59" s="1546"/>
      <c r="F59" s="1546"/>
      <c r="G59" s="1546"/>
      <c r="H59" s="1546"/>
      <c r="I59" s="1546"/>
      <c r="J59" s="1546"/>
      <c r="K59" s="1546"/>
      <c r="L59" s="1546"/>
      <c r="M59" s="1546"/>
      <c r="N59" s="1546"/>
      <c r="O59" s="1547"/>
      <c r="P59" s="346"/>
    </row>
    <row r="60" spans="1:16" ht="9.9499999999999993" customHeight="1">
      <c r="A60" s="355"/>
      <c r="B60" s="1545"/>
      <c r="C60" s="1546"/>
      <c r="D60" s="1546"/>
      <c r="E60" s="1546"/>
      <c r="F60" s="1546"/>
      <c r="G60" s="1546"/>
      <c r="H60" s="1546"/>
      <c r="I60" s="1546"/>
      <c r="J60" s="1546"/>
      <c r="K60" s="1546"/>
      <c r="L60" s="1546"/>
      <c r="M60" s="1546"/>
      <c r="N60" s="1546"/>
      <c r="O60" s="1547"/>
      <c r="P60" s="346"/>
    </row>
    <row r="61" spans="1:16" ht="9.9499999999999993" customHeight="1">
      <c r="A61" s="355"/>
      <c r="B61" s="1548"/>
      <c r="C61" s="1608"/>
      <c r="D61" s="1608"/>
      <c r="E61" s="1608"/>
      <c r="F61" s="1608"/>
      <c r="G61" s="1608"/>
      <c r="H61" s="1608"/>
      <c r="I61" s="1608"/>
      <c r="J61" s="1608"/>
      <c r="K61" s="1608"/>
      <c r="L61" s="1608"/>
      <c r="M61" s="1608"/>
      <c r="N61" s="1608"/>
      <c r="O61" s="1549"/>
      <c r="P61" s="354"/>
    </row>
    <row r="62" spans="1:16" ht="9.9499999999999993" customHeight="1">
      <c r="A62" s="355"/>
      <c r="B62" s="1550"/>
      <c r="C62" s="1551"/>
      <c r="D62" s="1546"/>
      <c r="E62" s="1546"/>
      <c r="F62" s="1546"/>
      <c r="G62" s="1546"/>
      <c r="H62" s="1546"/>
      <c r="I62" s="1546"/>
      <c r="J62" s="1546"/>
      <c r="K62" s="1546"/>
      <c r="L62" s="1546"/>
      <c r="M62" s="1546"/>
      <c r="N62" s="1546"/>
      <c r="O62" s="1549"/>
      <c r="P62" s="354"/>
    </row>
    <row r="63" spans="1:16" ht="9.9499999999999993" customHeight="1">
      <c r="A63" s="355"/>
      <c r="B63" s="1550"/>
      <c r="C63" s="1551"/>
      <c r="D63" s="1546"/>
      <c r="E63" s="1546"/>
      <c r="F63" s="1546"/>
      <c r="G63" s="1546"/>
      <c r="H63" s="1546"/>
      <c r="I63" s="1546"/>
      <c r="J63" s="1546"/>
      <c r="K63" s="1546"/>
      <c r="L63" s="1546"/>
      <c r="M63" s="1546"/>
      <c r="N63" s="1546"/>
      <c r="O63" s="1549"/>
      <c r="P63" s="354"/>
    </row>
    <row r="64" spans="1:16" ht="9.9499999999999993" customHeight="1">
      <c r="A64" s="355"/>
      <c r="B64" s="1550"/>
      <c r="C64" s="1552"/>
      <c r="D64" s="1553"/>
      <c r="E64" s="1553"/>
      <c r="F64" s="1553"/>
      <c r="G64" s="1554"/>
      <c r="H64" s="1555"/>
      <c r="I64" s="1555"/>
      <c r="J64" s="1553"/>
      <c r="K64" s="1553"/>
      <c r="L64" s="1553"/>
      <c r="M64" s="1553"/>
      <c r="N64" s="1553"/>
      <c r="O64" s="1549"/>
      <c r="P64" s="346"/>
    </row>
    <row r="65" spans="1:16" ht="9.9499999999999993" customHeight="1">
      <c r="A65" s="355"/>
      <c r="B65" s="1550"/>
      <c r="C65" s="1553"/>
      <c r="D65" s="1553"/>
      <c r="E65" s="1553"/>
      <c r="F65" s="1553"/>
      <c r="G65" s="1555"/>
      <c r="H65" s="1555"/>
      <c r="I65" s="1555"/>
      <c r="J65" s="1553"/>
      <c r="K65" s="1553"/>
      <c r="L65" s="1553"/>
      <c r="M65" s="1553"/>
      <c r="N65" s="1553"/>
      <c r="O65" s="1549"/>
      <c r="P65" s="346"/>
    </row>
    <row r="66" spans="1:16" ht="9.9499999999999993" customHeight="1">
      <c r="A66" s="355"/>
      <c r="B66" s="1545"/>
      <c r="C66" s="1546"/>
      <c r="D66" s="1546"/>
      <c r="E66" s="1546"/>
      <c r="F66" s="1546"/>
      <c r="G66" s="1546"/>
      <c r="H66" s="1546"/>
      <c r="I66" s="1546"/>
      <c r="J66" s="1546"/>
      <c r="K66" s="1546"/>
      <c r="L66" s="1546"/>
      <c r="M66" s="1546"/>
      <c r="N66" s="1546"/>
      <c r="O66" s="1547"/>
      <c r="P66" s="346"/>
    </row>
    <row r="67" spans="1:16" ht="9.9499999999999993" customHeight="1">
      <c r="A67" s="355"/>
      <c r="B67" s="1545"/>
      <c r="C67" s="1546"/>
      <c r="D67" s="1546"/>
      <c r="E67" s="1546"/>
      <c r="F67" s="1546"/>
      <c r="G67" s="1546"/>
      <c r="H67" s="1546"/>
      <c r="I67" s="1546"/>
      <c r="J67" s="1546"/>
      <c r="K67" s="1546"/>
      <c r="L67" s="1546"/>
      <c r="M67" s="1546"/>
      <c r="N67" s="1546"/>
      <c r="O67" s="1547"/>
      <c r="P67" s="346"/>
    </row>
    <row r="68" spans="1:16" ht="12" customHeight="1">
      <c r="A68" s="355"/>
      <c r="B68" s="1545"/>
      <c r="C68" s="1546"/>
      <c r="D68" s="1546"/>
      <c r="E68" s="1546"/>
      <c r="F68" s="1546"/>
      <c r="G68" s="1546"/>
      <c r="H68" s="1546"/>
      <c r="I68" s="1546"/>
      <c r="J68" s="1546"/>
      <c r="K68" s="1546"/>
      <c r="L68" s="1546"/>
      <c r="M68" s="1546"/>
      <c r="N68" s="1546"/>
      <c r="O68" s="1547"/>
      <c r="P68" s="346"/>
    </row>
    <row r="69" spans="1:16" ht="12" customHeight="1">
      <c r="A69" s="356"/>
      <c r="B69" s="1545"/>
      <c r="C69" s="1546"/>
      <c r="D69" s="1546"/>
      <c r="E69" s="1546"/>
      <c r="F69" s="1546"/>
      <c r="G69" s="1546"/>
      <c r="H69" s="1546"/>
      <c r="I69" s="1546"/>
      <c r="J69" s="1546"/>
      <c r="K69" s="1546"/>
      <c r="L69" s="1546"/>
      <c r="M69" s="1546"/>
      <c r="N69" s="1546"/>
      <c r="O69" s="1547"/>
      <c r="P69" s="348"/>
    </row>
    <row r="70" spans="1:16" ht="9.9499999999999993" customHeight="1">
      <c r="A70" s="349"/>
      <c r="B70" s="1545"/>
      <c r="C70" s="1546"/>
      <c r="D70" s="1546"/>
      <c r="E70" s="1546"/>
      <c r="F70" s="1546"/>
      <c r="G70" s="1546"/>
      <c r="H70" s="1546"/>
      <c r="I70" s="1546"/>
      <c r="J70" s="1546"/>
      <c r="K70" s="1546"/>
      <c r="L70" s="1546"/>
      <c r="M70" s="1546"/>
      <c r="N70" s="1546"/>
      <c r="O70" s="1547"/>
      <c r="P70" s="349"/>
    </row>
    <row r="71" spans="1:16" ht="89.25" customHeight="1">
      <c r="A71" s="349"/>
      <c r="B71" s="1545"/>
      <c r="C71" s="1546"/>
      <c r="D71" s="1546"/>
      <c r="E71" s="1546"/>
      <c r="F71" s="1546"/>
      <c r="G71" s="1546"/>
      <c r="H71" s="1546"/>
      <c r="I71" s="1546"/>
      <c r="J71" s="1546"/>
      <c r="K71" s="1546"/>
      <c r="L71" s="1546"/>
      <c r="M71" s="1546"/>
      <c r="N71" s="1546"/>
      <c r="O71" s="1547"/>
      <c r="P71" s="349"/>
    </row>
    <row r="72" spans="1:16" ht="6.6" customHeight="1">
      <c r="B72" s="1609" t="s">
        <v>181</v>
      </c>
      <c r="C72" s="1610"/>
      <c r="D72" s="1610"/>
      <c r="E72" s="1610"/>
      <c r="F72" s="1610"/>
      <c r="G72" s="1610"/>
      <c r="H72" s="1610"/>
      <c r="I72" s="1610"/>
      <c r="J72" s="1610"/>
      <c r="K72" s="1610"/>
      <c r="L72" s="1610"/>
      <c r="M72" s="1610"/>
      <c r="N72" s="1610"/>
      <c r="O72" s="1611"/>
    </row>
    <row r="73" spans="1:16">
      <c r="B73" s="1612"/>
      <c r="C73" s="1613"/>
      <c r="D73" s="1613"/>
      <c r="E73" s="1613"/>
      <c r="F73" s="1613"/>
      <c r="G73" s="1613"/>
      <c r="H73" s="1613"/>
      <c r="I73" s="1613"/>
      <c r="J73" s="1613"/>
      <c r="K73" s="1613"/>
      <c r="L73" s="1613"/>
      <c r="M73" s="1613"/>
      <c r="N73" s="1613"/>
      <c r="O73" s="1614"/>
    </row>
    <row r="74" spans="1:16">
      <c r="B74" s="1619" t="s">
        <v>182</v>
      </c>
      <c r="C74" s="1620"/>
      <c r="D74" s="1620"/>
      <c r="E74" s="1620"/>
      <c r="F74" s="1620"/>
      <c r="G74" s="1620"/>
      <c r="H74" s="1620"/>
      <c r="I74" s="1620"/>
      <c r="J74" s="1620"/>
      <c r="K74" s="1620"/>
      <c r="L74" s="1620"/>
      <c r="M74" s="1620"/>
      <c r="N74" s="1620"/>
      <c r="O74" s="1621"/>
    </row>
    <row r="75" spans="1:16" ht="9.9499999999999993" customHeight="1">
      <c r="B75" s="1622" t="s">
        <v>183</v>
      </c>
      <c r="C75" s="1602"/>
      <c r="D75" s="1602"/>
      <c r="E75" s="1602"/>
      <c r="F75" s="1602"/>
      <c r="G75" s="1602"/>
      <c r="H75" s="1602"/>
      <c r="I75" s="1602"/>
      <c r="J75" s="1602"/>
      <c r="K75" s="1602"/>
      <c r="L75" s="1602"/>
      <c r="M75" s="1602"/>
      <c r="N75" s="1602"/>
      <c r="O75" s="1623"/>
    </row>
    <row r="76" spans="1:16" ht="13.5" customHeight="1">
      <c r="B76" s="1587" t="s">
        <v>184</v>
      </c>
      <c r="C76" s="1588"/>
      <c r="D76" s="1588"/>
      <c r="E76" s="1588"/>
      <c r="F76" s="1588"/>
      <c r="G76" s="1588"/>
      <c r="H76" s="1588"/>
      <c r="I76" s="1588"/>
      <c r="J76" s="1588"/>
      <c r="K76" s="1588"/>
      <c r="L76" s="1588"/>
      <c r="M76" s="1588"/>
      <c r="N76" s="1588"/>
      <c r="O76" s="1589"/>
    </row>
    <row r="77" spans="1:16">
      <c r="B77" s="1590"/>
      <c r="C77" s="1591"/>
      <c r="D77" s="1591"/>
      <c r="E77" s="1591"/>
      <c r="F77" s="1591"/>
      <c r="G77" s="1591"/>
      <c r="H77" s="1591"/>
      <c r="I77" s="1591"/>
      <c r="J77" s="1591"/>
      <c r="K77" s="1591"/>
      <c r="L77" s="1591"/>
      <c r="M77" s="1591"/>
      <c r="N77" s="1591"/>
      <c r="O77" s="1592"/>
    </row>
  </sheetData>
  <mergeCells count="28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0:L40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xr:uid="{E2A6639C-4A65-468C-B400-AE1F9776F712}"/>
    <hyperlink ref="J16:L23" r:id="rId2" display="AMC selection can be made vy clicking here.  theLender accepts transferred appraisals." xr:uid="{646456DA-DCEB-4070-99F3-091B42C4D521}"/>
    <hyperlink ref="J16:N23" r:id="rId3" display="AMC selection can be made by clicking here.  theLender accepts transferred appraisals." xr:uid="{7824EB55-BA3C-42CB-BA0A-0BA4DE40B6ED}"/>
  </hyperlinks>
  <pageMargins left="0.25" right="0.25" top="0.75" bottom="0.75" header="0.3" footer="0.3"/>
  <pageSetup paperSize="5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C365-4D45-4ACA-9378-72BD1019E252}">
  <sheetPr codeName="Sheet11"/>
  <dimension ref="A1:Q77"/>
  <sheetViews>
    <sheetView showWhiteSpace="0" view="pageLayout" topLeftCell="A17" zoomScaleNormal="130" workbookViewId="0">
      <selection activeCell="Q71" sqref="Q71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644"/>
      <c r="B2" s="1645"/>
      <c r="C2" s="1646"/>
      <c r="D2" s="1646"/>
      <c r="E2" s="1646"/>
      <c r="F2" s="1646"/>
      <c r="G2" s="1646"/>
      <c r="H2" s="1646"/>
      <c r="I2" s="1646"/>
      <c r="J2" s="1646"/>
      <c r="K2" s="1646"/>
      <c r="L2" s="1646"/>
      <c r="M2" s="1646"/>
      <c r="N2" s="1646"/>
      <c r="O2" s="293"/>
      <c r="P2" s="294"/>
    </row>
    <row r="3" spans="1:16" ht="9.9499999999999993" customHeight="1">
      <c r="A3" s="1647"/>
      <c r="B3" s="1646"/>
      <c r="C3" s="1646"/>
      <c r="D3" s="1646"/>
      <c r="E3" s="1646"/>
      <c r="F3" s="1646"/>
      <c r="G3" s="1646"/>
      <c r="H3" s="1646"/>
      <c r="I3" s="1646"/>
      <c r="J3" s="1646"/>
      <c r="K3" s="1646"/>
      <c r="L3" s="1646"/>
      <c r="M3" s="1646"/>
      <c r="N3" s="1646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648"/>
      <c r="D6" s="1648"/>
      <c r="E6" s="1648"/>
      <c r="F6" s="1648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49"/>
      <c r="D7" s="1649"/>
      <c r="E7" s="1649"/>
      <c r="F7" s="1649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50"/>
      <c r="D8" s="1650"/>
      <c r="E8" s="1650"/>
      <c r="F8" s="1650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631"/>
      <c r="C9" s="631"/>
      <c r="D9" s="631"/>
      <c r="E9" s="631"/>
      <c r="F9" s="1651" t="s">
        <v>338</v>
      </c>
      <c r="G9" s="1651"/>
      <c r="H9" s="1652">
        <v>46059</v>
      </c>
      <c r="I9" s="1652"/>
      <c r="J9" s="1652"/>
      <c r="K9" s="1652"/>
      <c r="L9" s="631"/>
      <c r="M9" s="631"/>
      <c r="N9" s="631"/>
      <c r="O9" s="631"/>
      <c r="P9" s="310"/>
    </row>
    <row r="10" spans="1:16" ht="9.75" hidden="1" customHeight="1">
      <c r="A10" s="311"/>
      <c r="B10" s="357"/>
      <c r="C10" s="1635"/>
      <c r="D10" s="1635"/>
      <c r="E10" s="1635"/>
      <c r="F10" s="1635"/>
      <c r="G10" s="357"/>
      <c r="H10" s="357"/>
      <c r="I10" s="357"/>
      <c r="J10" s="357"/>
      <c r="K10" s="358"/>
      <c r="L10" s="358"/>
      <c r="M10" s="358"/>
      <c r="N10" s="359"/>
      <c r="O10" s="359"/>
      <c r="P10" s="310"/>
    </row>
    <row r="11" spans="1:16" ht="15" hidden="1" customHeight="1">
      <c r="A11" s="311"/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359"/>
      <c r="P11" s="310"/>
    </row>
    <row r="12" spans="1:16" ht="15" customHeight="1">
      <c r="A12" s="311"/>
      <c r="B12" s="1636" t="s">
        <v>350</v>
      </c>
      <c r="C12" s="1636"/>
      <c r="D12" s="1636"/>
      <c r="E12" s="1636"/>
      <c r="F12" s="1636"/>
      <c r="G12" s="1636"/>
      <c r="H12" s="1636"/>
      <c r="I12" s="1636"/>
      <c r="J12" s="1636"/>
      <c r="K12" s="1636"/>
      <c r="L12" s="1636"/>
      <c r="M12" s="1636"/>
      <c r="N12" s="1636"/>
      <c r="O12" s="1636"/>
      <c r="P12" s="310"/>
    </row>
    <row r="13" spans="1:16" ht="9.9499999999999993" customHeight="1">
      <c r="A13" s="318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9.9499999999999993" customHeight="1">
      <c r="A14" s="318"/>
      <c r="B14" s="1624" t="s">
        <v>165</v>
      </c>
      <c r="C14" s="1625"/>
      <c r="D14" s="1625"/>
      <c r="E14" s="1625"/>
      <c r="F14" s="1625"/>
      <c r="G14" s="1626"/>
      <c r="H14" s="319"/>
      <c r="I14" s="1624" t="s">
        <v>166</v>
      </c>
      <c r="J14" s="1625"/>
      <c r="K14" s="1625"/>
      <c r="L14" s="1625"/>
      <c r="M14" s="1625"/>
      <c r="N14" s="1625"/>
      <c r="O14" s="1626"/>
      <c r="P14" s="320"/>
    </row>
    <row r="15" spans="1:16" ht="9.9499999999999993" customHeight="1">
      <c r="A15" s="318"/>
      <c r="B15" s="1627"/>
      <c r="C15" s="1628"/>
      <c r="D15" s="1628"/>
      <c r="E15" s="1628"/>
      <c r="F15" s="1628"/>
      <c r="G15" s="1629"/>
      <c r="H15" s="319"/>
      <c r="I15" s="1627"/>
      <c r="J15" s="1628"/>
      <c r="K15" s="1628"/>
      <c r="L15" s="1628"/>
      <c r="M15" s="1628"/>
      <c r="N15" s="1628"/>
      <c r="O15" s="1629"/>
      <c r="P15" s="320"/>
    </row>
    <row r="16" spans="1:16" ht="9.9499999999999993" customHeight="1">
      <c r="A16" s="321"/>
      <c r="B16" s="322"/>
      <c r="C16" s="322"/>
      <c r="D16" s="322"/>
      <c r="E16" s="322"/>
      <c r="F16" s="322"/>
      <c r="G16" s="323"/>
      <c r="H16" s="319"/>
      <c r="I16" s="324"/>
      <c r="J16" s="1637" t="s">
        <v>261</v>
      </c>
      <c r="K16" s="1638"/>
      <c r="L16" s="1638"/>
      <c r="M16" s="1639"/>
      <c r="N16" s="1640"/>
      <c r="O16" s="323"/>
      <c r="P16" s="320"/>
    </row>
    <row r="17" spans="1:17" ht="5.0999999999999996" customHeight="1">
      <c r="A17" s="321"/>
      <c r="B17" s="319"/>
      <c r="C17" s="325"/>
      <c r="D17" s="325"/>
      <c r="E17" s="325"/>
      <c r="F17" s="325"/>
      <c r="G17" s="326"/>
      <c r="H17" s="319"/>
      <c r="I17" s="327"/>
      <c r="J17" s="1638"/>
      <c r="K17" s="1638"/>
      <c r="L17" s="1638"/>
      <c r="M17" s="1639"/>
      <c r="N17" s="1640"/>
      <c r="O17" s="328"/>
      <c r="P17" s="320"/>
    </row>
    <row r="18" spans="1:17" ht="9.9499999999999993" customHeight="1">
      <c r="A18" s="321"/>
      <c r="B18" s="319"/>
      <c r="C18" s="329" t="s">
        <v>167</v>
      </c>
      <c r="D18" s="330"/>
      <c r="E18" s="330"/>
      <c r="F18" s="331"/>
      <c r="G18" s="332"/>
      <c r="H18" s="319"/>
      <c r="I18" s="327"/>
      <c r="J18" s="1638"/>
      <c r="K18" s="1638"/>
      <c r="L18" s="1638"/>
      <c r="M18" s="1639"/>
      <c r="N18" s="1640"/>
      <c r="O18" s="332"/>
      <c r="P18" s="320"/>
    </row>
    <row r="19" spans="1:17" ht="9.9499999999999993" customHeight="1">
      <c r="A19" s="321"/>
      <c r="B19" s="319"/>
      <c r="C19" s="333" t="s">
        <v>168</v>
      </c>
      <c r="D19" s="1288" t="s">
        <v>652</v>
      </c>
      <c r="E19" s="330"/>
      <c r="F19" s="335"/>
      <c r="G19" s="336"/>
      <c r="H19" s="319"/>
      <c r="I19" s="327"/>
      <c r="J19" s="1638"/>
      <c r="K19" s="1638"/>
      <c r="L19" s="1638"/>
      <c r="M19" s="1639"/>
      <c r="N19" s="1640"/>
      <c r="O19" s="332"/>
      <c r="P19" s="320"/>
    </row>
    <row r="20" spans="1:17" ht="9.9499999999999993" customHeight="1">
      <c r="A20" s="321"/>
      <c r="B20" s="319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638"/>
      <c r="K20" s="1638"/>
      <c r="L20" s="1638"/>
      <c r="M20" s="1639"/>
      <c r="N20" s="1640"/>
      <c r="O20" s="332"/>
      <c r="P20" s="320"/>
    </row>
    <row r="21" spans="1:17" ht="9.9499999999999993" customHeight="1">
      <c r="A21" s="321"/>
      <c r="B21" s="319"/>
      <c r="C21" s="360" t="s">
        <v>172</v>
      </c>
      <c r="D21" s="361"/>
      <c r="E21" s="337"/>
      <c r="F21" s="337"/>
      <c r="G21" s="332"/>
      <c r="H21" s="319"/>
      <c r="I21" s="327"/>
      <c r="J21" s="1638"/>
      <c r="K21" s="1638"/>
      <c r="L21" s="1638"/>
      <c r="M21" s="1639"/>
      <c r="N21" s="1640"/>
      <c r="O21" s="332"/>
      <c r="P21" s="320"/>
    </row>
    <row r="22" spans="1:17" ht="5.0999999999999996" customHeight="1">
      <c r="A22" s="321"/>
      <c r="B22" s="319"/>
      <c r="C22" s="360"/>
      <c r="D22" s="361"/>
      <c r="E22" s="337"/>
      <c r="F22" s="337"/>
      <c r="G22" s="332"/>
      <c r="H22" s="319"/>
      <c r="I22" s="327"/>
      <c r="J22" s="1638"/>
      <c r="K22" s="1638"/>
      <c r="L22" s="1638"/>
      <c r="M22" s="1639"/>
      <c r="N22" s="1640"/>
      <c r="O22" s="332"/>
      <c r="P22" s="320"/>
    </row>
    <row r="23" spans="1:17" ht="9.9499999999999993" customHeight="1">
      <c r="A23" s="321"/>
      <c r="B23" s="338"/>
      <c r="C23" s="339"/>
      <c r="D23" s="339"/>
      <c r="E23" s="339"/>
      <c r="F23" s="339"/>
      <c r="G23" s="340"/>
      <c r="H23" s="319"/>
      <c r="I23" s="341"/>
      <c r="J23" s="1641"/>
      <c r="K23" s="1641"/>
      <c r="L23" s="1641"/>
      <c r="M23" s="1642"/>
      <c r="N23" s="1643"/>
      <c r="O23" s="340"/>
      <c r="P23" s="320"/>
    </row>
    <row r="24" spans="1:17" ht="9.9499999999999993" customHeight="1">
      <c r="A24" s="318"/>
      <c r="B24" s="319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331"/>
      <c r="P24" s="320"/>
    </row>
    <row r="25" spans="1:17" ht="9.9499999999999993" customHeight="1">
      <c r="A25" s="318"/>
      <c r="B25" s="1624" t="s">
        <v>173</v>
      </c>
      <c r="C25" s="1625"/>
      <c r="D25" s="1625"/>
      <c r="E25" s="1625"/>
      <c r="F25" s="1625"/>
      <c r="G25" s="1626"/>
      <c r="H25" s="342"/>
      <c r="I25" s="1624" t="s">
        <v>361</v>
      </c>
      <c r="J25" s="1625"/>
      <c r="K25" s="1625"/>
      <c r="L25" s="1625"/>
      <c r="M25" s="1625"/>
      <c r="N25" s="1625"/>
      <c r="O25" s="1830"/>
      <c r="P25" s="320"/>
    </row>
    <row r="26" spans="1:17" ht="9.9499999999999993" customHeight="1">
      <c r="A26" s="318"/>
      <c r="B26" s="1627"/>
      <c r="C26" s="1628"/>
      <c r="D26" s="1628"/>
      <c r="E26" s="1628"/>
      <c r="F26" s="1628"/>
      <c r="G26" s="1629"/>
      <c r="H26" s="342"/>
      <c r="I26" s="1627"/>
      <c r="J26" s="1628"/>
      <c r="K26" s="1628"/>
      <c r="L26" s="1628"/>
      <c r="M26" s="1628"/>
      <c r="N26" s="1628"/>
      <c r="O26" s="1831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368"/>
      <c r="L27" s="368"/>
      <c r="M27" s="368"/>
      <c r="N27" s="368"/>
      <c r="O27" s="369"/>
      <c r="P27" s="320"/>
    </row>
    <row r="28" spans="1:17" ht="11.25" customHeight="1">
      <c r="A28" s="318"/>
      <c r="B28" s="353"/>
      <c r="C28" s="1630" t="s">
        <v>344</v>
      </c>
      <c r="D28" s="1631"/>
      <c r="E28" s="1631"/>
      <c r="F28" s="1631"/>
      <c r="G28" s="344"/>
      <c r="H28" s="319"/>
      <c r="I28" s="1632"/>
      <c r="J28" s="1633"/>
      <c r="K28" s="1633"/>
      <c r="L28" s="1633"/>
      <c r="M28" s="1633"/>
      <c r="N28" s="1633"/>
      <c r="O28" s="1634"/>
      <c r="P28" s="320"/>
    </row>
    <row r="29" spans="1:17" ht="11.25" customHeight="1">
      <c r="A29" s="318"/>
      <c r="B29" s="353"/>
      <c r="C29" s="617" t="s">
        <v>372</v>
      </c>
      <c r="D29" s="347"/>
      <c r="E29" s="347"/>
      <c r="F29" s="117"/>
      <c r="G29" s="118" t="s">
        <v>174</v>
      </c>
      <c r="H29" s="319"/>
      <c r="I29" s="1632" t="s">
        <v>360</v>
      </c>
      <c r="J29" s="1615"/>
      <c r="K29" s="1615"/>
      <c r="L29" s="1615"/>
      <c r="M29" s="1615"/>
      <c r="N29" s="1615"/>
      <c r="O29" s="1832"/>
      <c r="P29" s="320"/>
      <c r="Q29" s="444"/>
    </row>
    <row r="30" spans="1:17" ht="9.9499999999999993" customHeight="1">
      <c r="A30" s="318"/>
      <c r="B30" s="353"/>
      <c r="C30" s="617" t="s">
        <v>331</v>
      </c>
      <c r="D30" s="347"/>
      <c r="E30" s="347"/>
      <c r="F30" s="117"/>
      <c r="G30" s="118" t="s">
        <v>175</v>
      </c>
      <c r="H30" s="319"/>
      <c r="I30" s="370"/>
      <c r="O30" s="372"/>
      <c r="P30" s="320"/>
    </row>
    <row r="31" spans="1:17" ht="9.9499999999999993" customHeight="1">
      <c r="A31" s="318"/>
      <c r="B31" s="353"/>
      <c r="C31" s="617" t="s">
        <v>332</v>
      </c>
      <c r="D31" s="347"/>
      <c r="E31" s="347"/>
      <c r="F31" s="117"/>
      <c r="G31" s="118" t="s">
        <v>333</v>
      </c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 t="s">
        <v>345</v>
      </c>
      <c r="D32" s="347"/>
      <c r="E32" s="347"/>
      <c r="F32" s="117"/>
      <c r="G32" s="118" t="s">
        <v>334</v>
      </c>
      <c r="H32" s="319"/>
      <c r="I32" s="373"/>
      <c r="J32" s="374"/>
      <c r="K32" s="374"/>
      <c r="L32" s="374"/>
      <c r="M32" s="374"/>
      <c r="N32" s="374"/>
      <c r="O32" s="375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343"/>
      <c r="J33" s="343"/>
      <c r="K33" s="343"/>
      <c r="L33" s="343"/>
      <c r="M33" s="343"/>
      <c r="N33" s="343"/>
      <c r="O33" s="638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343"/>
      <c r="J34" s="343"/>
      <c r="K34" s="343"/>
      <c r="L34" s="343"/>
      <c r="M34" s="343"/>
      <c r="N34" s="343"/>
      <c r="O34" s="638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O35" s="638"/>
      <c r="P35" s="320"/>
    </row>
    <row r="36" spans="1:16" ht="9.9499999999999993" customHeight="1">
      <c r="A36" s="318"/>
      <c r="B36" s="353"/>
      <c r="D36" s="625"/>
      <c r="E36" s="627"/>
      <c r="O36" s="639"/>
      <c r="P36" s="320"/>
    </row>
    <row r="37" spans="1:16" ht="9.9499999999999993" customHeight="1">
      <c r="A37" s="318"/>
      <c r="B37" s="353"/>
      <c r="D37" s="626"/>
      <c r="O37" s="639"/>
      <c r="P37" s="320"/>
    </row>
    <row r="38" spans="1:16" ht="9.9499999999999993" customHeight="1">
      <c r="A38" s="318"/>
      <c r="B38" s="353"/>
      <c r="C38" s="329"/>
      <c r="D38" s="393"/>
      <c r="E38" s="1599" t="s">
        <v>176</v>
      </c>
      <c r="F38" s="1600"/>
      <c r="G38" s="1600"/>
      <c r="H38" s="1600"/>
      <c r="I38" s="1600"/>
      <c r="J38" s="1600"/>
      <c r="K38" s="1600"/>
      <c r="L38" s="1600"/>
      <c r="O38" s="639"/>
      <c r="P38" s="320"/>
    </row>
    <row r="39" spans="1:16" ht="9.9499999999999993" customHeight="1">
      <c r="A39" s="318"/>
      <c r="B39" s="353"/>
      <c r="C39" s="390"/>
      <c r="D39" s="118"/>
      <c r="E39" s="1599"/>
      <c r="F39" s="1600"/>
      <c r="G39" s="1600"/>
      <c r="H39" s="1600"/>
      <c r="I39" s="1600"/>
      <c r="J39" s="1600"/>
      <c r="K39" s="1600"/>
      <c r="L39" s="1600"/>
      <c r="O39" s="639"/>
      <c r="P39" s="320"/>
    </row>
    <row r="40" spans="1:16" ht="9.9499999999999993" customHeight="1">
      <c r="A40" s="318"/>
      <c r="B40" s="353"/>
      <c r="C40" s="379"/>
      <c r="D40" s="118"/>
      <c r="E40" s="634"/>
      <c r="F40" s="1617" t="s">
        <v>371</v>
      </c>
      <c r="G40" s="1617"/>
      <c r="H40" s="1617"/>
      <c r="I40" s="1617"/>
      <c r="J40" s="1617"/>
      <c r="K40" s="1617"/>
      <c r="L40" s="637"/>
      <c r="O40" s="639"/>
      <c r="P40" s="320"/>
    </row>
    <row r="41" spans="1:16" ht="9.9499999999999993" customHeight="1">
      <c r="A41" s="318"/>
      <c r="B41" s="353"/>
      <c r="C41" s="379"/>
      <c r="D41" s="118"/>
      <c r="E41" s="630"/>
      <c r="G41" s="644" t="s">
        <v>177</v>
      </c>
      <c r="H41" s="636"/>
      <c r="I41" s="627"/>
      <c r="J41" s="636">
        <v>-0.25</v>
      </c>
      <c r="L41" s="344"/>
      <c r="O41" s="640"/>
      <c r="P41" s="320"/>
    </row>
    <row r="42" spans="1:16" ht="10.5" customHeight="1">
      <c r="A42" s="318"/>
      <c r="B42" s="353"/>
      <c r="C42" s="379"/>
      <c r="D42" s="394"/>
      <c r="E42" s="630"/>
      <c r="G42" s="642" t="s">
        <v>191</v>
      </c>
      <c r="H42" s="643"/>
      <c r="J42" s="643">
        <v>-0.32500000000000001</v>
      </c>
      <c r="L42" s="344"/>
      <c r="O42" s="344"/>
      <c r="P42" s="320"/>
    </row>
    <row r="43" spans="1:16" ht="9.9499999999999993" customHeight="1">
      <c r="A43" s="318"/>
      <c r="B43" s="353"/>
      <c r="C43" s="379"/>
      <c r="D43" s="391"/>
      <c r="E43" s="630"/>
      <c r="G43" s="642" t="s">
        <v>192</v>
      </c>
      <c r="H43" s="643"/>
      <c r="J43" s="643">
        <v>-0.55000000000000004</v>
      </c>
      <c r="L43" s="344"/>
      <c r="O43" s="344"/>
      <c r="P43" s="320"/>
    </row>
    <row r="44" spans="1:16" ht="9.9499999999999993" customHeight="1">
      <c r="A44" s="318"/>
      <c r="B44" s="353"/>
      <c r="D44" s="616"/>
      <c r="E44" s="630"/>
      <c r="F44" s="615"/>
      <c r="G44" s="642" t="s">
        <v>193</v>
      </c>
      <c r="H44" s="615"/>
      <c r="J44" s="643">
        <v>-0.65</v>
      </c>
      <c r="L44" s="344"/>
      <c r="O44" s="344"/>
      <c r="P44" s="320"/>
    </row>
    <row r="45" spans="1:16" ht="9.9499999999999993" customHeight="1">
      <c r="A45" s="318"/>
      <c r="B45" s="353"/>
      <c r="D45" s="391"/>
      <c r="E45" s="619"/>
      <c r="F45" s="620"/>
      <c r="G45" s="620"/>
      <c r="H45" s="620"/>
      <c r="I45" s="620"/>
      <c r="J45" s="620"/>
      <c r="K45" s="620"/>
      <c r="L45" s="621"/>
      <c r="O45" s="344"/>
      <c r="P45" s="320"/>
    </row>
    <row r="46" spans="1:16" ht="9.9499999999999993" customHeight="1">
      <c r="A46" s="318"/>
      <c r="B46" s="353"/>
      <c r="D46" s="391"/>
      <c r="E46" s="1593" t="s">
        <v>307</v>
      </c>
      <c r="F46" s="1594"/>
      <c r="G46" s="1594"/>
      <c r="H46" s="1594"/>
      <c r="I46" s="1594"/>
      <c r="J46" s="1594"/>
      <c r="K46" s="1594"/>
      <c r="L46" s="1595"/>
      <c r="O46" s="344"/>
      <c r="P46" s="320"/>
    </row>
    <row r="47" spans="1:16" ht="9.9499999999999993" customHeight="1">
      <c r="A47" s="318"/>
      <c r="B47" s="641"/>
      <c r="C47" s="389"/>
      <c r="D47" s="392"/>
      <c r="E47" s="622"/>
      <c r="F47" s="623"/>
      <c r="G47" s="623"/>
      <c r="H47" s="623"/>
      <c r="I47" s="623"/>
      <c r="J47" s="623"/>
      <c r="K47" s="623"/>
      <c r="L47" s="624"/>
      <c r="M47" s="635"/>
      <c r="N47" s="635"/>
      <c r="O47" s="637"/>
      <c r="P47" s="320"/>
    </row>
    <row r="48" spans="1:16" ht="9.9499999999999993" customHeight="1">
      <c r="A48" s="318"/>
      <c r="B48" s="1596" t="s">
        <v>178</v>
      </c>
      <c r="C48" s="1597"/>
      <c r="D48" s="1597"/>
      <c r="E48" s="1597"/>
      <c r="F48" s="1597"/>
      <c r="G48" s="1597"/>
      <c r="H48" s="1597"/>
      <c r="I48" s="1597"/>
      <c r="J48" s="1597"/>
      <c r="K48" s="1597"/>
      <c r="L48" s="1597"/>
      <c r="M48" s="1597"/>
      <c r="N48" s="1597"/>
      <c r="O48" s="1598"/>
      <c r="P48" s="320"/>
    </row>
    <row r="49" spans="1:16" ht="9.9499999999999993" customHeight="1">
      <c r="A49" s="318"/>
      <c r="B49" s="1599"/>
      <c r="C49" s="1600"/>
      <c r="D49" s="1600"/>
      <c r="E49" s="1600"/>
      <c r="F49" s="1600"/>
      <c r="G49" s="1600"/>
      <c r="H49" s="1600"/>
      <c r="I49" s="1600"/>
      <c r="J49" s="1600"/>
      <c r="K49" s="1600"/>
      <c r="L49" s="1600"/>
      <c r="M49" s="1600"/>
      <c r="N49" s="1600"/>
      <c r="O49" s="1601"/>
      <c r="P49" s="320"/>
    </row>
    <row r="50" spans="1:16">
      <c r="A50" s="318"/>
      <c r="B50" s="1824" t="s">
        <v>375</v>
      </c>
      <c r="C50" s="1825"/>
      <c r="D50" s="1825"/>
      <c r="E50" s="1825"/>
      <c r="F50" s="1825"/>
      <c r="G50" s="1825"/>
      <c r="H50" s="1825"/>
      <c r="I50" s="1825"/>
      <c r="J50" s="1825"/>
      <c r="K50" s="1825"/>
      <c r="L50" s="1825"/>
      <c r="M50" s="1825"/>
      <c r="N50" s="1825"/>
      <c r="O50" s="1826"/>
      <c r="P50" s="320"/>
    </row>
    <row r="51" spans="1:16">
      <c r="A51" s="318"/>
      <c r="B51" s="1824"/>
      <c r="C51" s="1825"/>
      <c r="D51" s="1825"/>
      <c r="E51" s="1825"/>
      <c r="F51" s="1825"/>
      <c r="G51" s="1825"/>
      <c r="H51" s="1825"/>
      <c r="I51" s="1825"/>
      <c r="J51" s="1825"/>
      <c r="K51" s="1825"/>
      <c r="L51" s="1825"/>
      <c r="M51" s="1825"/>
      <c r="N51" s="1825"/>
      <c r="O51" s="1826"/>
      <c r="P51" s="320"/>
    </row>
    <row r="52" spans="1:16" ht="9.9499999999999993" customHeight="1">
      <c r="A52" s="318"/>
      <c r="B52" s="1824"/>
      <c r="C52" s="1825"/>
      <c r="D52" s="1825"/>
      <c r="E52" s="1825"/>
      <c r="F52" s="1825"/>
      <c r="G52" s="1825"/>
      <c r="H52" s="1825"/>
      <c r="I52" s="1825"/>
      <c r="J52" s="1825"/>
      <c r="K52" s="1825"/>
      <c r="L52" s="1825"/>
      <c r="M52" s="1825"/>
      <c r="N52" s="1825"/>
      <c r="O52" s="1826"/>
      <c r="P52" s="320"/>
    </row>
    <row r="53" spans="1:16" ht="9.9499999999999993" customHeight="1">
      <c r="A53" s="345"/>
      <c r="B53" s="1824"/>
      <c r="C53" s="1825"/>
      <c r="D53" s="1825"/>
      <c r="E53" s="1825"/>
      <c r="F53" s="1825"/>
      <c r="G53" s="1825"/>
      <c r="H53" s="1825"/>
      <c r="I53" s="1825"/>
      <c r="J53" s="1825"/>
      <c r="K53" s="1825"/>
      <c r="L53" s="1825"/>
      <c r="M53" s="1825"/>
      <c r="N53" s="1825"/>
      <c r="O53" s="1826"/>
      <c r="P53" s="346"/>
    </row>
    <row r="54" spans="1:16" ht="9.9499999999999993" customHeight="1">
      <c r="A54" s="345"/>
      <c r="B54" s="1824"/>
      <c r="C54" s="1825"/>
      <c r="D54" s="1825"/>
      <c r="E54" s="1825"/>
      <c r="F54" s="1825"/>
      <c r="G54" s="1825"/>
      <c r="H54" s="1825"/>
      <c r="I54" s="1825"/>
      <c r="J54" s="1825"/>
      <c r="K54" s="1825"/>
      <c r="L54" s="1825"/>
      <c r="M54" s="1825"/>
      <c r="N54" s="1825"/>
      <c r="O54" s="1826"/>
      <c r="P54" s="346"/>
    </row>
    <row r="55" spans="1:16" ht="9.9499999999999993" customHeight="1">
      <c r="A55" s="345"/>
      <c r="B55" s="1824"/>
      <c r="C55" s="1825"/>
      <c r="D55" s="1825"/>
      <c r="E55" s="1825"/>
      <c r="F55" s="1825"/>
      <c r="G55" s="1825"/>
      <c r="H55" s="1825"/>
      <c r="I55" s="1825"/>
      <c r="J55" s="1825"/>
      <c r="K55" s="1825"/>
      <c r="L55" s="1825"/>
      <c r="M55" s="1825"/>
      <c r="N55" s="1825"/>
      <c r="O55" s="1826"/>
      <c r="P55" s="346"/>
    </row>
    <row r="56" spans="1:16" ht="9.9499999999999993" customHeight="1">
      <c r="A56" s="345"/>
      <c r="B56" s="1827"/>
      <c r="C56" s="1828"/>
      <c r="D56" s="1828"/>
      <c r="E56" s="1828"/>
      <c r="F56" s="1828"/>
      <c r="G56" s="1828"/>
      <c r="H56" s="1828"/>
      <c r="I56" s="1828"/>
      <c r="J56" s="1828"/>
      <c r="K56" s="1828"/>
      <c r="L56" s="1828"/>
      <c r="M56" s="1828"/>
      <c r="N56" s="1828"/>
      <c r="O56" s="1829"/>
      <c r="P56" s="346"/>
    </row>
    <row r="57" spans="1:16" ht="9.9499999999999993" customHeight="1">
      <c r="A57" s="345"/>
      <c r="B57" s="1596"/>
      <c r="C57" s="1603"/>
      <c r="D57" s="1603"/>
      <c r="E57" s="1603"/>
      <c r="F57" s="1603"/>
      <c r="G57" s="1603"/>
      <c r="H57" s="1603"/>
      <c r="I57" s="1603"/>
      <c r="J57" s="1603"/>
      <c r="K57" s="1603"/>
      <c r="L57" s="1603"/>
      <c r="M57" s="1603"/>
      <c r="N57" s="1603"/>
      <c r="O57" s="1604"/>
      <c r="P57" s="346"/>
    </row>
    <row r="58" spans="1:16" ht="9.9499999999999993" customHeight="1">
      <c r="A58" s="345"/>
      <c r="B58" s="1605"/>
      <c r="C58" s="1606"/>
      <c r="D58" s="1606"/>
      <c r="E58" s="1606"/>
      <c r="F58" s="1606"/>
      <c r="G58" s="1606"/>
      <c r="H58" s="1606"/>
      <c r="I58" s="1606"/>
      <c r="J58" s="1606"/>
      <c r="K58" s="1606"/>
      <c r="L58" s="1606"/>
      <c r="M58" s="1606"/>
      <c r="N58" s="1606"/>
      <c r="O58" s="1607"/>
      <c r="P58" s="346"/>
    </row>
    <row r="59" spans="1:16" ht="9.9499999999999993" customHeight="1">
      <c r="A59" s="355"/>
      <c r="B59" s="362"/>
      <c r="O59" s="344"/>
      <c r="P59" s="346"/>
    </row>
    <row r="60" spans="1:16" ht="9.9499999999999993" customHeight="1">
      <c r="A60" s="355"/>
      <c r="B60" s="362"/>
      <c r="O60" s="344"/>
      <c r="P60" s="346"/>
    </row>
    <row r="61" spans="1:16" ht="9.9499999999999993" customHeight="1">
      <c r="A61" s="355"/>
      <c r="B61" s="353"/>
      <c r="C61" s="1758"/>
      <c r="D61" s="1758"/>
      <c r="E61" s="1758"/>
      <c r="F61" s="1758"/>
      <c r="G61" s="1758"/>
      <c r="H61" s="1758"/>
      <c r="I61" s="1758"/>
      <c r="J61" s="1758"/>
      <c r="K61" s="1758"/>
      <c r="L61" s="1758"/>
      <c r="M61" s="1758"/>
      <c r="N61" s="1758"/>
      <c r="O61" s="363"/>
      <c r="P61" s="354"/>
    </row>
    <row r="62" spans="1:16" ht="9.9499999999999993" customHeight="1">
      <c r="A62" s="355"/>
      <c r="B62" s="364"/>
      <c r="C62" s="347"/>
      <c r="O62" s="363"/>
      <c r="P62" s="354"/>
    </row>
    <row r="63" spans="1:16" ht="9.9499999999999993" customHeight="1">
      <c r="A63" s="355"/>
      <c r="B63" s="364"/>
      <c r="C63" s="347"/>
      <c r="O63" s="363"/>
      <c r="P63" s="354"/>
    </row>
    <row r="64" spans="1:16" ht="9.9499999999999993" customHeight="1">
      <c r="A64" s="355"/>
      <c r="B64" s="364"/>
      <c r="C64" s="365"/>
      <c r="D64" s="354"/>
      <c r="E64" s="354"/>
      <c r="F64" s="354"/>
      <c r="G64" s="288"/>
      <c r="H64" s="366"/>
      <c r="I64" s="366"/>
      <c r="J64" s="354"/>
      <c r="K64" s="354"/>
      <c r="L64" s="354"/>
      <c r="M64" s="354"/>
      <c r="N64" s="354"/>
      <c r="O64" s="363"/>
      <c r="P64" s="346"/>
    </row>
    <row r="65" spans="1:16" ht="9.9499999999999993" customHeight="1">
      <c r="A65" s="355"/>
      <c r="B65" s="364"/>
      <c r="C65" s="354"/>
      <c r="D65" s="354"/>
      <c r="E65" s="354"/>
      <c r="F65" s="354"/>
      <c r="G65" s="366"/>
      <c r="H65" s="366"/>
      <c r="I65" s="366"/>
      <c r="J65" s="354"/>
      <c r="K65" s="354"/>
      <c r="L65" s="354"/>
      <c r="M65" s="354"/>
      <c r="N65" s="354"/>
      <c r="O65" s="363"/>
      <c r="P65" s="346"/>
    </row>
    <row r="66" spans="1:16" ht="9.9499999999999993" customHeight="1">
      <c r="A66" s="355"/>
      <c r="B66" s="362"/>
      <c r="O66" s="344"/>
      <c r="P66" s="346"/>
    </row>
    <row r="67" spans="1:16" ht="9.9499999999999993" customHeight="1">
      <c r="A67" s="355"/>
      <c r="B67" s="362"/>
      <c r="O67" s="344"/>
      <c r="P67" s="346"/>
    </row>
    <row r="68" spans="1:16" ht="12" customHeight="1">
      <c r="A68" s="355"/>
      <c r="B68" s="362"/>
      <c r="O68" s="344"/>
      <c r="P68" s="346"/>
    </row>
    <row r="69" spans="1:16" ht="12" customHeight="1">
      <c r="A69" s="356"/>
      <c r="B69" s="362"/>
      <c r="O69" s="344"/>
      <c r="P69" s="348"/>
    </row>
    <row r="70" spans="1:16" ht="9.9499999999999993" customHeight="1">
      <c r="A70" s="349"/>
      <c r="B70" s="362"/>
      <c r="O70" s="344"/>
      <c r="P70" s="349"/>
    </row>
    <row r="71" spans="1:16" ht="89.25" customHeight="1">
      <c r="A71" s="349"/>
      <c r="B71" s="362"/>
      <c r="O71" s="344"/>
      <c r="P71" s="349"/>
    </row>
    <row r="72" spans="1:16" ht="6.6" customHeight="1">
      <c r="B72" s="1609" t="s">
        <v>181</v>
      </c>
      <c r="C72" s="1610"/>
      <c r="D72" s="1610"/>
      <c r="E72" s="1610"/>
      <c r="F72" s="1610"/>
      <c r="G72" s="1610"/>
      <c r="H72" s="1610"/>
      <c r="I72" s="1610"/>
      <c r="J72" s="1610"/>
      <c r="K72" s="1610"/>
      <c r="L72" s="1610"/>
      <c r="M72" s="1610"/>
      <c r="N72" s="1610"/>
      <c r="O72" s="1611"/>
    </row>
    <row r="73" spans="1:16">
      <c r="B73" s="1612"/>
      <c r="C73" s="1613"/>
      <c r="D73" s="1613"/>
      <c r="E73" s="1613"/>
      <c r="F73" s="1613"/>
      <c r="G73" s="1613"/>
      <c r="H73" s="1613"/>
      <c r="I73" s="1613"/>
      <c r="J73" s="1613"/>
      <c r="K73" s="1613"/>
      <c r="L73" s="1613"/>
      <c r="M73" s="1613"/>
      <c r="N73" s="1613"/>
      <c r="O73" s="1614"/>
    </row>
    <row r="74" spans="1:16">
      <c r="B74" s="1619" t="s">
        <v>182</v>
      </c>
      <c r="C74" s="1620"/>
      <c r="D74" s="1620"/>
      <c r="E74" s="1620"/>
      <c r="F74" s="1620"/>
      <c r="G74" s="1620"/>
      <c r="H74" s="1620"/>
      <c r="I74" s="1620"/>
      <c r="J74" s="1620"/>
      <c r="K74" s="1620"/>
      <c r="L74" s="1620"/>
      <c r="M74" s="1620"/>
      <c r="N74" s="1620"/>
      <c r="O74" s="1621"/>
    </row>
    <row r="75" spans="1:16" ht="9.9499999999999993" customHeight="1">
      <c r="B75" s="1622" t="s">
        <v>183</v>
      </c>
      <c r="C75" s="1602"/>
      <c r="D75" s="1602"/>
      <c r="E75" s="1602"/>
      <c r="F75" s="1602"/>
      <c r="G75" s="1602"/>
      <c r="H75" s="1602"/>
      <c r="I75" s="1602"/>
      <c r="J75" s="1602"/>
      <c r="K75" s="1602"/>
      <c r="L75" s="1602"/>
      <c r="M75" s="1602"/>
      <c r="N75" s="1602"/>
      <c r="O75" s="1623"/>
    </row>
    <row r="76" spans="1:16" ht="13.5" customHeight="1">
      <c r="B76" s="1587" t="s">
        <v>184</v>
      </c>
      <c r="C76" s="1588"/>
      <c r="D76" s="1588"/>
      <c r="E76" s="1588"/>
      <c r="F76" s="1588"/>
      <c r="G76" s="1588"/>
      <c r="H76" s="1588"/>
      <c r="I76" s="1588"/>
      <c r="J76" s="1588"/>
      <c r="K76" s="1588"/>
      <c r="L76" s="1588"/>
      <c r="M76" s="1588"/>
      <c r="N76" s="1588"/>
      <c r="O76" s="1589"/>
    </row>
    <row r="77" spans="1:16">
      <c r="B77" s="1590"/>
      <c r="C77" s="1591"/>
      <c r="D77" s="1591"/>
      <c r="E77" s="1591"/>
      <c r="F77" s="1591"/>
      <c r="G77" s="1591"/>
      <c r="H77" s="1591"/>
      <c r="I77" s="1591"/>
      <c r="J77" s="1591"/>
      <c r="K77" s="1591"/>
      <c r="L77" s="1591"/>
      <c r="M77" s="1591"/>
      <c r="N77" s="1591"/>
      <c r="O77" s="1592"/>
    </row>
  </sheetData>
  <mergeCells count="27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E38:L39"/>
    <mergeCell ref="F40:K40"/>
    <mergeCell ref="B74:O74"/>
    <mergeCell ref="B75:O75"/>
    <mergeCell ref="B76:O77"/>
    <mergeCell ref="E46:L46"/>
    <mergeCell ref="B48:O49"/>
    <mergeCell ref="B57:O58"/>
    <mergeCell ref="C61:N61"/>
    <mergeCell ref="B72:O73"/>
    <mergeCell ref="B50:O56"/>
  </mergeCells>
  <hyperlinks>
    <hyperlink ref="D19" r:id="rId1" xr:uid="{BD918E76-C6A7-470A-89CF-96D4D2467B31}"/>
    <hyperlink ref="J16:L23" r:id="rId2" display="AMC selection can be made vy clicking here.  theLender accepts transferred appraisals." xr:uid="{BE5AE9DE-2772-4FC6-9BAD-06182490E08B}"/>
    <hyperlink ref="J16:N23" r:id="rId3" display="AMC selection can be made by clicking here.  theLender accepts transferred appraisals." xr:uid="{7AD6E54D-D698-4C33-8391-312F9EBB07A9}"/>
  </hyperlinks>
  <pageMargins left="0.25" right="0.25" top="0.75" bottom="0.75" header="0.3" footer="0.3"/>
  <pageSetup paperSize="5"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A936-8CD4-4E15-A246-E955083CE17B}">
  <sheetPr codeName="Sheet14">
    <pageSetUpPr fitToPage="1"/>
  </sheetPr>
  <dimension ref="B1:U80"/>
  <sheetViews>
    <sheetView showGridLines="0" topLeftCell="B1" zoomScaleNormal="100" workbookViewId="0">
      <selection activeCell="Q71" sqref="Q71"/>
    </sheetView>
  </sheetViews>
  <sheetFormatPr defaultRowHeight="15"/>
  <cols>
    <col min="1" max="2" width="3.7109375" style="1" customWidth="1"/>
    <col min="3" max="5" width="14.28515625" style="1" customWidth="1"/>
    <col min="6" max="6" width="1.7109375" style="1" customWidth="1"/>
    <col min="7" max="7" width="24.5703125" style="1" customWidth="1"/>
    <col min="8" max="8" width="23.85546875" style="1" customWidth="1"/>
    <col min="9" max="12" width="10.42578125" style="1" customWidth="1"/>
    <col min="13" max="16" width="10.42578125" customWidth="1"/>
    <col min="17" max="17" width="9.140625" style="1" customWidth="1"/>
    <col min="18" max="18" width="9.140625" style="1"/>
    <col min="19" max="21" width="21.85546875" style="1" customWidth="1"/>
    <col min="22" max="234" width="9.140625" style="1"/>
    <col min="235" max="236" width="3.7109375" style="1" customWidth="1"/>
    <col min="237" max="240" width="12.5703125" style="1" customWidth="1"/>
    <col min="241" max="241" width="3.7109375" style="1" customWidth="1"/>
    <col min="242" max="242" width="42.85546875" style="1" bestFit="1" customWidth="1"/>
    <col min="243" max="244" width="11.28515625" style="1" customWidth="1"/>
    <col min="245" max="245" width="12.5703125" style="1" customWidth="1"/>
    <col min="246" max="246" width="13.42578125" style="1" customWidth="1"/>
    <col min="247" max="247" width="31.28515625" style="1" bestFit="1" customWidth="1"/>
    <col min="248" max="249" width="11.85546875" style="1" customWidth="1"/>
    <col min="250" max="250" width="8.7109375" style="1" bestFit="1" customWidth="1"/>
    <col min="251" max="251" width="9.42578125" style="1" bestFit="1" customWidth="1"/>
    <col min="252" max="258" width="11.85546875" style="1" customWidth="1"/>
    <col min="259" max="259" width="5.7109375" style="1" customWidth="1"/>
    <col min="260" max="260" width="3.7109375" style="1" customWidth="1"/>
    <col min="261" max="490" width="9.140625" style="1"/>
    <col min="491" max="492" width="3.7109375" style="1" customWidth="1"/>
    <col min="493" max="496" width="12.5703125" style="1" customWidth="1"/>
    <col min="497" max="497" width="3.7109375" style="1" customWidth="1"/>
    <col min="498" max="498" width="42.85546875" style="1" bestFit="1" customWidth="1"/>
    <col min="499" max="500" width="11.28515625" style="1" customWidth="1"/>
    <col min="501" max="501" width="12.5703125" style="1" customWidth="1"/>
    <col min="502" max="502" width="13.42578125" style="1" customWidth="1"/>
    <col min="503" max="503" width="31.28515625" style="1" bestFit="1" customWidth="1"/>
    <col min="504" max="505" width="11.85546875" style="1" customWidth="1"/>
    <col min="506" max="506" width="8.7109375" style="1" bestFit="1" customWidth="1"/>
    <col min="507" max="507" width="9.42578125" style="1" bestFit="1" customWidth="1"/>
    <col min="508" max="514" width="11.85546875" style="1" customWidth="1"/>
    <col min="515" max="515" width="5.7109375" style="1" customWidth="1"/>
    <col min="516" max="516" width="3.7109375" style="1" customWidth="1"/>
    <col min="517" max="746" width="9.140625" style="1"/>
    <col min="747" max="748" width="3.7109375" style="1" customWidth="1"/>
    <col min="749" max="752" width="12.5703125" style="1" customWidth="1"/>
    <col min="753" max="753" width="3.7109375" style="1" customWidth="1"/>
    <col min="754" max="754" width="42.85546875" style="1" bestFit="1" customWidth="1"/>
    <col min="755" max="756" width="11.28515625" style="1" customWidth="1"/>
    <col min="757" max="757" width="12.5703125" style="1" customWidth="1"/>
    <col min="758" max="758" width="13.42578125" style="1" customWidth="1"/>
    <col min="759" max="759" width="31.28515625" style="1" bestFit="1" customWidth="1"/>
    <col min="760" max="761" width="11.85546875" style="1" customWidth="1"/>
    <col min="762" max="762" width="8.7109375" style="1" bestFit="1" customWidth="1"/>
    <col min="763" max="763" width="9.42578125" style="1" bestFit="1" customWidth="1"/>
    <col min="764" max="770" width="11.85546875" style="1" customWidth="1"/>
    <col min="771" max="771" width="5.7109375" style="1" customWidth="1"/>
    <col min="772" max="772" width="3.7109375" style="1" customWidth="1"/>
    <col min="773" max="1002" width="9.140625" style="1"/>
    <col min="1003" max="1004" width="3.7109375" style="1" customWidth="1"/>
    <col min="1005" max="1008" width="12.5703125" style="1" customWidth="1"/>
    <col min="1009" max="1009" width="3.7109375" style="1" customWidth="1"/>
    <col min="1010" max="1010" width="42.85546875" style="1" bestFit="1" customWidth="1"/>
    <col min="1011" max="1012" width="11.28515625" style="1" customWidth="1"/>
    <col min="1013" max="1013" width="12.5703125" style="1" customWidth="1"/>
    <col min="1014" max="1014" width="13.42578125" style="1" customWidth="1"/>
    <col min="1015" max="1015" width="31.28515625" style="1" bestFit="1" customWidth="1"/>
    <col min="1016" max="1017" width="11.85546875" style="1" customWidth="1"/>
    <col min="1018" max="1018" width="8.7109375" style="1" bestFit="1" customWidth="1"/>
    <col min="1019" max="1019" width="9.42578125" style="1" bestFit="1" customWidth="1"/>
    <col min="1020" max="1026" width="11.85546875" style="1" customWidth="1"/>
    <col min="1027" max="1027" width="5.7109375" style="1" customWidth="1"/>
    <col min="1028" max="1028" width="3.7109375" style="1" customWidth="1"/>
    <col min="1029" max="1258" width="9.140625" style="1"/>
    <col min="1259" max="1260" width="3.7109375" style="1" customWidth="1"/>
    <col min="1261" max="1264" width="12.5703125" style="1" customWidth="1"/>
    <col min="1265" max="1265" width="3.7109375" style="1" customWidth="1"/>
    <col min="1266" max="1266" width="42.85546875" style="1" bestFit="1" customWidth="1"/>
    <col min="1267" max="1268" width="11.28515625" style="1" customWidth="1"/>
    <col min="1269" max="1269" width="12.5703125" style="1" customWidth="1"/>
    <col min="1270" max="1270" width="13.42578125" style="1" customWidth="1"/>
    <col min="1271" max="1271" width="31.28515625" style="1" bestFit="1" customWidth="1"/>
    <col min="1272" max="1273" width="11.85546875" style="1" customWidth="1"/>
    <col min="1274" max="1274" width="8.7109375" style="1" bestFit="1" customWidth="1"/>
    <col min="1275" max="1275" width="9.42578125" style="1" bestFit="1" customWidth="1"/>
    <col min="1276" max="1282" width="11.85546875" style="1" customWidth="1"/>
    <col min="1283" max="1283" width="5.7109375" style="1" customWidth="1"/>
    <col min="1284" max="1284" width="3.7109375" style="1" customWidth="1"/>
    <col min="1285" max="1514" width="9.140625" style="1"/>
    <col min="1515" max="1516" width="3.7109375" style="1" customWidth="1"/>
    <col min="1517" max="1520" width="12.5703125" style="1" customWidth="1"/>
    <col min="1521" max="1521" width="3.7109375" style="1" customWidth="1"/>
    <col min="1522" max="1522" width="42.85546875" style="1" bestFit="1" customWidth="1"/>
    <col min="1523" max="1524" width="11.28515625" style="1" customWidth="1"/>
    <col min="1525" max="1525" width="12.5703125" style="1" customWidth="1"/>
    <col min="1526" max="1526" width="13.42578125" style="1" customWidth="1"/>
    <col min="1527" max="1527" width="31.28515625" style="1" bestFit="1" customWidth="1"/>
    <col min="1528" max="1529" width="11.85546875" style="1" customWidth="1"/>
    <col min="1530" max="1530" width="8.7109375" style="1" bestFit="1" customWidth="1"/>
    <col min="1531" max="1531" width="9.42578125" style="1" bestFit="1" customWidth="1"/>
    <col min="1532" max="1538" width="11.85546875" style="1" customWidth="1"/>
    <col min="1539" max="1539" width="5.7109375" style="1" customWidth="1"/>
    <col min="1540" max="1540" width="3.7109375" style="1" customWidth="1"/>
    <col min="1541" max="1770" width="9.140625" style="1"/>
    <col min="1771" max="1772" width="3.7109375" style="1" customWidth="1"/>
    <col min="1773" max="1776" width="12.5703125" style="1" customWidth="1"/>
    <col min="1777" max="1777" width="3.7109375" style="1" customWidth="1"/>
    <col min="1778" max="1778" width="42.85546875" style="1" bestFit="1" customWidth="1"/>
    <col min="1779" max="1780" width="11.28515625" style="1" customWidth="1"/>
    <col min="1781" max="1781" width="12.5703125" style="1" customWidth="1"/>
    <col min="1782" max="1782" width="13.42578125" style="1" customWidth="1"/>
    <col min="1783" max="1783" width="31.28515625" style="1" bestFit="1" customWidth="1"/>
    <col min="1784" max="1785" width="11.85546875" style="1" customWidth="1"/>
    <col min="1786" max="1786" width="8.7109375" style="1" bestFit="1" customWidth="1"/>
    <col min="1787" max="1787" width="9.42578125" style="1" bestFit="1" customWidth="1"/>
    <col min="1788" max="1794" width="11.85546875" style="1" customWidth="1"/>
    <col min="1795" max="1795" width="5.7109375" style="1" customWidth="1"/>
    <col min="1796" max="1796" width="3.7109375" style="1" customWidth="1"/>
    <col min="1797" max="2026" width="9.140625" style="1"/>
    <col min="2027" max="2028" width="3.7109375" style="1" customWidth="1"/>
    <col min="2029" max="2032" width="12.5703125" style="1" customWidth="1"/>
    <col min="2033" max="2033" width="3.7109375" style="1" customWidth="1"/>
    <col min="2034" max="2034" width="42.85546875" style="1" bestFit="1" customWidth="1"/>
    <col min="2035" max="2036" width="11.28515625" style="1" customWidth="1"/>
    <col min="2037" max="2037" width="12.5703125" style="1" customWidth="1"/>
    <col min="2038" max="2038" width="13.42578125" style="1" customWidth="1"/>
    <col min="2039" max="2039" width="31.28515625" style="1" bestFit="1" customWidth="1"/>
    <col min="2040" max="2041" width="11.85546875" style="1" customWidth="1"/>
    <col min="2042" max="2042" width="8.7109375" style="1" bestFit="1" customWidth="1"/>
    <col min="2043" max="2043" width="9.42578125" style="1" bestFit="1" customWidth="1"/>
    <col min="2044" max="2050" width="11.85546875" style="1" customWidth="1"/>
    <col min="2051" max="2051" width="5.7109375" style="1" customWidth="1"/>
    <col min="2052" max="2052" width="3.7109375" style="1" customWidth="1"/>
    <col min="2053" max="2282" width="9.140625" style="1"/>
    <col min="2283" max="2284" width="3.7109375" style="1" customWidth="1"/>
    <col min="2285" max="2288" width="12.5703125" style="1" customWidth="1"/>
    <col min="2289" max="2289" width="3.7109375" style="1" customWidth="1"/>
    <col min="2290" max="2290" width="42.85546875" style="1" bestFit="1" customWidth="1"/>
    <col min="2291" max="2292" width="11.28515625" style="1" customWidth="1"/>
    <col min="2293" max="2293" width="12.5703125" style="1" customWidth="1"/>
    <col min="2294" max="2294" width="13.42578125" style="1" customWidth="1"/>
    <col min="2295" max="2295" width="31.28515625" style="1" bestFit="1" customWidth="1"/>
    <col min="2296" max="2297" width="11.85546875" style="1" customWidth="1"/>
    <col min="2298" max="2298" width="8.7109375" style="1" bestFit="1" customWidth="1"/>
    <col min="2299" max="2299" width="9.42578125" style="1" bestFit="1" customWidth="1"/>
    <col min="2300" max="2306" width="11.85546875" style="1" customWidth="1"/>
    <col min="2307" max="2307" width="5.7109375" style="1" customWidth="1"/>
    <col min="2308" max="2308" width="3.7109375" style="1" customWidth="1"/>
    <col min="2309" max="2538" width="9.140625" style="1"/>
    <col min="2539" max="2540" width="3.7109375" style="1" customWidth="1"/>
    <col min="2541" max="2544" width="12.5703125" style="1" customWidth="1"/>
    <col min="2545" max="2545" width="3.7109375" style="1" customWidth="1"/>
    <col min="2546" max="2546" width="42.85546875" style="1" bestFit="1" customWidth="1"/>
    <col min="2547" max="2548" width="11.28515625" style="1" customWidth="1"/>
    <col min="2549" max="2549" width="12.5703125" style="1" customWidth="1"/>
    <col min="2550" max="2550" width="13.42578125" style="1" customWidth="1"/>
    <col min="2551" max="2551" width="31.28515625" style="1" bestFit="1" customWidth="1"/>
    <col min="2552" max="2553" width="11.85546875" style="1" customWidth="1"/>
    <col min="2554" max="2554" width="8.7109375" style="1" bestFit="1" customWidth="1"/>
    <col min="2555" max="2555" width="9.42578125" style="1" bestFit="1" customWidth="1"/>
    <col min="2556" max="2562" width="11.85546875" style="1" customWidth="1"/>
    <col min="2563" max="2563" width="5.7109375" style="1" customWidth="1"/>
    <col min="2564" max="2564" width="3.7109375" style="1" customWidth="1"/>
    <col min="2565" max="2794" width="9.140625" style="1"/>
    <col min="2795" max="2796" width="3.7109375" style="1" customWidth="1"/>
    <col min="2797" max="2800" width="12.5703125" style="1" customWidth="1"/>
    <col min="2801" max="2801" width="3.7109375" style="1" customWidth="1"/>
    <col min="2802" max="2802" width="42.85546875" style="1" bestFit="1" customWidth="1"/>
    <col min="2803" max="2804" width="11.28515625" style="1" customWidth="1"/>
    <col min="2805" max="2805" width="12.5703125" style="1" customWidth="1"/>
    <col min="2806" max="2806" width="13.42578125" style="1" customWidth="1"/>
    <col min="2807" max="2807" width="31.28515625" style="1" bestFit="1" customWidth="1"/>
    <col min="2808" max="2809" width="11.85546875" style="1" customWidth="1"/>
    <col min="2810" max="2810" width="8.7109375" style="1" bestFit="1" customWidth="1"/>
    <col min="2811" max="2811" width="9.42578125" style="1" bestFit="1" customWidth="1"/>
    <col min="2812" max="2818" width="11.85546875" style="1" customWidth="1"/>
    <col min="2819" max="2819" width="5.7109375" style="1" customWidth="1"/>
    <col min="2820" max="2820" width="3.7109375" style="1" customWidth="1"/>
    <col min="2821" max="3050" width="9.140625" style="1"/>
    <col min="3051" max="3052" width="3.7109375" style="1" customWidth="1"/>
    <col min="3053" max="3056" width="12.5703125" style="1" customWidth="1"/>
    <col min="3057" max="3057" width="3.7109375" style="1" customWidth="1"/>
    <col min="3058" max="3058" width="42.85546875" style="1" bestFit="1" customWidth="1"/>
    <col min="3059" max="3060" width="11.28515625" style="1" customWidth="1"/>
    <col min="3061" max="3061" width="12.5703125" style="1" customWidth="1"/>
    <col min="3062" max="3062" width="13.42578125" style="1" customWidth="1"/>
    <col min="3063" max="3063" width="31.28515625" style="1" bestFit="1" customWidth="1"/>
    <col min="3064" max="3065" width="11.85546875" style="1" customWidth="1"/>
    <col min="3066" max="3066" width="8.7109375" style="1" bestFit="1" customWidth="1"/>
    <col min="3067" max="3067" width="9.42578125" style="1" bestFit="1" customWidth="1"/>
    <col min="3068" max="3074" width="11.85546875" style="1" customWidth="1"/>
    <col min="3075" max="3075" width="5.7109375" style="1" customWidth="1"/>
    <col min="3076" max="3076" width="3.7109375" style="1" customWidth="1"/>
    <col min="3077" max="3306" width="9.140625" style="1"/>
    <col min="3307" max="3308" width="3.7109375" style="1" customWidth="1"/>
    <col min="3309" max="3312" width="12.5703125" style="1" customWidth="1"/>
    <col min="3313" max="3313" width="3.7109375" style="1" customWidth="1"/>
    <col min="3314" max="3314" width="42.85546875" style="1" bestFit="1" customWidth="1"/>
    <col min="3315" max="3316" width="11.28515625" style="1" customWidth="1"/>
    <col min="3317" max="3317" width="12.5703125" style="1" customWidth="1"/>
    <col min="3318" max="3318" width="13.42578125" style="1" customWidth="1"/>
    <col min="3319" max="3319" width="31.28515625" style="1" bestFit="1" customWidth="1"/>
    <col min="3320" max="3321" width="11.85546875" style="1" customWidth="1"/>
    <col min="3322" max="3322" width="8.7109375" style="1" bestFit="1" customWidth="1"/>
    <col min="3323" max="3323" width="9.42578125" style="1" bestFit="1" customWidth="1"/>
    <col min="3324" max="3330" width="11.85546875" style="1" customWidth="1"/>
    <col min="3331" max="3331" width="5.7109375" style="1" customWidth="1"/>
    <col min="3332" max="3332" width="3.7109375" style="1" customWidth="1"/>
    <col min="3333" max="3562" width="9.140625" style="1"/>
    <col min="3563" max="3564" width="3.7109375" style="1" customWidth="1"/>
    <col min="3565" max="3568" width="12.5703125" style="1" customWidth="1"/>
    <col min="3569" max="3569" width="3.7109375" style="1" customWidth="1"/>
    <col min="3570" max="3570" width="42.85546875" style="1" bestFit="1" customWidth="1"/>
    <col min="3571" max="3572" width="11.28515625" style="1" customWidth="1"/>
    <col min="3573" max="3573" width="12.5703125" style="1" customWidth="1"/>
    <col min="3574" max="3574" width="13.42578125" style="1" customWidth="1"/>
    <col min="3575" max="3575" width="31.28515625" style="1" bestFit="1" customWidth="1"/>
    <col min="3576" max="3577" width="11.85546875" style="1" customWidth="1"/>
    <col min="3578" max="3578" width="8.7109375" style="1" bestFit="1" customWidth="1"/>
    <col min="3579" max="3579" width="9.42578125" style="1" bestFit="1" customWidth="1"/>
    <col min="3580" max="3586" width="11.85546875" style="1" customWidth="1"/>
    <col min="3587" max="3587" width="5.7109375" style="1" customWidth="1"/>
    <col min="3588" max="3588" width="3.7109375" style="1" customWidth="1"/>
    <col min="3589" max="3818" width="9.140625" style="1"/>
    <col min="3819" max="3820" width="3.7109375" style="1" customWidth="1"/>
    <col min="3821" max="3824" width="12.5703125" style="1" customWidth="1"/>
    <col min="3825" max="3825" width="3.7109375" style="1" customWidth="1"/>
    <col min="3826" max="3826" width="42.85546875" style="1" bestFit="1" customWidth="1"/>
    <col min="3827" max="3828" width="11.28515625" style="1" customWidth="1"/>
    <col min="3829" max="3829" width="12.5703125" style="1" customWidth="1"/>
    <col min="3830" max="3830" width="13.42578125" style="1" customWidth="1"/>
    <col min="3831" max="3831" width="31.28515625" style="1" bestFit="1" customWidth="1"/>
    <col min="3832" max="3833" width="11.85546875" style="1" customWidth="1"/>
    <col min="3834" max="3834" width="8.7109375" style="1" bestFit="1" customWidth="1"/>
    <col min="3835" max="3835" width="9.42578125" style="1" bestFit="1" customWidth="1"/>
    <col min="3836" max="3842" width="11.85546875" style="1" customWidth="1"/>
    <col min="3843" max="3843" width="5.7109375" style="1" customWidth="1"/>
    <col min="3844" max="3844" width="3.7109375" style="1" customWidth="1"/>
    <col min="3845" max="4074" width="9.140625" style="1"/>
    <col min="4075" max="4076" width="3.7109375" style="1" customWidth="1"/>
    <col min="4077" max="4080" width="12.5703125" style="1" customWidth="1"/>
    <col min="4081" max="4081" width="3.7109375" style="1" customWidth="1"/>
    <col min="4082" max="4082" width="42.85546875" style="1" bestFit="1" customWidth="1"/>
    <col min="4083" max="4084" width="11.28515625" style="1" customWidth="1"/>
    <col min="4085" max="4085" width="12.5703125" style="1" customWidth="1"/>
    <col min="4086" max="4086" width="13.42578125" style="1" customWidth="1"/>
    <col min="4087" max="4087" width="31.28515625" style="1" bestFit="1" customWidth="1"/>
    <col min="4088" max="4089" width="11.85546875" style="1" customWidth="1"/>
    <col min="4090" max="4090" width="8.7109375" style="1" bestFit="1" customWidth="1"/>
    <col min="4091" max="4091" width="9.42578125" style="1" bestFit="1" customWidth="1"/>
    <col min="4092" max="4098" width="11.85546875" style="1" customWidth="1"/>
    <col min="4099" max="4099" width="5.7109375" style="1" customWidth="1"/>
    <col min="4100" max="4100" width="3.7109375" style="1" customWidth="1"/>
    <col min="4101" max="4330" width="9.140625" style="1"/>
    <col min="4331" max="4332" width="3.7109375" style="1" customWidth="1"/>
    <col min="4333" max="4336" width="12.5703125" style="1" customWidth="1"/>
    <col min="4337" max="4337" width="3.7109375" style="1" customWidth="1"/>
    <col min="4338" max="4338" width="42.85546875" style="1" bestFit="1" customWidth="1"/>
    <col min="4339" max="4340" width="11.28515625" style="1" customWidth="1"/>
    <col min="4341" max="4341" width="12.5703125" style="1" customWidth="1"/>
    <col min="4342" max="4342" width="13.42578125" style="1" customWidth="1"/>
    <col min="4343" max="4343" width="31.28515625" style="1" bestFit="1" customWidth="1"/>
    <col min="4344" max="4345" width="11.85546875" style="1" customWidth="1"/>
    <col min="4346" max="4346" width="8.7109375" style="1" bestFit="1" customWidth="1"/>
    <col min="4347" max="4347" width="9.42578125" style="1" bestFit="1" customWidth="1"/>
    <col min="4348" max="4354" width="11.85546875" style="1" customWidth="1"/>
    <col min="4355" max="4355" width="5.7109375" style="1" customWidth="1"/>
    <col min="4356" max="4356" width="3.7109375" style="1" customWidth="1"/>
    <col min="4357" max="4586" width="9.140625" style="1"/>
    <col min="4587" max="4588" width="3.7109375" style="1" customWidth="1"/>
    <col min="4589" max="4592" width="12.5703125" style="1" customWidth="1"/>
    <col min="4593" max="4593" width="3.7109375" style="1" customWidth="1"/>
    <col min="4594" max="4594" width="42.85546875" style="1" bestFit="1" customWidth="1"/>
    <col min="4595" max="4596" width="11.28515625" style="1" customWidth="1"/>
    <col min="4597" max="4597" width="12.5703125" style="1" customWidth="1"/>
    <col min="4598" max="4598" width="13.42578125" style="1" customWidth="1"/>
    <col min="4599" max="4599" width="31.28515625" style="1" bestFit="1" customWidth="1"/>
    <col min="4600" max="4601" width="11.85546875" style="1" customWidth="1"/>
    <col min="4602" max="4602" width="8.7109375" style="1" bestFit="1" customWidth="1"/>
    <col min="4603" max="4603" width="9.42578125" style="1" bestFit="1" customWidth="1"/>
    <col min="4604" max="4610" width="11.85546875" style="1" customWidth="1"/>
    <col min="4611" max="4611" width="5.7109375" style="1" customWidth="1"/>
    <col min="4612" max="4612" width="3.7109375" style="1" customWidth="1"/>
    <col min="4613" max="4842" width="9.140625" style="1"/>
    <col min="4843" max="4844" width="3.7109375" style="1" customWidth="1"/>
    <col min="4845" max="4848" width="12.5703125" style="1" customWidth="1"/>
    <col min="4849" max="4849" width="3.7109375" style="1" customWidth="1"/>
    <col min="4850" max="4850" width="42.85546875" style="1" bestFit="1" customWidth="1"/>
    <col min="4851" max="4852" width="11.28515625" style="1" customWidth="1"/>
    <col min="4853" max="4853" width="12.5703125" style="1" customWidth="1"/>
    <col min="4854" max="4854" width="13.42578125" style="1" customWidth="1"/>
    <col min="4855" max="4855" width="31.28515625" style="1" bestFit="1" customWidth="1"/>
    <col min="4856" max="4857" width="11.85546875" style="1" customWidth="1"/>
    <col min="4858" max="4858" width="8.7109375" style="1" bestFit="1" customWidth="1"/>
    <col min="4859" max="4859" width="9.42578125" style="1" bestFit="1" customWidth="1"/>
    <col min="4860" max="4866" width="11.85546875" style="1" customWidth="1"/>
    <col min="4867" max="4867" width="5.7109375" style="1" customWidth="1"/>
    <col min="4868" max="4868" width="3.7109375" style="1" customWidth="1"/>
    <col min="4869" max="5098" width="9.140625" style="1"/>
    <col min="5099" max="5100" width="3.7109375" style="1" customWidth="1"/>
    <col min="5101" max="5104" width="12.5703125" style="1" customWidth="1"/>
    <col min="5105" max="5105" width="3.7109375" style="1" customWidth="1"/>
    <col min="5106" max="5106" width="42.85546875" style="1" bestFit="1" customWidth="1"/>
    <col min="5107" max="5108" width="11.28515625" style="1" customWidth="1"/>
    <col min="5109" max="5109" width="12.5703125" style="1" customWidth="1"/>
    <col min="5110" max="5110" width="13.42578125" style="1" customWidth="1"/>
    <col min="5111" max="5111" width="31.28515625" style="1" bestFit="1" customWidth="1"/>
    <col min="5112" max="5113" width="11.85546875" style="1" customWidth="1"/>
    <col min="5114" max="5114" width="8.7109375" style="1" bestFit="1" customWidth="1"/>
    <col min="5115" max="5115" width="9.42578125" style="1" bestFit="1" customWidth="1"/>
    <col min="5116" max="5122" width="11.85546875" style="1" customWidth="1"/>
    <col min="5123" max="5123" width="5.7109375" style="1" customWidth="1"/>
    <col min="5124" max="5124" width="3.7109375" style="1" customWidth="1"/>
    <col min="5125" max="5354" width="9.140625" style="1"/>
    <col min="5355" max="5356" width="3.7109375" style="1" customWidth="1"/>
    <col min="5357" max="5360" width="12.5703125" style="1" customWidth="1"/>
    <col min="5361" max="5361" width="3.7109375" style="1" customWidth="1"/>
    <col min="5362" max="5362" width="42.85546875" style="1" bestFit="1" customWidth="1"/>
    <col min="5363" max="5364" width="11.28515625" style="1" customWidth="1"/>
    <col min="5365" max="5365" width="12.5703125" style="1" customWidth="1"/>
    <col min="5366" max="5366" width="13.42578125" style="1" customWidth="1"/>
    <col min="5367" max="5367" width="31.28515625" style="1" bestFit="1" customWidth="1"/>
    <col min="5368" max="5369" width="11.85546875" style="1" customWidth="1"/>
    <col min="5370" max="5370" width="8.7109375" style="1" bestFit="1" customWidth="1"/>
    <col min="5371" max="5371" width="9.42578125" style="1" bestFit="1" customWidth="1"/>
    <col min="5372" max="5378" width="11.85546875" style="1" customWidth="1"/>
    <col min="5379" max="5379" width="5.7109375" style="1" customWidth="1"/>
    <col min="5380" max="5380" width="3.7109375" style="1" customWidth="1"/>
    <col min="5381" max="5610" width="9.140625" style="1"/>
    <col min="5611" max="5612" width="3.7109375" style="1" customWidth="1"/>
    <col min="5613" max="5616" width="12.5703125" style="1" customWidth="1"/>
    <col min="5617" max="5617" width="3.7109375" style="1" customWidth="1"/>
    <col min="5618" max="5618" width="42.85546875" style="1" bestFit="1" customWidth="1"/>
    <col min="5619" max="5620" width="11.28515625" style="1" customWidth="1"/>
    <col min="5621" max="5621" width="12.5703125" style="1" customWidth="1"/>
    <col min="5622" max="5622" width="13.42578125" style="1" customWidth="1"/>
    <col min="5623" max="5623" width="31.28515625" style="1" bestFit="1" customWidth="1"/>
    <col min="5624" max="5625" width="11.85546875" style="1" customWidth="1"/>
    <col min="5626" max="5626" width="8.7109375" style="1" bestFit="1" customWidth="1"/>
    <col min="5627" max="5627" width="9.42578125" style="1" bestFit="1" customWidth="1"/>
    <col min="5628" max="5634" width="11.85546875" style="1" customWidth="1"/>
    <col min="5635" max="5635" width="5.7109375" style="1" customWidth="1"/>
    <col min="5636" max="5636" width="3.7109375" style="1" customWidth="1"/>
    <col min="5637" max="5866" width="9.140625" style="1"/>
    <col min="5867" max="5868" width="3.7109375" style="1" customWidth="1"/>
    <col min="5869" max="5872" width="12.5703125" style="1" customWidth="1"/>
    <col min="5873" max="5873" width="3.7109375" style="1" customWidth="1"/>
    <col min="5874" max="5874" width="42.85546875" style="1" bestFit="1" customWidth="1"/>
    <col min="5875" max="5876" width="11.28515625" style="1" customWidth="1"/>
    <col min="5877" max="5877" width="12.5703125" style="1" customWidth="1"/>
    <col min="5878" max="5878" width="13.42578125" style="1" customWidth="1"/>
    <col min="5879" max="5879" width="31.28515625" style="1" bestFit="1" customWidth="1"/>
    <col min="5880" max="5881" width="11.85546875" style="1" customWidth="1"/>
    <col min="5882" max="5882" width="8.7109375" style="1" bestFit="1" customWidth="1"/>
    <col min="5883" max="5883" width="9.42578125" style="1" bestFit="1" customWidth="1"/>
    <col min="5884" max="5890" width="11.85546875" style="1" customWidth="1"/>
    <col min="5891" max="5891" width="5.7109375" style="1" customWidth="1"/>
    <col min="5892" max="5892" width="3.7109375" style="1" customWidth="1"/>
    <col min="5893" max="6122" width="9.140625" style="1"/>
    <col min="6123" max="6124" width="3.7109375" style="1" customWidth="1"/>
    <col min="6125" max="6128" width="12.5703125" style="1" customWidth="1"/>
    <col min="6129" max="6129" width="3.7109375" style="1" customWidth="1"/>
    <col min="6130" max="6130" width="42.85546875" style="1" bestFit="1" customWidth="1"/>
    <col min="6131" max="6132" width="11.28515625" style="1" customWidth="1"/>
    <col min="6133" max="6133" width="12.5703125" style="1" customWidth="1"/>
    <col min="6134" max="6134" width="13.42578125" style="1" customWidth="1"/>
    <col min="6135" max="6135" width="31.28515625" style="1" bestFit="1" customWidth="1"/>
    <col min="6136" max="6137" width="11.85546875" style="1" customWidth="1"/>
    <col min="6138" max="6138" width="8.7109375" style="1" bestFit="1" customWidth="1"/>
    <col min="6139" max="6139" width="9.42578125" style="1" bestFit="1" customWidth="1"/>
    <col min="6140" max="6146" width="11.85546875" style="1" customWidth="1"/>
    <col min="6147" max="6147" width="5.7109375" style="1" customWidth="1"/>
    <col min="6148" max="6148" width="3.7109375" style="1" customWidth="1"/>
    <col min="6149" max="6378" width="9.140625" style="1"/>
    <col min="6379" max="6380" width="3.7109375" style="1" customWidth="1"/>
    <col min="6381" max="6384" width="12.5703125" style="1" customWidth="1"/>
    <col min="6385" max="6385" width="3.7109375" style="1" customWidth="1"/>
    <col min="6386" max="6386" width="42.85546875" style="1" bestFit="1" customWidth="1"/>
    <col min="6387" max="6388" width="11.28515625" style="1" customWidth="1"/>
    <col min="6389" max="6389" width="12.5703125" style="1" customWidth="1"/>
    <col min="6390" max="6390" width="13.42578125" style="1" customWidth="1"/>
    <col min="6391" max="6391" width="31.28515625" style="1" bestFit="1" customWidth="1"/>
    <col min="6392" max="6393" width="11.85546875" style="1" customWidth="1"/>
    <col min="6394" max="6394" width="8.7109375" style="1" bestFit="1" customWidth="1"/>
    <col min="6395" max="6395" width="9.42578125" style="1" bestFit="1" customWidth="1"/>
    <col min="6396" max="6402" width="11.85546875" style="1" customWidth="1"/>
    <col min="6403" max="6403" width="5.7109375" style="1" customWidth="1"/>
    <col min="6404" max="6404" width="3.7109375" style="1" customWidth="1"/>
    <col min="6405" max="6634" width="9.140625" style="1"/>
    <col min="6635" max="6636" width="3.7109375" style="1" customWidth="1"/>
    <col min="6637" max="6640" width="12.5703125" style="1" customWidth="1"/>
    <col min="6641" max="6641" width="3.7109375" style="1" customWidth="1"/>
    <col min="6642" max="6642" width="42.85546875" style="1" bestFit="1" customWidth="1"/>
    <col min="6643" max="6644" width="11.28515625" style="1" customWidth="1"/>
    <col min="6645" max="6645" width="12.5703125" style="1" customWidth="1"/>
    <col min="6646" max="6646" width="13.42578125" style="1" customWidth="1"/>
    <col min="6647" max="6647" width="31.28515625" style="1" bestFit="1" customWidth="1"/>
    <col min="6648" max="6649" width="11.85546875" style="1" customWidth="1"/>
    <col min="6650" max="6650" width="8.7109375" style="1" bestFit="1" customWidth="1"/>
    <col min="6651" max="6651" width="9.42578125" style="1" bestFit="1" customWidth="1"/>
    <col min="6652" max="6658" width="11.85546875" style="1" customWidth="1"/>
    <col min="6659" max="6659" width="5.7109375" style="1" customWidth="1"/>
    <col min="6660" max="6660" width="3.7109375" style="1" customWidth="1"/>
    <col min="6661" max="6890" width="9.140625" style="1"/>
    <col min="6891" max="6892" width="3.7109375" style="1" customWidth="1"/>
    <col min="6893" max="6896" width="12.5703125" style="1" customWidth="1"/>
    <col min="6897" max="6897" width="3.7109375" style="1" customWidth="1"/>
    <col min="6898" max="6898" width="42.85546875" style="1" bestFit="1" customWidth="1"/>
    <col min="6899" max="6900" width="11.28515625" style="1" customWidth="1"/>
    <col min="6901" max="6901" width="12.5703125" style="1" customWidth="1"/>
    <col min="6902" max="6902" width="13.42578125" style="1" customWidth="1"/>
    <col min="6903" max="6903" width="31.28515625" style="1" bestFit="1" customWidth="1"/>
    <col min="6904" max="6905" width="11.85546875" style="1" customWidth="1"/>
    <col min="6906" max="6906" width="8.7109375" style="1" bestFit="1" customWidth="1"/>
    <col min="6907" max="6907" width="9.42578125" style="1" bestFit="1" customWidth="1"/>
    <col min="6908" max="6914" width="11.85546875" style="1" customWidth="1"/>
    <col min="6915" max="6915" width="5.7109375" style="1" customWidth="1"/>
    <col min="6916" max="6916" width="3.7109375" style="1" customWidth="1"/>
    <col min="6917" max="7146" width="9.140625" style="1"/>
    <col min="7147" max="7148" width="3.7109375" style="1" customWidth="1"/>
    <col min="7149" max="7152" width="12.5703125" style="1" customWidth="1"/>
    <col min="7153" max="7153" width="3.7109375" style="1" customWidth="1"/>
    <col min="7154" max="7154" width="42.85546875" style="1" bestFit="1" customWidth="1"/>
    <col min="7155" max="7156" width="11.28515625" style="1" customWidth="1"/>
    <col min="7157" max="7157" width="12.5703125" style="1" customWidth="1"/>
    <col min="7158" max="7158" width="13.42578125" style="1" customWidth="1"/>
    <col min="7159" max="7159" width="31.28515625" style="1" bestFit="1" customWidth="1"/>
    <col min="7160" max="7161" width="11.85546875" style="1" customWidth="1"/>
    <col min="7162" max="7162" width="8.7109375" style="1" bestFit="1" customWidth="1"/>
    <col min="7163" max="7163" width="9.42578125" style="1" bestFit="1" customWidth="1"/>
    <col min="7164" max="7170" width="11.85546875" style="1" customWidth="1"/>
    <col min="7171" max="7171" width="5.7109375" style="1" customWidth="1"/>
    <col min="7172" max="7172" width="3.7109375" style="1" customWidth="1"/>
    <col min="7173" max="7402" width="9.140625" style="1"/>
    <col min="7403" max="7404" width="3.7109375" style="1" customWidth="1"/>
    <col min="7405" max="7408" width="12.5703125" style="1" customWidth="1"/>
    <col min="7409" max="7409" width="3.7109375" style="1" customWidth="1"/>
    <col min="7410" max="7410" width="42.85546875" style="1" bestFit="1" customWidth="1"/>
    <col min="7411" max="7412" width="11.28515625" style="1" customWidth="1"/>
    <col min="7413" max="7413" width="12.5703125" style="1" customWidth="1"/>
    <col min="7414" max="7414" width="13.42578125" style="1" customWidth="1"/>
    <col min="7415" max="7415" width="31.28515625" style="1" bestFit="1" customWidth="1"/>
    <col min="7416" max="7417" width="11.85546875" style="1" customWidth="1"/>
    <col min="7418" max="7418" width="8.7109375" style="1" bestFit="1" customWidth="1"/>
    <col min="7419" max="7419" width="9.42578125" style="1" bestFit="1" customWidth="1"/>
    <col min="7420" max="7426" width="11.85546875" style="1" customWidth="1"/>
    <col min="7427" max="7427" width="5.7109375" style="1" customWidth="1"/>
    <col min="7428" max="7428" width="3.7109375" style="1" customWidth="1"/>
    <col min="7429" max="7658" width="9.140625" style="1"/>
    <col min="7659" max="7660" width="3.7109375" style="1" customWidth="1"/>
    <col min="7661" max="7664" width="12.5703125" style="1" customWidth="1"/>
    <col min="7665" max="7665" width="3.7109375" style="1" customWidth="1"/>
    <col min="7666" max="7666" width="42.85546875" style="1" bestFit="1" customWidth="1"/>
    <col min="7667" max="7668" width="11.28515625" style="1" customWidth="1"/>
    <col min="7669" max="7669" width="12.5703125" style="1" customWidth="1"/>
    <col min="7670" max="7670" width="13.42578125" style="1" customWidth="1"/>
    <col min="7671" max="7671" width="31.28515625" style="1" bestFit="1" customWidth="1"/>
    <col min="7672" max="7673" width="11.85546875" style="1" customWidth="1"/>
    <col min="7674" max="7674" width="8.7109375" style="1" bestFit="1" customWidth="1"/>
    <col min="7675" max="7675" width="9.42578125" style="1" bestFit="1" customWidth="1"/>
    <col min="7676" max="7682" width="11.85546875" style="1" customWidth="1"/>
    <col min="7683" max="7683" width="5.7109375" style="1" customWidth="1"/>
    <col min="7684" max="7684" width="3.7109375" style="1" customWidth="1"/>
    <col min="7685" max="7914" width="9.140625" style="1"/>
    <col min="7915" max="7916" width="3.7109375" style="1" customWidth="1"/>
    <col min="7917" max="7920" width="12.5703125" style="1" customWidth="1"/>
    <col min="7921" max="7921" width="3.7109375" style="1" customWidth="1"/>
    <col min="7922" max="7922" width="42.85546875" style="1" bestFit="1" customWidth="1"/>
    <col min="7923" max="7924" width="11.28515625" style="1" customWidth="1"/>
    <col min="7925" max="7925" width="12.5703125" style="1" customWidth="1"/>
    <col min="7926" max="7926" width="13.42578125" style="1" customWidth="1"/>
    <col min="7927" max="7927" width="31.28515625" style="1" bestFit="1" customWidth="1"/>
    <col min="7928" max="7929" width="11.85546875" style="1" customWidth="1"/>
    <col min="7930" max="7930" width="8.7109375" style="1" bestFit="1" customWidth="1"/>
    <col min="7931" max="7931" width="9.42578125" style="1" bestFit="1" customWidth="1"/>
    <col min="7932" max="7938" width="11.85546875" style="1" customWidth="1"/>
    <col min="7939" max="7939" width="5.7109375" style="1" customWidth="1"/>
    <col min="7940" max="7940" width="3.7109375" style="1" customWidth="1"/>
    <col min="7941" max="8170" width="9.140625" style="1"/>
    <col min="8171" max="8172" width="3.7109375" style="1" customWidth="1"/>
    <col min="8173" max="8176" width="12.5703125" style="1" customWidth="1"/>
    <col min="8177" max="8177" width="3.7109375" style="1" customWidth="1"/>
    <col min="8178" max="8178" width="42.85546875" style="1" bestFit="1" customWidth="1"/>
    <col min="8179" max="8180" width="11.28515625" style="1" customWidth="1"/>
    <col min="8181" max="8181" width="12.5703125" style="1" customWidth="1"/>
    <col min="8182" max="8182" width="13.42578125" style="1" customWidth="1"/>
    <col min="8183" max="8183" width="31.28515625" style="1" bestFit="1" customWidth="1"/>
    <col min="8184" max="8185" width="11.85546875" style="1" customWidth="1"/>
    <col min="8186" max="8186" width="8.7109375" style="1" bestFit="1" customWidth="1"/>
    <col min="8187" max="8187" width="9.42578125" style="1" bestFit="1" customWidth="1"/>
    <col min="8188" max="8194" width="11.85546875" style="1" customWidth="1"/>
    <col min="8195" max="8195" width="5.7109375" style="1" customWidth="1"/>
    <col min="8196" max="8196" width="3.7109375" style="1" customWidth="1"/>
    <col min="8197" max="8426" width="9.140625" style="1"/>
    <col min="8427" max="8428" width="3.7109375" style="1" customWidth="1"/>
    <col min="8429" max="8432" width="12.5703125" style="1" customWidth="1"/>
    <col min="8433" max="8433" width="3.7109375" style="1" customWidth="1"/>
    <col min="8434" max="8434" width="42.85546875" style="1" bestFit="1" customWidth="1"/>
    <col min="8435" max="8436" width="11.28515625" style="1" customWidth="1"/>
    <col min="8437" max="8437" width="12.5703125" style="1" customWidth="1"/>
    <col min="8438" max="8438" width="13.42578125" style="1" customWidth="1"/>
    <col min="8439" max="8439" width="31.28515625" style="1" bestFit="1" customWidth="1"/>
    <col min="8440" max="8441" width="11.85546875" style="1" customWidth="1"/>
    <col min="8442" max="8442" width="8.7109375" style="1" bestFit="1" customWidth="1"/>
    <col min="8443" max="8443" width="9.42578125" style="1" bestFit="1" customWidth="1"/>
    <col min="8444" max="8450" width="11.85546875" style="1" customWidth="1"/>
    <col min="8451" max="8451" width="5.7109375" style="1" customWidth="1"/>
    <col min="8452" max="8452" width="3.7109375" style="1" customWidth="1"/>
    <col min="8453" max="8682" width="9.140625" style="1"/>
    <col min="8683" max="8684" width="3.7109375" style="1" customWidth="1"/>
    <col min="8685" max="8688" width="12.5703125" style="1" customWidth="1"/>
    <col min="8689" max="8689" width="3.7109375" style="1" customWidth="1"/>
    <col min="8690" max="8690" width="42.85546875" style="1" bestFit="1" customWidth="1"/>
    <col min="8691" max="8692" width="11.28515625" style="1" customWidth="1"/>
    <col min="8693" max="8693" width="12.5703125" style="1" customWidth="1"/>
    <col min="8694" max="8694" width="13.42578125" style="1" customWidth="1"/>
    <col min="8695" max="8695" width="31.28515625" style="1" bestFit="1" customWidth="1"/>
    <col min="8696" max="8697" width="11.85546875" style="1" customWidth="1"/>
    <col min="8698" max="8698" width="8.7109375" style="1" bestFit="1" customWidth="1"/>
    <col min="8699" max="8699" width="9.42578125" style="1" bestFit="1" customWidth="1"/>
    <col min="8700" max="8706" width="11.85546875" style="1" customWidth="1"/>
    <col min="8707" max="8707" width="5.7109375" style="1" customWidth="1"/>
    <col min="8708" max="8708" width="3.7109375" style="1" customWidth="1"/>
    <col min="8709" max="8938" width="9.140625" style="1"/>
    <col min="8939" max="8940" width="3.7109375" style="1" customWidth="1"/>
    <col min="8941" max="8944" width="12.5703125" style="1" customWidth="1"/>
    <col min="8945" max="8945" width="3.7109375" style="1" customWidth="1"/>
    <col min="8946" max="8946" width="42.85546875" style="1" bestFit="1" customWidth="1"/>
    <col min="8947" max="8948" width="11.28515625" style="1" customWidth="1"/>
    <col min="8949" max="8949" width="12.5703125" style="1" customWidth="1"/>
    <col min="8950" max="8950" width="13.42578125" style="1" customWidth="1"/>
    <col min="8951" max="8951" width="31.28515625" style="1" bestFit="1" customWidth="1"/>
    <col min="8952" max="8953" width="11.85546875" style="1" customWidth="1"/>
    <col min="8954" max="8954" width="8.7109375" style="1" bestFit="1" customWidth="1"/>
    <col min="8955" max="8955" width="9.42578125" style="1" bestFit="1" customWidth="1"/>
    <col min="8956" max="8962" width="11.85546875" style="1" customWidth="1"/>
    <col min="8963" max="8963" width="5.7109375" style="1" customWidth="1"/>
    <col min="8964" max="8964" width="3.7109375" style="1" customWidth="1"/>
    <col min="8965" max="9194" width="9.140625" style="1"/>
    <col min="9195" max="9196" width="3.7109375" style="1" customWidth="1"/>
    <col min="9197" max="9200" width="12.5703125" style="1" customWidth="1"/>
    <col min="9201" max="9201" width="3.7109375" style="1" customWidth="1"/>
    <col min="9202" max="9202" width="42.85546875" style="1" bestFit="1" customWidth="1"/>
    <col min="9203" max="9204" width="11.28515625" style="1" customWidth="1"/>
    <col min="9205" max="9205" width="12.5703125" style="1" customWidth="1"/>
    <col min="9206" max="9206" width="13.42578125" style="1" customWidth="1"/>
    <col min="9207" max="9207" width="31.28515625" style="1" bestFit="1" customWidth="1"/>
    <col min="9208" max="9209" width="11.85546875" style="1" customWidth="1"/>
    <col min="9210" max="9210" width="8.7109375" style="1" bestFit="1" customWidth="1"/>
    <col min="9211" max="9211" width="9.42578125" style="1" bestFit="1" customWidth="1"/>
    <col min="9212" max="9218" width="11.85546875" style="1" customWidth="1"/>
    <col min="9219" max="9219" width="5.7109375" style="1" customWidth="1"/>
    <col min="9220" max="9220" width="3.7109375" style="1" customWidth="1"/>
    <col min="9221" max="9450" width="9.140625" style="1"/>
    <col min="9451" max="9452" width="3.7109375" style="1" customWidth="1"/>
    <col min="9453" max="9456" width="12.5703125" style="1" customWidth="1"/>
    <col min="9457" max="9457" width="3.7109375" style="1" customWidth="1"/>
    <col min="9458" max="9458" width="42.85546875" style="1" bestFit="1" customWidth="1"/>
    <col min="9459" max="9460" width="11.28515625" style="1" customWidth="1"/>
    <col min="9461" max="9461" width="12.5703125" style="1" customWidth="1"/>
    <col min="9462" max="9462" width="13.42578125" style="1" customWidth="1"/>
    <col min="9463" max="9463" width="31.28515625" style="1" bestFit="1" customWidth="1"/>
    <col min="9464" max="9465" width="11.85546875" style="1" customWidth="1"/>
    <col min="9466" max="9466" width="8.7109375" style="1" bestFit="1" customWidth="1"/>
    <col min="9467" max="9467" width="9.42578125" style="1" bestFit="1" customWidth="1"/>
    <col min="9468" max="9474" width="11.85546875" style="1" customWidth="1"/>
    <col min="9475" max="9475" width="5.7109375" style="1" customWidth="1"/>
    <col min="9476" max="9476" width="3.7109375" style="1" customWidth="1"/>
    <col min="9477" max="9706" width="9.140625" style="1"/>
    <col min="9707" max="9708" width="3.7109375" style="1" customWidth="1"/>
    <col min="9709" max="9712" width="12.5703125" style="1" customWidth="1"/>
    <col min="9713" max="9713" width="3.7109375" style="1" customWidth="1"/>
    <col min="9714" max="9714" width="42.85546875" style="1" bestFit="1" customWidth="1"/>
    <col min="9715" max="9716" width="11.28515625" style="1" customWidth="1"/>
    <col min="9717" max="9717" width="12.5703125" style="1" customWidth="1"/>
    <col min="9718" max="9718" width="13.42578125" style="1" customWidth="1"/>
    <col min="9719" max="9719" width="31.28515625" style="1" bestFit="1" customWidth="1"/>
    <col min="9720" max="9721" width="11.85546875" style="1" customWidth="1"/>
    <col min="9722" max="9722" width="8.7109375" style="1" bestFit="1" customWidth="1"/>
    <col min="9723" max="9723" width="9.42578125" style="1" bestFit="1" customWidth="1"/>
    <col min="9724" max="9730" width="11.85546875" style="1" customWidth="1"/>
    <col min="9731" max="9731" width="5.7109375" style="1" customWidth="1"/>
    <col min="9732" max="9732" width="3.7109375" style="1" customWidth="1"/>
    <col min="9733" max="9962" width="9.140625" style="1"/>
    <col min="9963" max="9964" width="3.7109375" style="1" customWidth="1"/>
    <col min="9965" max="9968" width="12.5703125" style="1" customWidth="1"/>
    <col min="9969" max="9969" width="3.7109375" style="1" customWidth="1"/>
    <col min="9970" max="9970" width="42.85546875" style="1" bestFit="1" customWidth="1"/>
    <col min="9971" max="9972" width="11.28515625" style="1" customWidth="1"/>
    <col min="9973" max="9973" width="12.5703125" style="1" customWidth="1"/>
    <col min="9974" max="9974" width="13.42578125" style="1" customWidth="1"/>
    <col min="9975" max="9975" width="31.28515625" style="1" bestFit="1" customWidth="1"/>
    <col min="9976" max="9977" width="11.85546875" style="1" customWidth="1"/>
    <col min="9978" max="9978" width="8.7109375" style="1" bestFit="1" customWidth="1"/>
    <col min="9979" max="9979" width="9.42578125" style="1" bestFit="1" customWidth="1"/>
    <col min="9980" max="9986" width="11.85546875" style="1" customWidth="1"/>
    <col min="9987" max="9987" width="5.7109375" style="1" customWidth="1"/>
    <col min="9988" max="9988" width="3.7109375" style="1" customWidth="1"/>
    <col min="9989" max="10218" width="9.140625" style="1"/>
    <col min="10219" max="10220" width="3.7109375" style="1" customWidth="1"/>
    <col min="10221" max="10224" width="12.5703125" style="1" customWidth="1"/>
    <col min="10225" max="10225" width="3.7109375" style="1" customWidth="1"/>
    <col min="10226" max="10226" width="42.85546875" style="1" bestFit="1" customWidth="1"/>
    <col min="10227" max="10228" width="11.28515625" style="1" customWidth="1"/>
    <col min="10229" max="10229" width="12.5703125" style="1" customWidth="1"/>
    <col min="10230" max="10230" width="13.42578125" style="1" customWidth="1"/>
    <col min="10231" max="10231" width="31.28515625" style="1" bestFit="1" customWidth="1"/>
    <col min="10232" max="10233" width="11.85546875" style="1" customWidth="1"/>
    <col min="10234" max="10234" width="8.7109375" style="1" bestFit="1" customWidth="1"/>
    <col min="10235" max="10235" width="9.42578125" style="1" bestFit="1" customWidth="1"/>
    <col min="10236" max="10242" width="11.85546875" style="1" customWidth="1"/>
    <col min="10243" max="10243" width="5.7109375" style="1" customWidth="1"/>
    <col min="10244" max="10244" width="3.7109375" style="1" customWidth="1"/>
    <col min="10245" max="10474" width="9.140625" style="1"/>
    <col min="10475" max="10476" width="3.7109375" style="1" customWidth="1"/>
    <col min="10477" max="10480" width="12.5703125" style="1" customWidth="1"/>
    <col min="10481" max="10481" width="3.7109375" style="1" customWidth="1"/>
    <col min="10482" max="10482" width="42.85546875" style="1" bestFit="1" customWidth="1"/>
    <col min="10483" max="10484" width="11.28515625" style="1" customWidth="1"/>
    <col min="10485" max="10485" width="12.5703125" style="1" customWidth="1"/>
    <col min="10486" max="10486" width="13.42578125" style="1" customWidth="1"/>
    <col min="10487" max="10487" width="31.28515625" style="1" bestFit="1" customWidth="1"/>
    <col min="10488" max="10489" width="11.85546875" style="1" customWidth="1"/>
    <col min="10490" max="10490" width="8.7109375" style="1" bestFit="1" customWidth="1"/>
    <col min="10491" max="10491" width="9.42578125" style="1" bestFit="1" customWidth="1"/>
    <col min="10492" max="10498" width="11.85546875" style="1" customWidth="1"/>
    <col min="10499" max="10499" width="5.7109375" style="1" customWidth="1"/>
    <col min="10500" max="10500" width="3.7109375" style="1" customWidth="1"/>
    <col min="10501" max="10730" width="9.140625" style="1"/>
    <col min="10731" max="10732" width="3.7109375" style="1" customWidth="1"/>
    <col min="10733" max="10736" width="12.5703125" style="1" customWidth="1"/>
    <col min="10737" max="10737" width="3.7109375" style="1" customWidth="1"/>
    <col min="10738" max="10738" width="42.85546875" style="1" bestFit="1" customWidth="1"/>
    <col min="10739" max="10740" width="11.28515625" style="1" customWidth="1"/>
    <col min="10741" max="10741" width="12.5703125" style="1" customWidth="1"/>
    <col min="10742" max="10742" width="13.42578125" style="1" customWidth="1"/>
    <col min="10743" max="10743" width="31.28515625" style="1" bestFit="1" customWidth="1"/>
    <col min="10744" max="10745" width="11.85546875" style="1" customWidth="1"/>
    <col min="10746" max="10746" width="8.7109375" style="1" bestFit="1" customWidth="1"/>
    <col min="10747" max="10747" width="9.42578125" style="1" bestFit="1" customWidth="1"/>
    <col min="10748" max="10754" width="11.85546875" style="1" customWidth="1"/>
    <col min="10755" max="10755" width="5.7109375" style="1" customWidth="1"/>
    <col min="10756" max="10756" width="3.7109375" style="1" customWidth="1"/>
    <col min="10757" max="10986" width="9.140625" style="1"/>
    <col min="10987" max="10988" width="3.7109375" style="1" customWidth="1"/>
    <col min="10989" max="10992" width="12.5703125" style="1" customWidth="1"/>
    <col min="10993" max="10993" width="3.7109375" style="1" customWidth="1"/>
    <col min="10994" max="10994" width="42.85546875" style="1" bestFit="1" customWidth="1"/>
    <col min="10995" max="10996" width="11.28515625" style="1" customWidth="1"/>
    <col min="10997" max="10997" width="12.5703125" style="1" customWidth="1"/>
    <col min="10998" max="10998" width="13.42578125" style="1" customWidth="1"/>
    <col min="10999" max="10999" width="31.28515625" style="1" bestFit="1" customWidth="1"/>
    <col min="11000" max="11001" width="11.85546875" style="1" customWidth="1"/>
    <col min="11002" max="11002" width="8.7109375" style="1" bestFit="1" customWidth="1"/>
    <col min="11003" max="11003" width="9.42578125" style="1" bestFit="1" customWidth="1"/>
    <col min="11004" max="11010" width="11.85546875" style="1" customWidth="1"/>
    <col min="11011" max="11011" width="5.7109375" style="1" customWidth="1"/>
    <col min="11012" max="11012" width="3.7109375" style="1" customWidth="1"/>
    <col min="11013" max="11242" width="9.140625" style="1"/>
    <col min="11243" max="11244" width="3.7109375" style="1" customWidth="1"/>
    <col min="11245" max="11248" width="12.5703125" style="1" customWidth="1"/>
    <col min="11249" max="11249" width="3.7109375" style="1" customWidth="1"/>
    <col min="11250" max="11250" width="42.85546875" style="1" bestFit="1" customWidth="1"/>
    <col min="11251" max="11252" width="11.28515625" style="1" customWidth="1"/>
    <col min="11253" max="11253" width="12.5703125" style="1" customWidth="1"/>
    <col min="11254" max="11254" width="13.42578125" style="1" customWidth="1"/>
    <col min="11255" max="11255" width="31.28515625" style="1" bestFit="1" customWidth="1"/>
    <col min="11256" max="11257" width="11.85546875" style="1" customWidth="1"/>
    <col min="11258" max="11258" width="8.7109375" style="1" bestFit="1" customWidth="1"/>
    <col min="11259" max="11259" width="9.42578125" style="1" bestFit="1" customWidth="1"/>
    <col min="11260" max="11266" width="11.85546875" style="1" customWidth="1"/>
    <col min="11267" max="11267" width="5.7109375" style="1" customWidth="1"/>
    <col min="11268" max="11268" width="3.7109375" style="1" customWidth="1"/>
    <col min="11269" max="11498" width="9.140625" style="1"/>
    <col min="11499" max="11500" width="3.7109375" style="1" customWidth="1"/>
    <col min="11501" max="11504" width="12.5703125" style="1" customWidth="1"/>
    <col min="11505" max="11505" width="3.7109375" style="1" customWidth="1"/>
    <col min="11506" max="11506" width="42.85546875" style="1" bestFit="1" customWidth="1"/>
    <col min="11507" max="11508" width="11.28515625" style="1" customWidth="1"/>
    <col min="11509" max="11509" width="12.5703125" style="1" customWidth="1"/>
    <col min="11510" max="11510" width="13.42578125" style="1" customWidth="1"/>
    <col min="11511" max="11511" width="31.28515625" style="1" bestFit="1" customWidth="1"/>
    <col min="11512" max="11513" width="11.85546875" style="1" customWidth="1"/>
    <col min="11514" max="11514" width="8.7109375" style="1" bestFit="1" customWidth="1"/>
    <col min="11515" max="11515" width="9.42578125" style="1" bestFit="1" customWidth="1"/>
    <col min="11516" max="11522" width="11.85546875" style="1" customWidth="1"/>
    <col min="11523" max="11523" width="5.7109375" style="1" customWidth="1"/>
    <col min="11524" max="11524" width="3.7109375" style="1" customWidth="1"/>
    <col min="11525" max="11754" width="9.140625" style="1"/>
    <col min="11755" max="11756" width="3.7109375" style="1" customWidth="1"/>
    <col min="11757" max="11760" width="12.5703125" style="1" customWidth="1"/>
    <col min="11761" max="11761" width="3.7109375" style="1" customWidth="1"/>
    <col min="11762" max="11762" width="42.85546875" style="1" bestFit="1" customWidth="1"/>
    <col min="11763" max="11764" width="11.28515625" style="1" customWidth="1"/>
    <col min="11765" max="11765" width="12.5703125" style="1" customWidth="1"/>
    <col min="11766" max="11766" width="13.42578125" style="1" customWidth="1"/>
    <col min="11767" max="11767" width="31.28515625" style="1" bestFit="1" customWidth="1"/>
    <col min="11768" max="11769" width="11.85546875" style="1" customWidth="1"/>
    <col min="11770" max="11770" width="8.7109375" style="1" bestFit="1" customWidth="1"/>
    <col min="11771" max="11771" width="9.42578125" style="1" bestFit="1" customWidth="1"/>
    <col min="11772" max="11778" width="11.85546875" style="1" customWidth="1"/>
    <col min="11779" max="11779" width="5.7109375" style="1" customWidth="1"/>
    <col min="11780" max="11780" width="3.7109375" style="1" customWidth="1"/>
    <col min="11781" max="12010" width="9.140625" style="1"/>
    <col min="12011" max="12012" width="3.7109375" style="1" customWidth="1"/>
    <col min="12013" max="12016" width="12.5703125" style="1" customWidth="1"/>
    <col min="12017" max="12017" width="3.7109375" style="1" customWidth="1"/>
    <col min="12018" max="12018" width="42.85546875" style="1" bestFit="1" customWidth="1"/>
    <col min="12019" max="12020" width="11.28515625" style="1" customWidth="1"/>
    <col min="12021" max="12021" width="12.5703125" style="1" customWidth="1"/>
    <col min="12022" max="12022" width="13.42578125" style="1" customWidth="1"/>
    <col min="12023" max="12023" width="31.28515625" style="1" bestFit="1" customWidth="1"/>
    <col min="12024" max="12025" width="11.85546875" style="1" customWidth="1"/>
    <col min="12026" max="12026" width="8.7109375" style="1" bestFit="1" customWidth="1"/>
    <col min="12027" max="12027" width="9.42578125" style="1" bestFit="1" customWidth="1"/>
    <col min="12028" max="12034" width="11.85546875" style="1" customWidth="1"/>
    <col min="12035" max="12035" width="5.7109375" style="1" customWidth="1"/>
    <col min="12036" max="12036" width="3.7109375" style="1" customWidth="1"/>
    <col min="12037" max="12266" width="9.140625" style="1"/>
    <col min="12267" max="12268" width="3.7109375" style="1" customWidth="1"/>
    <col min="12269" max="12272" width="12.5703125" style="1" customWidth="1"/>
    <col min="12273" max="12273" width="3.7109375" style="1" customWidth="1"/>
    <col min="12274" max="12274" width="42.85546875" style="1" bestFit="1" customWidth="1"/>
    <col min="12275" max="12276" width="11.28515625" style="1" customWidth="1"/>
    <col min="12277" max="12277" width="12.5703125" style="1" customWidth="1"/>
    <col min="12278" max="12278" width="13.42578125" style="1" customWidth="1"/>
    <col min="12279" max="12279" width="31.28515625" style="1" bestFit="1" customWidth="1"/>
    <col min="12280" max="12281" width="11.85546875" style="1" customWidth="1"/>
    <col min="12282" max="12282" width="8.7109375" style="1" bestFit="1" customWidth="1"/>
    <col min="12283" max="12283" width="9.42578125" style="1" bestFit="1" customWidth="1"/>
    <col min="12284" max="12290" width="11.85546875" style="1" customWidth="1"/>
    <col min="12291" max="12291" width="5.7109375" style="1" customWidth="1"/>
    <col min="12292" max="12292" width="3.7109375" style="1" customWidth="1"/>
    <col min="12293" max="12522" width="9.140625" style="1"/>
    <col min="12523" max="12524" width="3.7109375" style="1" customWidth="1"/>
    <col min="12525" max="12528" width="12.5703125" style="1" customWidth="1"/>
    <col min="12529" max="12529" width="3.7109375" style="1" customWidth="1"/>
    <col min="12530" max="12530" width="42.85546875" style="1" bestFit="1" customWidth="1"/>
    <col min="12531" max="12532" width="11.28515625" style="1" customWidth="1"/>
    <col min="12533" max="12533" width="12.5703125" style="1" customWidth="1"/>
    <col min="12534" max="12534" width="13.42578125" style="1" customWidth="1"/>
    <col min="12535" max="12535" width="31.28515625" style="1" bestFit="1" customWidth="1"/>
    <col min="12536" max="12537" width="11.85546875" style="1" customWidth="1"/>
    <col min="12538" max="12538" width="8.7109375" style="1" bestFit="1" customWidth="1"/>
    <col min="12539" max="12539" width="9.42578125" style="1" bestFit="1" customWidth="1"/>
    <col min="12540" max="12546" width="11.85546875" style="1" customWidth="1"/>
    <col min="12547" max="12547" width="5.7109375" style="1" customWidth="1"/>
    <col min="12548" max="12548" width="3.7109375" style="1" customWidth="1"/>
    <col min="12549" max="12778" width="9.140625" style="1"/>
    <col min="12779" max="12780" width="3.7109375" style="1" customWidth="1"/>
    <col min="12781" max="12784" width="12.5703125" style="1" customWidth="1"/>
    <col min="12785" max="12785" width="3.7109375" style="1" customWidth="1"/>
    <col min="12786" max="12786" width="42.85546875" style="1" bestFit="1" customWidth="1"/>
    <col min="12787" max="12788" width="11.28515625" style="1" customWidth="1"/>
    <col min="12789" max="12789" width="12.5703125" style="1" customWidth="1"/>
    <col min="12790" max="12790" width="13.42578125" style="1" customWidth="1"/>
    <col min="12791" max="12791" width="31.28515625" style="1" bestFit="1" customWidth="1"/>
    <col min="12792" max="12793" width="11.85546875" style="1" customWidth="1"/>
    <col min="12794" max="12794" width="8.7109375" style="1" bestFit="1" customWidth="1"/>
    <col min="12795" max="12795" width="9.42578125" style="1" bestFit="1" customWidth="1"/>
    <col min="12796" max="12802" width="11.85546875" style="1" customWidth="1"/>
    <col min="12803" max="12803" width="5.7109375" style="1" customWidth="1"/>
    <col min="12804" max="12804" width="3.7109375" style="1" customWidth="1"/>
    <col min="12805" max="13034" width="9.140625" style="1"/>
    <col min="13035" max="13036" width="3.7109375" style="1" customWidth="1"/>
    <col min="13037" max="13040" width="12.5703125" style="1" customWidth="1"/>
    <col min="13041" max="13041" width="3.7109375" style="1" customWidth="1"/>
    <col min="13042" max="13042" width="42.85546875" style="1" bestFit="1" customWidth="1"/>
    <col min="13043" max="13044" width="11.28515625" style="1" customWidth="1"/>
    <col min="13045" max="13045" width="12.5703125" style="1" customWidth="1"/>
    <col min="13046" max="13046" width="13.42578125" style="1" customWidth="1"/>
    <col min="13047" max="13047" width="31.28515625" style="1" bestFit="1" customWidth="1"/>
    <col min="13048" max="13049" width="11.85546875" style="1" customWidth="1"/>
    <col min="13050" max="13050" width="8.7109375" style="1" bestFit="1" customWidth="1"/>
    <col min="13051" max="13051" width="9.42578125" style="1" bestFit="1" customWidth="1"/>
    <col min="13052" max="13058" width="11.85546875" style="1" customWidth="1"/>
    <col min="13059" max="13059" width="5.7109375" style="1" customWidth="1"/>
    <col min="13060" max="13060" width="3.7109375" style="1" customWidth="1"/>
    <col min="13061" max="13290" width="9.140625" style="1"/>
    <col min="13291" max="13292" width="3.7109375" style="1" customWidth="1"/>
    <col min="13293" max="13296" width="12.5703125" style="1" customWidth="1"/>
    <col min="13297" max="13297" width="3.7109375" style="1" customWidth="1"/>
    <col min="13298" max="13298" width="42.85546875" style="1" bestFit="1" customWidth="1"/>
    <col min="13299" max="13300" width="11.28515625" style="1" customWidth="1"/>
    <col min="13301" max="13301" width="12.5703125" style="1" customWidth="1"/>
    <col min="13302" max="13302" width="13.42578125" style="1" customWidth="1"/>
    <col min="13303" max="13303" width="31.28515625" style="1" bestFit="1" customWidth="1"/>
    <col min="13304" max="13305" width="11.85546875" style="1" customWidth="1"/>
    <col min="13306" max="13306" width="8.7109375" style="1" bestFit="1" customWidth="1"/>
    <col min="13307" max="13307" width="9.42578125" style="1" bestFit="1" customWidth="1"/>
    <col min="13308" max="13314" width="11.85546875" style="1" customWidth="1"/>
    <col min="13315" max="13315" width="5.7109375" style="1" customWidth="1"/>
    <col min="13316" max="13316" width="3.7109375" style="1" customWidth="1"/>
    <col min="13317" max="13546" width="9.140625" style="1"/>
    <col min="13547" max="13548" width="3.7109375" style="1" customWidth="1"/>
    <col min="13549" max="13552" width="12.5703125" style="1" customWidth="1"/>
    <col min="13553" max="13553" width="3.7109375" style="1" customWidth="1"/>
    <col min="13554" max="13554" width="42.85546875" style="1" bestFit="1" customWidth="1"/>
    <col min="13555" max="13556" width="11.28515625" style="1" customWidth="1"/>
    <col min="13557" max="13557" width="12.5703125" style="1" customWidth="1"/>
    <col min="13558" max="13558" width="13.42578125" style="1" customWidth="1"/>
    <col min="13559" max="13559" width="31.28515625" style="1" bestFit="1" customWidth="1"/>
    <col min="13560" max="13561" width="11.85546875" style="1" customWidth="1"/>
    <col min="13562" max="13562" width="8.7109375" style="1" bestFit="1" customWidth="1"/>
    <col min="13563" max="13563" width="9.42578125" style="1" bestFit="1" customWidth="1"/>
    <col min="13564" max="13570" width="11.85546875" style="1" customWidth="1"/>
    <col min="13571" max="13571" width="5.7109375" style="1" customWidth="1"/>
    <col min="13572" max="13572" width="3.7109375" style="1" customWidth="1"/>
    <col min="13573" max="13802" width="9.140625" style="1"/>
    <col min="13803" max="13804" width="3.7109375" style="1" customWidth="1"/>
    <col min="13805" max="13808" width="12.5703125" style="1" customWidth="1"/>
    <col min="13809" max="13809" width="3.7109375" style="1" customWidth="1"/>
    <col min="13810" max="13810" width="42.85546875" style="1" bestFit="1" customWidth="1"/>
    <col min="13811" max="13812" width="11.28515625" style="1" customWidth="1"/>
    <col min="13813" max="13813" width="12.5703125" style="1" customWidth="1"/>
    <col min="13814" max="13814" width="13.42578125" style="1" customWidth="1"/>
    <col min="13815" max="13815" width="31.28515625" style="1" bestFit="1" customWidth="1"/>
    <col min="13816" max="13817" width="11.85546875" style="1" customWidth="1"/>
    <col min="13818" max="13818" width="8.7109375" style="1" bestFit="1" customWidth="1"/>
    <col min="13819" max="13819" width="9.42578125" style="1" bestFit="1" customWidth="1"/>
    <col min="13820" max="13826" width="11.85546875" style="1" customWidth="1"/>
    <col min="13827" max="13827" width="5.7109375" style="1" customWidth="1"/>
    <col min="13828" max="13828" width="3.7109375" style="1" customWidth="1"/>
    <col min="13829" max="14058" width="9.140625" style="1"/>
    <col min="14059" max="14060" width="3.7109375" style="1" customWidth="1"/>
    <col min="14061" max="14064" width="12.5703125" style="1" customWidth="1"/>
    <col min="14065" max="14065" width="3.7109375" style="1" customWidth="1"/>
    <col min="14066" max="14066" width="42.85546875" style="1" bestFit="1" customWidth="1"/>
    <col min="14067" max="14068" width="11.28515625" style="1" customWidth="1"/>
    <col min="14069" max="14069" width="12.5703125" style="1" customWidth="1"/>
    <col min="14070" max="14070" width="13.42578125" style="1" customWidth="1"/>
    <col min="14071" max="14071" width="31.28515625" style="1" bestFit="1" customWidth="1"/>
    <col min="14072" max="14073" width="11.85546875" style="1" customWidth="1"/>
    <col min="14074" max="14074" width="8.7109375" style="1" bestFit="1" customWidth="1"/>
    <col min="14075" max="14075" width="9.42578125" style="1" bestFit="1" customWidth="1"/>
    <col min="14076" max="14082" width="11.85546875" style="1" customWidth="1"/>
    <col min="14083" max="14083" width="5.7109375" style="1" customWidth="1"/>
    <col min="14084" max="14084" width="3.7109375" style="1" customWidth="1"/>
    <col min="14085" max="14314" width="9.140625" style="1"/>
    <col min="14315" max="14316" width="3.7109375" style="1" customWidth="1"/>
    <col min="14317" max="14320" width="12.5703125" style="1" customWidth="1"/>
    <col min="14321" max="14321" width="3.7109375" style="1" customWidth="1"/>
    <col min="14322" max="14322" width="42.85546875" style="1" bestFit="1" customWidth="1"/>
    <col min="14323" max="14324" width="11.28515625" style="1" customWidth="1"/>
    <col min="14325" max="14325" width="12.5703125" style="1" customWidth="1"/>
    <col min="14326" max="14326" width="13.42578125" style="1" customWidth="1"/>
    <col min="14327" max="14327" width="31.28515625" style="1" bestFit="1" customWidth="1"/>
    <col min="14328" max="14329" width="11.85546875" style="1" customWidth="1"/>
    <col min="14330" max="14330" width="8.7109375" style="1" bestFit="1" customWidth="1"/>
    <col min="14331" max="14331" width="9.42578125" style="1" bestFit="1" customWidth="1"/>
    <col min="14332" max="14338" width="11.85546875" style="1" customWidth="1"/>
    <col min="14339" max="14339" width="5.7109375" style="1" customWidth="1"/>
    <col min="14340" max="14340" width="3.7109375" style="1" customWidth="1"/>
    <col min="14341" max="14570" width="9.140625" style="1"/>
    <col min="14571" max="14572" width="3.7109375" style="1" customWidth="1"/>
    <col min="14573" max="14576" width="12.5703125" style="1" customWidth="1"/>
    <col min="14577" max="14577" width="3.7109375" style="1" customWidth="1"/>
    <col min="14578" max="14578" width="42.85546875" style="1" bestFit="1" customWidth="1"/>
    <col min="14579" max="14580" width="11.28515625" style="1" customWidth="1"/>
    <col min="14581" max="14581" width="12.5703125" style="1" customWidth="1"/>
    <col min="14582" max="14582" width="13.42578125" style="1" customWidth="1"/>
    <col min="14583" max="14583" width="31.28515625" style="1" bestFit="1" customWidth="1"/>
    <col min="14584" max="14585" width="11.85546875" style="1" customWidth="1"/>
    <col min="14586" max="14586" width="8.7109375" style="1" bestFit="1" customWidth="1"/>
    <col min="14587" max="14587" width="9.42578125" style="1" bestFit="1" customWidth="1"/>
    <col min="14588" max="14594" width="11.85546875" style="1" customWidth="1"/>
    <col min="14595" max="14595" width="5.7109375" style="1" customWidth="1"/>
    <col min="14596" max="14596" width="3.7109375" style="1" customWidth="1"/>
    <col min="14597" max="14826" width="9.140625" style="1"/>
    <col min="14827" max="14828" width="3.7109375" style="1" customWidth="1"/>
    <col min="14829" max="14832" width="12.5703125" style="1" customWidth="1"/>
    <col min="14833" max="14833" width="3.7109375" style="1" customWidth="1"/>
    <col min="14834" max="14834" width="42.85546875" style="1" bestFit="1" customWidth="1"/>
    <col min="14835" max="14836" width="11.28515625" style="1" customWidth="1"/>
    <col min="14837" max="14837" width="12.5703125" style="1" customWidth="1"/>
    <col min="14838" max="14838" width="13.42578125" style="1" customWidth="1"/>
    <col min="14839" max="14839" width="31.28515625" style="1" bestFit="1" customWidth="1"/>
    <col min="14840" max="14841" width="11.85546875" style="1" customWidth="1"/>
    <col min="14842" max="14842" width="8.7109375" style="1" bestFit="1" customWidth="1"/>
    <col min="14843" max="14843" width="9.42578125" style="1" bestFit="1" customWidth="1"/>
    <col min="14844" max="14850" width="11.85546875" style="1" customWidth="1"/>
    <col min="14851" max="14851" width="5.7109375" style="1" customWidth="1"/>
    <col min="14852" max="14852" width="3.7109375" style="1" customWidth="1"/>
    <col min="14853" max="15082" width="9.140625" style="1"/>
    <col min="15083" max="15084" width="3.7109375" style="1" customWidth="1"/>
    <col min="15085" max="15088" width="12.5703125" style="1" customWidth="1"/>
    <col min="15089" max="15089" width="3.7109375" style="1" customWidth="1"/>
    <col min="15090" max="15090" width="42.85546875" style="1" bestFit="1" customWidth="1"/>
    <col min="15091" max="15092" width="11.28515625" style="1" customWidth="1"/>
    <col min="15093" max="15093" width="12.5703125" style="1" customWidth="1"/>
    <col min="15094" max="15094" width="13.42578125" style="1" customWidth="1"/>
    <col min="15095" max="15095" width="31.28515625" style="1" bestFit="1" customWidth="1"/>
    <col min="15096" max="15097" width="11.85546875" style="1" customWidth="1"/>
    <col min="15098" max="15098" width="8.7109375" style="1" bestFit="1" customWidth="1"/>
    <col min="15099" max="15099" width="9.42578125" style="1" bestFit="1" customWidth="1"/>
    <col min="15100" max="15106" width="11.85546875" style="1" customWidth="1"/>
    <col min="15107" max="15107" width="5.7109375" style="1" customWidth="1"/>
    <col min="15108" max="15108" width="3.7109375" style="1" customWidth="1"/>
    <col min="15109" max="15338" width="9.140625" style="1"/>
    <col min="15339" max="15340" width="3.7109375" style="1" customWidth="1"/>
    <col min="15341" max="15344" width="12.5703125" style="1" customWidth="1"/>
    <col min="15345" max="15345" width="3.7109375" style="1" customWidth="1"/>
    <col min="15346" max="15346" width="42.85546875" style="1" bestFit="1" customWidth="1"/>
    <col min="15347" max="15348" width="11.28515625" style="1" customWidth="1"/>
    <col min="15349" max="15349" width="12.5703125" style="1" customWidth="1"/>
    <col min="15350" max="15350" width="13.42578125" style="1" customWidth="1"/>
    <col min="15351" max="15351" width="31.28515625" style="1" bestFit="1" customWidth="1"/>
    <col min="15352" max="15353" width="11.85546875" style="1" customWidth="1"/>
    <col min="15354" max="15354" width="8.7109375" style="1" bestFit="1" customWidth="1"/>
    <col min="15355" max="15355" width="9.42578125" style="1" bestFit="1" customWidth="1"/>
    <col min="15356" max="15362" width="11.85546875" style="1" customWidth="1"/>
    <col min="15363" max="15363" width="5.7109375" style="1" customWidth="1"/>
    <col min="15364" max="15364" width="3.7109375" style="1" customWidth="1"/>
    <col min="15365" max="15594" width="9.140625" style="1"/>
    <col min="15595" max="15596" width="3.7109375" style="1" customWidth="1"/>
    <col min="15597" max="15600" width="12.5703125" style="1" customWidth="1"/>
    <col min="15601" max="15601" width="3.7109375" style="1" customWidth="1"/>
    <col min="15602" max="15602" width="42.85546875" style="1" bestFit="1" customWidth="1"/>
    <col min="15603" max="15604" width="11.28515625" style="1" customWidth="1"/>
    <col min="15605" max="15605" width="12.5703125" style="1" customWidth="1"/>
    <col min="15606" max="15606" width="13.42578125" style="1" customWidth="1"/>
    <col min="15607" max="15607" width="31.28515625" style="1" bestFit="1" customWidth="1"/>
    <col min="15608" max="15609" width="11.85546875" style="1" customWidth="1"/>
    <col min="15610" max="15610" width="8.7109375" style="1" bestFit="1" customWidth="1"/>
    <col min="15611" max="15611" width="9.42578125" style="1" bestFit="1" customWidth="1"/>
    <col min="15612" max="15618" width="11.85546875" style="1" customWidth="1"/>
    <col min="15619" max="15619" width="5.7109375" style="1" customWidth="1"/>
    <col min="15620" max="15620" width="3.7109375" style="1" customWidth="1"/>
    <col min="15621" max="15850" width="9.140625" style="1"/>
    <col min="15851" max="15852" width="3.7109375" style="1" customWidth="1"/>
    <col min="15853" max="15856" width="12.5703125" style="1" customWidth="1"/>
    <col min="15857" max="15857" width="3.7109375" style="1" customWidth="1"/>
    <col min="15858" max="15858" width="42.85546875" style="1" bestFit="1" customWidth="1"/>
    <col min="15859" max="15860" width="11.28515625" style="1" customWidth="1"/>
    <col min="15861" max="15861" width="12.5703125" style="1" customWidth="1"/>
    <col min="15862" max="15862" width="13.42578125" style="1" customWidth="1"/>
    <col min="15863" max="15863" width="31.28515625" style="1" bestFit="1" customWidth="1"/>
    <col min="15864" max="15865" width="11.85546875" style="1" customWidth="1"/>
    <col min="15866" max="15866" width="8.7109375" style="1" bestFit="1" customWidth="1"/>
    <col min="15867" max="15867" width="9.42578125" style="1" bestFit="1" customWidth="1"/>
    <col min="15868" max="15874" width="11.85546875" style="1" customWidth="1"/>
    <col min="15875" max="15875" width="5.7109375" style="1" customWidth="1"/>
    <col min="15876" max="15876" width="3.7109375" style="1" customWidth="1"/>
    <col min="15877" max="16106" width="9.140625" style="1"/>
    <col min="16107" max="16108" width="3.7109375" style="1" customWidth="1"/>
    <col min="16109" max="16112" width="12.5703125" style="1" customWidth="1"/>
    <col min="16113" max="16113" width="3.7109375" style="1" customWidth="1"/>
    <col min="16114" max="16114" width="42.85546875" style="1" bestFit="1" customWidth="1"/>
    <col min="16115" max="16116" width="11.28515625" style="1" customWidth="1"/>
    <col min="16117" max="16117" width="12.5703125" style="1" customWidth="1"/>
    <col min="16118" max="16118" width="13.42578125" style="1" customWidth="1"/>
    <col min="16119" max="16119" width="31.28515625" style="1" bestFit="1" customWidth="1"/>
    <col min="16120" max="16121" width="11.85546875" style="1" customWidth="1"/>
    <col min="16122" max="16122" width="8.7109375" style="1" bestFit="1" customWidth="1"/>
    <col min="16123" max="16123" width="9.42578125" style="1" bestFit="1" customWidth="1"/>
    <col min="16124" max="16130" width="11.85546875" style="1" customWidth="1"/>
    <col min="16131" max="16131" width="5.7109375" style="1" customWidth="1"/>
    <col min="16132" max="16132" width="3.7109375" style="1" customWidth="1"/>
    <col min="16133" max="16384" width="9.140625" style="1"/>
  </cols>
  <sheetData>
    <row r="1" spans="3:21">
      <c r="M1" s="1"/>
      <c r="N1" s="1"/>
      <c r="O1" s="1"/>
      <c r="P1" s="1"/>
    </row>
    <row r="2" spans="3:21">
      <c r="M2" s="1"/>
      <c r="N2" s="1"/>
      <c r="O2" s="1"/>
      <c r="P2" s="1"/>
    </row>
    <row r="3" spans="3:21" ht="21.4" customHeight="1">
      <c r="C3" s="2"/>
      <c r="G3" s="3"/>
      <c r="H3" s="4"/>
      <c r="I3" s="5"/>
      <c r="L3" s="6" t="s">
        <v>0</v>
      </c>
      <c r="O3" s="1"/>
      <c r="P3" s="1"/>
    </row>
    <row r="4" spans="3:21" ht="21.4" customHeight="1">
      <c r="C4" s="7"/>
      <c r="D4" s="8"/>
      <c r="E4" s="8"/>
      <c r="H4" s="5"/>
      <c r="L4" s="6" t="s">
        <v>653</v>
      </c>
      <c r="O4" s="1"/>
      <c r="P4" s="1"/>
    </row>
    <row r="5" spans="3:21" ht="19.5">
      <c r="C5" s="9"/>
      <c r="G5" s="35"/>
      <c r="H5" s="35"/>
      <c r="I5" s="35"/>
      <c r="J5" s="35"/>
      <c r="K5" s="35"/>
      <c r="L5" s="31" t="s">
        <v>1</v>
      </c>
      <c r="O5" s="1"/>
      <c r="P5" s="1"/>
    </row>
    <row r="6" spans="3:21" ht="15.75">
      <c r="C6" s="1843" t="s">
        <v>374</v>
      </c>
      <c r="D6" s="1843"/>
      <c r="E6" s="1843"/>
      <c r="F6" s="809"/>
      <c r="M6" s="1"/>
      <c r="O6" s="1"/>
      <c r="P6" s="1"/>
    </row>
    <row r="7" spans="3:21" ht="15.75" thickBot="1">
      <c r="C7" s="10" t="s">
        <v>3</v>
      </c>
      <c r="D7" s="807" t="s">
        <v>4</v>
      </c>
      <c r="E7" s="11" t="s">
        <v>5</v>
      </c>
      <c r="G7" s="531" t="s">
        <v>2</v>
      </c>
      <c r="H7" s="28"/>
      <c r="I7"/>
      <c r="J7" s="36" t="s">
        <v>311</v>
      </c>
      <c r="K7"/>
      <c r="L7"/>
      <c r="O7" s="1"/>
      <c r="P7" s="1"/>
    </row>
    <row r="8" spans="3:21" ht="15.75" thickBot="1">
      <c r="C8" s="115">
        <f>margins!AP3</f>
        <v>7.375</v>
      </c>
      <c r="D8" s="808">
        <v>99.048000000000002</v>
      </c>
      <c r="E8" s="116" t="s">
        <v>14</v>
      </c>
      <c r="F8" s="15"/>
      <c r="G8" s="12" t="s">
        <v>6</v>
      </c>
      <c r="H8" s="13">
        <v>100</v>
      </c>
      <c r="I8"/>
      <c r="J8" s="530" t="s">
        <v>351</v>
      </c>
      <c r="K8" s="529"/>
      <c r="L8" s="529"/>
      <c r="M8" s="529"/>
      <c r="N8" s="528"/>
      <c r="S8" s="428" t="s">
        <v>370</v>
      </c>
      <c r="T8" s="429"/>
      <c r="U8" s="1492">
        <v>46059.354328703703</v>
      </c>
    </row>
    <row r="9" spans="3:21" ht="15.75" thickBot="1">
      <c r="C9" s="115">
        <f>margins!AP4</f>
        <v>7.5</v>
      </c>
      <c r="D9" s="808">
        <v>99.497</v>
      </c>
      <c r="E9" s="116" t="s">
        <v>14</v>
      </c>
      <c r="F9" s="18"/>
      <c r="G9" s="16" t="s">
        <v>8</v>
      </c>
      <c r="H9" s="527">
        <v>0</v>
      </c>
      <c r="I9"/>
      <c r="J9" s="84" t="s">
        <v>352</v>
      </c>
      <c r="K9"/>
      <c r="L9"/>
      <c r="N9" s="526"/>
    </row>
    <row r="10" spans="3:21" ht="15.75" thickBot="1">
      <c r="C10" s="115">
        <f>margins!AP5</f>
        <v>7.625</v>
      </c>
      <c r="D10" s="808">
        <v>99.95</v>
      </c>
      <c r="E10" s="116" t="s">
        <v>14</v>
      </c>
      <c r="F10" s="18"/>
      <c r="G10" s="16" t="s">
        <v>10</v>
      </c>
      <c r="H10" s="669">
        <v>-0.375</v>
      </c>
      <c r="I10"/>
      <c r="J10" s="84" t="s">
        <v>310</v>
      </c>
      <c r="K10"/>
      <c r="L10"/>
      <c r="N10" s="526"/>
      <c r="P10" s="1"/>
      <c r="S10" s="445" t="s">
        <v>199</v>
      </c>
      <c r="T10" s="446" t="s">
        <v>200</v>
      </c>
      <c r="U10" s="446" t="s">
        <v>201</v>
      </c>
    </row>
    <row r="11" spans="3:21">
      <c r="C11" s="115">
        <f>margins!AP6</f>
        <v>7.75</v>
      </c>
      <c r="D11" s="808">
        <v>100.399</v>
      </c>
      <c r="E11" s="116">
        <v>99.048000000000002</v>
      </c>
      <c r="F11" s="18"/>
      <c r="G11" s="672"/>
      <c r="H11" s="673"/>
      <c r="I11"/>
      <c r="J11" s="525" t="s">
        <v>309</v>
      </c>
      <c r="K11" s="524"/>
      <c r="L11" s="524"/>
      <c r="M11" s="524"/>
      <c r="N11" s="523"/>
      <c r="P11" s="1"/>
    </row>
    <row r="12" spans="3:21" ht="15.75" thickBot="1">
      <c r="C12" s="115">
        <f>margins!AP7</f>
        <v>7.875</v>
      </c>
      <c r="D12" s="808">
        <v>100.852</v>
      </c>
      <c r="E12" s="116">
        <v>99.497</v>
      </c>
      <c r="F12" s="18"/>
      <c r="G12" s="670" t="s">
        <v>308</v>
      </c>
      <c r="H12" s="671"/>
      <c r="I12"/>
      <c r="P12" s="1"/>
    </row>
    <row r="13" spans="3:21">
      <c r="C13" s="115">
        <f>margins!AP8</f>
        <v>8</v>
      </c>
      <c r="D13" s="808">
        <v>101.404</v>
      </c>
      <c r="E13" s="116">
        <v>99.95</v>
      </c>
      <c r="F13" s="18"/>
      <c r="G13" s="32" t="s">
        <v>83</v>
      </c>
      <c r="H13" s="34">
        <v>-0.25</v>
      </c>
      <c r="I13"/>
      <c r="J13" s="1586"/>
      <c r="K13" s="1586"/>
      <c r="L13" s="1586"/>
      <c r="M13" s="1586"/>
      <c r="N13" s="1586"/>
      <c r="P13" s="1"/>
      <c r="S13" s="609" t="s">
        <v>5</v>
      </c>
      <c r="T13" s="435" t="s">
        <v>329</v>
      </c>
      <c r="U13" s="660"/>
    </row>
    <row r="14" spans="3:21">
      <c r="C14" s="115">
        <f>margins!AP9</f>
        <v>8.125</v>
      </c>
      <c r="D14" s="808">
        <v>101.85000000000001</v>
      </c>
      <c r="E14" s="116">
        <v>100.399</v>
      </c>
      <c r="F14" s="18"/>
      <c r="G14" s="32" t="s">
        <v>84</v>
      </c>
      <c r="H14" s="34">
        <v>-0.32500000000000001</v>
      </c>
      <c r="I14"/>
      <c r="J14"/>
      <c r="K14"/>
      <c r="L14"/>
      <c r="P14" s="1"/>
      <c r="S14" s="611" t="s">
        <v>203</v>
      </c>
      <c r="T14" s="436">
        <v>8.875</v>
      </c>
      <c r="U14" s="440">
        <f>IF(T13="No",VLOOKUP(T14,$C$8:$E$54,2,FALSE),VLOOKUP(T14,$C$8:$E$54,3,FALSE))</f>
        <v>103.187</v>
      </c>
    </row>
    <row r="15" spans="3:21" ht="15" customHeight="1">
      <c r="C15" s="115">
        <f>margins!AP10</f>
        <v>8.25</v>
      </c>
      <c r="D15" s="808">
        <v>102.29600000000001</v>
      </c>
      <c r="E15" s="116">
        <v>100.852</v>
      </c>
      <c r="F15" s="18"/>
      <c r="G15" s="32" t="s">
        <v>85</v>
      </c>
      <c r="H15" s="34">
        <v>-0.55000000000000004</v>
      </c>
      <c r="I15"/>
      <c r="J15"/>
      <c r="K15"/>
      <c r="L15"/>
      <c r="S15" s="611" t="s">
        <v>363</v>
      </c>
      <c r="T15" s="436" t="s">
        <v>19</v>
      </c>
      <c r="U15" s="440"/>
    </row>
    <row r="16" spans="3:21" ht="15" customHeight="1">
      <c r="C16" s="115">
        <f>margins!AP11</f>
        <v>8.375</v>
      </c>
      <c r="D16" s="808">
        <v>102.742</v>
      </c>
      <c r="E16" s="116">
        <v>101.404</v>
      </c>
      <c r="F16" s="18"/>
      <c r="G16" s="32" t="s">
        <v>86</v>
      </c>
      <c r="H16" s="34">
        <v>-0.65</v>
      </c>
      <c r="J16"/>
      <c r="K16"/>
      <c r="L16"/>
      <c r="S16" s="611" t="s">
        <v>461</v>
      </c>
      <c r="T16" s="436" t="s">
        <v>195</v>
      </c>
      <c r="U16" s="440">
        <f>IF(T16="Choose a Selection",0,(INDEX($I$21:$Q$27,MATCH(T16,$H$21:$H$27,0),MATCH($T$15,$I$20:$Q$20,0),1)))</f>
        <v>0</v>
      </c>
    </row>
    <row r="17" spans="3:21" ht="15" customHeight="1">
      <c r="C17" s="115">
        <f>margins!AP12</f>
        <v>8.5</v>
      </c>
      <c r="D17" s="808">
        <v>103.187</v>
      </c>
      <c r="E17" s="116">
        <v>101.85000000000001</v>
      </c>
      <c r="F17" s="18"/>
      <c r="G17" s="520" t="s">
        <v>307</v>
      </c>
      <c r="H17" s="33"/>
      <c r="J17"/>
      <c r="K17"/>
      <c r="L17"/>
      <c r="S17" s="611" t="s">
        <v>462</v>
      </c>
      <c r="T17" s="436" t="s">
        <v>195</v>
      </c>
      <c r="U17" s="440">
        <f>IF(T17="Choose a Selection",0,(INDEX($I$21:$Q$55,MATCH(T17,$H$21:$H$55,0),MATCH($T$15,$I$20:$Q$20,0),1)))</f>
        <v>0</v>
      </c>
    </row>
    <row r="18" spans="3:21" ht="15" customHeight="1">
      <c r="C18" s="115">
        <f>margins!AP13</f>
        <v>8.625</v>
      </c>
      <c r="D18" s="808">
        <v>103.56</v>
      </c>
      <c r="E18" s="116">
        <v>102.29600000000001</v>
      </c>
      <c r="F18" s="18"/>
      <c r="J18"/>
      <c r="K18"/>
      <c r="L18"/>
      <c r="S18" s="611" t="s">
        <v>463</v>
      </c>
      <c r="T18" s="436" t="s">
        <v>195</v>
      </c>
      <c r="U18" s="440">
        <f>IF(T18="Choose a Selection",0,(INDEX($I$29:$Q$35,MATCH(T18,$H$29:$H$35,0),MATCH($T$15,$I$20:$Q$20,0),1)))</f>
        <v>0</v>
      </c>
    </row>
    <row r="19" spans="3:21" ht="15" customHeight="1">
      <c r="C19" s="115">
        <f>margins!AP14</f>
        <v>8.75</v>
      </c>
      <c r="D19" s="808">
        <v>103.93300000000001</v>
      </c>
      <c r="E19" s="116">
        <v>102.742</v>
      </c>
      <c r="F19" s="18"/>
      <c r="G19" s="1835" t="s">
        <v>221</v>
      </c>
      <c r="H19" s="1836"/>
      <c r="I19" s="1837" t="s">
        <v>306</v>
      </c>
      <c r="J19" s="1838"/>
      <c r="K19" s="1838"/>
      <c r="L19" s="1838"/>
      <c r="M19" s="1838"/>
      <c r="N19" s="1838"/>
      <c r="O19" s="1838"/>
      <c r="P19" s="1838"/>
      <c r="Q19" s="1839"/>
      <c r="S19" s="611" t="s">
        <v>464</v>
      </c>
      <c r="T19" s="436" t="s">
        <v>195</v>
      </c>
      <c r="U19" s="440">
        <f t="shared" ref="U19:U24" si="0">IF(T19="Choose a Selection",0,(INDEX($I$21:$Q$55,MATCH(T19,$H$21:$H$55,0),MATCH($T$15,$I$20:$Q$20,0),1)))</f>
        <v>0</v>
      </c>
    </row>
    <row r="20" spans="3:21" ht="15" customHeight="1">
      <c r="C20" s="115">
        <f>margins!AP15</f>
        <v>8.875</v>
      </c>
      <c r="D20" s="808">
        <v>104.30800000000001</v>
      </c>
      <c r="E20" s="116">
        <v>103.187</v>
      </c>
      <c r="F20" s="18"/>
      <c r="G20" s="94"/>
      <c r="H20" s="26"/>
      <c r="I20" s="26" t="s">
        <v>15</v>
      </c>
      <c r="J20" s="26" t="s">
        <v>16</v>
      </c>
      <c r="K20" s="26" t="s">
        <v>17</v>
      </c>
      <c r="L20" s="26" t="s">
        <v>18</v>
      </c>
      <c r="M20" s="26" t="s">
        <v>19</v>
      </c>
      <c r="N20" s="26" t="s">
        <v>20</v>
      </c>
      <c r="O20" s="26" t="s">
        <v>21</v>
      </c>
      <c r="P20" s="26" t="s">
        <v>22</v>
      </c>
      <c r="Q20" s="685" t="s">
        <v>23</v>
      </c>
      <c r="S20" s="611" t="s">
        <v>202</v>
      </c>
      <c r="T20" s="436" t="s">
        <v>195</v>
      </c>
      <c r="U20" s="440">
        <f t="shared" si="0"/>
        <v>0</v>
      </c>
    </row>
    <row r="21" spans="3:21" ht="15" customHeight="1">
      <c r="C21" s="115">
        <f>margins!AP16</f>
        <v>9</v>
      </c>
      <c r="D21" s="808">
        <v>104.68300000000001</v>
      </c>
      <c r="E21" s="116">
        <v>103.56</v>
      </c>
      <c r="F21" s="18"/>
      <c r="G21" s="1840" t="s">
        <v>194</v>
      </c>
      <c r="H21" s="691" t="s">
        <v>387</v>
      </c>
      <c r="I21" s="494">
        <v>3</v>
      </c>
      <c r="J21" s="484">
        <v>2.875</v>
      </c>
      <c r="K21" s="512">
        <v>2.875</v>
      </c>
      <c r="L21" s="512">
        <v>2.75</v>
      </c>
      <c r="M21" s="512">
        <v>2.5</v>
      </c>
      <c r="N21" s="512">
        <v>2</v>
      </c>
      <c r="O21" s="512">
        <v>0.875</v>
      </c>
      <c r="P21" s="512">
        <v>-2</v>
      </c>
      <c r="Q21" s="511">
        <v>-3.5</v>
      </c>
      <c r="S21" s="611" t="s">
        <v>287</v>
      </c>
      <c r="T21" s="436" t="s">
        <v>195</v>
      </c>
      <c r="U21" s="440">
        <f t="shared" si="0"/>
        <v>0</v>
      </c>
    </row>
    <row r="22" spans="3:21" ht="15" customHeight="1">
      <c r="C22" s="115">
        <f>margins!AP17</f>
        <v>9.125</v>
      </c>
      <c r="D22" s="808">
        <v>105.05800000000001</v>
      </c>
      <c r="E22" s="116">
        <v>103.93300000000001</v>
      </c>
      <c r="F22" s="18"/>
      <c r="G22" s="1841"/>
      <c r="H22" s="686" t="s">
        <v>302</v>
      </c>
      <c r="I22" s="687">
        <v>3</v>
      </c>
      <c r="J22" s="688">
        <v>2.875</v>
      </c>
      <c r="K22" s="689">
        <v>2.875</v>
      </c>
      <c r="L22" s="689">
        <v>2.625</v>
      </c>
      <c r="M22" s="689">
        <v>2.25</v>
      </c>
      <c r="N22" s="689">
        <v>1.375</v>
      </c>
      <c r="O22" s="689">
        <v>0.5</v>
      </c>
      <c r="P22" s="689">
        <v>-2.875</v>
      </c>
      <c r="Q22" s="690">
        <v>-4.5</v>
      </c>
      <c r="S22" s="611" t="s">
        <v>60</v>
      </c>
      <c r="T22" s="436" t="s">
        <v>195</v>
      </c>
      <c r="U22" s="440">
        <f t="shared" si="0"/>
        <v>0</v>
      </c>
    </row>
    <row r="23" spans="3:21" ht="15" customHeight="1">
      <c r="C23" s="115">
        <f>margins!AP18</f>
        <v>9.25</v>
      </c>
      <c r="D23" s="808">
        <v>105.432</v>
      </c>
      <c r="E23" s="116">
        <v>104.30800000000001</v>
      </c>
      <c r="F23" s="18"/>
      <c r="G23" s="1841"/>
      <c r="H23" s="507" t="s">
        <v>301</v>
      </c>
      <c r="I23" s="492">
        <v>2</v>
      </c>
      <c r="J23" s="491">
        <v>1.875</v>
      </c>
      <c r="K23" s="505">
        <v>1.875</v>
      </c>
      <c r="L23" s="505">
        <v>1.375</v>
      </c>
      <c r="M23" s="505">
        <v>1</v>
      </c>
      <c r="N23" s="505">
        <v>0.75</v>
      </c>
      <c r="O23" s="505">
        <v>-0.5</v>
      </c>
      <c r="P23" s="505">
        <v>-4</v>
      </c>
      <c r="Q23" s="509">
        <v>-6.5</v>
      </c>
      <c r="S23" s="611" t="s">
        <v>45</v>
      </c>
      <c r="T23" s="436" t="s">
        <v>195</v>
      </c>
      <c r="U23" s="440">
        <f t="shared" si="0"/>
        <v>0</v>
      </c>
    </row>
    <row r="24" spans="3:21" ht="15" customHeight="1">
      <c r="C24" s="115">
        <f>margins!AP19</f>
        <v>9.375</v>
      </c>
      <c r="D24" s="808">
        <v>105.806</v>
      </c>
      <c r="E24" s="116">
        <v>104.68300000000001</v>
      </c>
      <c r="F24" s="18"/>
      <c r="G24" s="1841"/>
      <c r="H24" s="507" t="s">
        <v>300</v>
      </c>
      <c r="I24" s="506">
        <v>1.25</v>
      </c>
      <c r="J24" s="505">
        <v>1.25</v>
      </c>
      <c r="K24" s="505">
        <v>1.25</v>
      </c>
      <c r="L24" s="505">
        <v>1</v>
      </c>
      <c r="M24" s="505">
        <v>0.625</v>
      </c>
      <c r="N24" s="505">
        <v>0.25</v>
      </c>
      <c r="O24" s="505">
        <v>-1.75</v>
      </c>
      <c r="P24" s="505">
        <v>-5.5</v>
      </c>
      <c r="Q24" s="509">
        <v>-8.5</v>
      </c>
      <c r="S24" s="611" t="s">
        <v>651</v>
      </c>
      <c r="T24" s="436" t="s">
        <v>195</v>
      </c>
      <c r="U24" s="440">
        <f t="shared" si="0"/>
        <v>0</v>
      </c>
    </row>
    <row r="25" spans="3:21" ht="15" customHeight="1">
      <c r="C25" s="115">
        <f>margins!AP20</f>
        <v>9.5</v>
      </c>
      <c r="D25" s="808">
        <v>106.179</v>
      </c>
      <c r="E25" s="116">
        <v>105.05800000000001</v>
      </c>
      <c r="F25" s="18"/>
      <c r="G25" s="1841"/>
      <c r="H25" s="507" t="s">
        <v>299</v>
      </c>
      <c r="I25" s="506">
        <v>0.875</v>
      </c>
      <c r="J25" s="505">
        <v>0.875</v>
      </c>
      <c r="K25" s="505">
        <v>0.875</v>
      </c>
      <c r="L25" s="505">
        <v>0.5</v>
      </c>
      <c r="M25" s="505">
        <v>0.125</v>
      </c>
      <c r="N25" s="505">
        <v>-0.5</v>
      </c>
      <c r="O25" s="505">
        <v>-2.75</v>
      </c>
      <c r="P25" s="505">
        <v>-7</v>
      </c>
      <c r="Q25" s="509" t="s">
        <v>14</v>
      </c>
      <c r="S25" s="611" t="s">
        <v>62</v>
      </c>
      <c r="T25" s="436" t="s">
        <v>195</v>
      </c>
      <c r="U25" s="440">
        <f>IF(T25="Choose a Selection",0,(INDEX($I$21:$Q$56,MATCH(T25,$H$21:$H$56,0),MATCH($T$15,$I$20:$Q$20,0),1)))</f>
        <v>0</v>
      </c>
    </row>
    <row r="26" spans="3:21" ht="15" customHeight="1">
      <c r="C26" s="115">
        <f>margins!AP21</f>
        <v>9.625</v>
      </c>
      <c r="D26" s="808">
        <v>106.544</v>
      </c>
      <c r="E26" s="116">
        <v>105.432</v>
      </c>
      <c r="F26" s="18"/>
      <c r="G26" s="1841"/>
      <c r="H26" s="684" t="s">
        <v>298</v>
      </c>
      <c r="I26" s="674">
        <v>0.375</v>
      </c>
      <c r="J26" s="675">
        <v>0.375</v>
      </c>
      <c r="K26" s="675">
        <v>0.375</v>
      </c>
      <c r="L26" s="675">
        <v>-0.125</v>
      </c>
      <c r="M26" s="675">
        <v>-1</v>
      </c>
      <c r="N26" s="675">
        <v>-2</v>
      </c>
      <c r="O26" s="675">
        <v>-5</v>
      </c>
      <c r="P26" s="675">
        <v>-8</v>
      </c>
      <c r="Q26" s="676" t="s">
        <v>14</v>
      </c>
      <c r="S26" s="611" t="s">
        <v>209</v>
      </c>
      <c r="T26" s="436">
        <v>15</v>
      </c>
      <c r="U26" s="440">
        <f>IF(T26=15,0,H10)</f>
        <v>0</v>
      </c>
    </row>
    <row r="27" spans="3:21" ht="15" customHeight="1" thickBot="1">
      <c r="C27" s="115">
        <f>margins!AP22</f>
        <v>9.75</v>
      </c>
      <c r="D27" s="808">
        <v>106.908</v>
      </c>
      <c r="E27" s="116">
        <v>105.806</v>
      </c>
      <c r="F27" s="18"/>
      <c r="G27" s="1842"/>
      <c r="H27" s="503" t="s">
        <v>297</v>
      </c>
      <c r="I27" s="502">
        <v>-0.25</v>
      </c>
      <c r="J27" s="501">
        <v>-0.5</v>
      </c>
      <c r="K27" s="501">
        <v>-0.75</v>
      </c>
      <c r="L27" s="501">
        <v>-1</v>
      </c>
      <c r="M27" s="501">
        <v>-3</v>
      </c>
      <c r="N27" s="501">
        <v>-4</v>
      </c>
      <c r="O27" s="501" t="s">
        <v>14</v>
      </c>
      <c r="P27" s="501" t="s">
        <v>14</v>
      </c>
      <c r="Q27" s="515" t="s">
        <v>14</v>
      </c>
      <c r="S27" s="613" t="s">
        <v>210</v>
      </c>
      <c r="T27" s="437"/>
      <c r="U27" s="441">
        <f>SUM(U16:U26)</f>
        <v>0</v>
      </c>
    </row>
    <row r="28" spans="3:21" ht="15" customHeight="1" thickBot="1">
      <c r="C28" s="115">
        <f>margins!AP23</f>
        <v>9.875</v>
      </c>
      <c r="D28" s="808">
        <v>107.265</v>
      </c>
      <c r="E28" s="116">
        <v>106.179</v>
      </c>
      <c r="F28" s="18"/>
      <c r="G28" s="798" t="s">
        <v>354</v>
      </c>
      <c r="H28" s="799" t="s">
        <v>354</v>
      </c>
      <c r="I28" s="791">
        <v>0</v>
      </c>
      <c r="J28" s="792">
        <v>0</v>
      </c>
      <c r="K28" s="792">
        <v>0</v>
      </c>
      <c r="L28" s="792">
        <v>0</v>
      </c>
      <c r="M28" s="792">
        <v>-0.125</v>
      </c>
      <c r="N28" s="792">
        <v>-0.125</v>
      </c>
      <c r="O28" s="792">
        <v>-0.125</v>
      </c>
      <c r="P28" s="792">
        <v>-0.25</v>
      </c>
      <c r="Q28" s="793">
        <v>-0.375</v>
      </c>
      <c r="S28" s="424"/>
      <c r="T28" s="425"/>
      <c r="U28" s="434"/>
    </row>
    <row r="29" spans="3:21" ht="15" customHeight="1" thickBot="1">
      <c r="C29" s="115">
        <f>margins!AP24</f>
        <v>10</v>
      </c>
      <c r="D29" s="808">
        <v>107.622</v>
      </c>
      <c r="E29" s="116">
        <v>106.544</v>
      </c>
      <c r="F29" s="18"/>
      <c r="G29" s="794"/>
      <c r="H29" s="691" t="s">
        <v>387</v>
      </c>
      <c r="I29" s="494">
        <v>3</v>
      </c>
      <c r="J29" s="484">
        <v>2.875</v>
      </c>
      <c r="K29" s="512">
        <v>2.875</v>
      </c>
      <c r="L29" s="512">
        <v>2.75</v>
      </c>
      <c r="M29" s="512">
        <v>2.5</v>
      </c>
      <c r="N29" s="512">
        <v>2</v>
      </c>
      <c r="O29" s="512">
        <v>0.875</v>
      </c>
      <c r="P29" s="512">
        <v>-2.25</v>
      </c>
      <c r="Q29" s="511" t="s">
        <v>14</v>
      </c>
      <c r="S29" s="426" t="s">
        <v>211</v>
      </c>
      <c r="T29" s="427"/>
      <c r="U29" s="614">
        <f>IF(ISNUMBER(MATCH("NA", U16:U26, 0)), "NA",MIN(H8,(U14+U27)))</f>
        <v>100</v>
      </c>
    </row>
    <row r="30" spans="3:21" ht="15" customHeight="1" thickBot="1">
      <c r="C30" s="115">
        <f>margins!AP25</f>
        <v>10.125</v>
      </c>
      <c r="D30" s="808">
        <v>107.872</v>
      </c>
      <c r="E30" s="116">
        <v>106.908</v>
      </c>
      <c r="F30" s="18"/>
      <c r="G30" s="795"/>
      <c r="H30" s="686" t="s">
        <v>302</v>
      </c>
      <c r="I30" s="687">
        <v>3</v>
      </c>
      <c r="J30" s="688">
        <v>2.875</v>
      </c>
      <c r="K30" s="689">
        <v>2.875</v>
      </c>
      <c r="L30" s="689">
        <v>2.625</v>
      </c>
      <c r="M30" s="689">
        <v>2.25</v>
      </c>
      <c r="N30" s="689">
        <v>1.375</v>
      </c>
      <c r="O30" s="689">
        <v>0.5</v>
      </c>
      <c r="P30" s="689">
        <v>-3.125</v>
      </c>
      <c r="Q30" s="690" t="s">
        <v>14</v>
      </c>
      <c r="S30" s="421"/>
      <c r="T30" s="421"/>
      <c r="U30" s="421"/>
    </row>
    <row r="31" spans="3:21" ht="15" customHeight="1" thickBot="1">
      <c r="C31" s="115">
        <f>margins!AP26</f>
        <v>10.25</v>
      </c>
      <c r="D31" s="808">
        <v>108.122</v>
      </c>
      <c r="E31" s="116">
        <v>107.265</v>
      </c>
      <c r="F31" s="18"/>
      <c r="G31" s="797" t="s">
        <v>5</v>
      </c>
      <c r="H31" s="507" t="s">
        <v>301</v>
      </c>
      <c r="I31" s="492">
        <v>2</v>
      </c>
      <c r="J31" s="491">
        <v>1.875</v>
      </c>
      <c r="K31" s="505">
        <v>1.875</v>
      </c>
      <c r="L31" s="505">
        <v>1.375</v>
      </c>
      <c r="M31" s="505">
        <v>1</v>
      </c>
      <c r="N31" s="505">
        <v>0.75</v>
      </c>
      <c r="O31" s="505">
        <v>-0.5</v>
      </c>
      <c r="P31" s="505">
        <v>-4.25</v>
      </c>
      <c r="Q31" s="509" t="s">
        <v>14</v>
      </c>
      <c r="S31" s="782" t="s">
        <v>459</v>
      </c>
      <c r="T31" s="783"/>
      <c r="U31" s="784"/>
    </row>
    <row r="32" spans="3:21" ht="15" customHeight="1">
      <c r="C32" s="115">
        <f>margins!AP27</f>
        <v>10.375</v>
      </c>
      <c r="D32" s="808">
        <v>108.372</v>
      </c>
      <c r="E32" s="116">
        <v>107.622</v>
      </c>
      <c r="F32" s="18"/>
      <c r="G32" s="795" t="s">
        <v>38</v>
      </c>
      <c r="H32" s="507" t="s">
        <v>300</v>
      </c>
      <c r="I32" s="506">
        <v>1.25</v>
      </c>
      <c r="J32" s="505">
        <v>1.25</v>
      </c>
      <c r="K32" s="505">
        <v>1.25</v>
      </c>
      <c r="L32" s="505">
        <v>1</v>
      </c>
      <c r="M32" s="505">
        <v>0.625</v>
      </c>
      <c r="N32" s="505">
        <v>0.25</v>
      </c>
      <c r="O32" s="505">
        <v>-1.75</v>
      </c>
      <c r="P32" s="505">
        <v>-6</v>
      </c>
      <c r="Q32" s="509" t="s">
        <v>14</v>
      </c>
    </row>
    <row r="33" spans="2:17" ht="15" customHeight="1">
      <c r="C33" s="115">
        <f>margins!AP28</f>
        <v>10.5</v>
      </c>
      <c r="D33" s="808">
        <v>108.72200000000001</v>
      </c>
      <c r="E33" s="116">
        <v>107.872</v>
      </c>
      <c r="F33" s="18"/>
      <c r="G33" s="602" t="s">
        <v>39</v>
      </c>
      <c r="H33" s="507" t="s">
        <v>299</v>
      </c>
      <c r="I33" s="506">
        <v>0.875</v>
      </c>
      <c r="J33" s="505">
        <v>0.875</v>
      </c>
      <c r="K33" s="505">
        <v>0.875</v>
      </c>
      <c r="L33" s="505">
        <v>0.5</v>
      </c>
      <c r="M33" s="505">
        <v>0.125</v>
      </c>
      <c r="N33" s="505">
        <v>-0.5</v>
      </c>
      <c r="O33" s="505">
        <v>-2.75</v>
      </c>
      <c r="P33" s="505" t="s">
        <v>14</v>
      </c>
      <c r="Q33" s="509" t="s">
        <v>14</v>
      </c>
    </row>
    <row r="34" spans="2:17">
      <c r="C34" s="115">
        <f>margins!AP29</f>
        <v>10.625</v>
      </c>
      <c r="D34" s="808">
        <v>108.97200000000001</v>
      </c>
      <c r="E34" s="116">
        <v>108.122</v>
      </c>
      <c r="F34" s="18"/>
      <c r="G34" s="602" t="s">
        <v>88</v>
      </c>
      <c r="H34" s="684" t="s">
        <v>298</v>
      </c>
      <c r="I34" s="674">
        <v>0.125</v>
      </c>
      <c r="J34" s="675">
        <v>0.125</v>
      </c>
      <c r="K34" s="675">
        <v>0.125</v>
      </c>
      <c r="L34" s="675">
        <v>-0.375</v>
      </c>
      <c r="M34" s="675">
        <v>-1.25</v>
      </c>
      <c r="N34" s="675">
        <v>-2.25</v>
      </c>
      <c r="O34" s="675">
        <v>-5.5</v>
      </c>
      <c r="P34" s="675" t="s">
        <v>14</v>
      </c>
      <c r="Q34" s="676" t="s">
        <v>14</v>
      </c>
    </row>
    <row r="35" spans="2:17">
      <c r="C35" s="115">
        <f>margins!AP30</f>
        <v>10.75</v>
      </c>
      <c r="D35" s="808">
        <v>109.22200000000001</v>
      </c>
      <c r="E35" s="116">
        <v>108.372</v>
      </c>
      <c r="F35" s="18"/>
      <c r="G35" s="796"/>
      <c r="H35" s="503" t="s">
        <v>297</v>
      </c>
      <c r="I35" s="502">
        <v>-0.5</v>
      </c>
      <c r="J35" s="501">
        <v>-0.75</v>
      </c>
      <c r="K35" s="501">
        <v>-1</v>
      </c>
      <c r="L35" s="501">
        <v>-1.25</v>
      </c>
      <c r="M35" s="501">
        <v>-3.25</v>
      </c>
      <c r="N35" s="501">
        <v>-4.5</v>
      </c>
      <c r="O35" s="501" t="s">
        <v>14</v>
      </c>
      <c r="P35" s="501" t="s">
        <v>14</v>
      </c>
      <c r="Q35" s="515" t="s">
        <v>14</v>
      </c>
    </row>
    <row r="36" spans="2:17">
      <c r="C36" s="115">
        <f>margins!AP31</f>
        <v>10.875</v>
      </c>
      <c r="D36" s="808">
        <v>109.47200000000001</v>
      </c>
      <c r="E36" s="116">
        <v>108.72200000000001</v>
      </c>
      <c r="F36" s="18"/>
      <c r="G36" s="1840" t="s">
        <v>460</v>
      </c>
      <c r="H36" s="1316" t="s">
        <v>43</v>
      </c>
      <c r="I36" s="1317">
        <v>0</v>
      </c>
      <c r="J36" s="1318">
        <v>0</v>
      </c>
      <c r="K36" s="1318">
        <v>0</v>
      </c>
      <c r="L36" s="1318">
        <v>0</v>
      </c>
      <c r="M36" s="1318">
        <v>-0.125</v>
      </c>
      <c r="N36" s="1318">
        <v>-0.125</v>
      </c>
      <c r="O36" s="1318">
        <v>-0.125</v>
      </c>
      <c r="P36" s="1318">
        <v>-0.25</v>
      </c>
      <c r="Q36" s="1319" t="s">
        <v>14</v>
      </c>
    </row>
    <row r="37" spans="2:17">
      <c r="C37" s="115">
        <f>margins!AP32</f>
        <v>11</v>
      </c>
      <c r="D37" s="808">
        <v>109.72200000000001</v>
      </c>
      <c r="E37" s="116">
        <v>108.97200000000001</v>
      </c>
      <c r="G37" s="1841"/>
      <c r="H37" s="1321" t="s">
        <v>44</v>
      </c>
      <c r="I37" s="788">
        <v>0</v>
      </c>
      <c r="J37" s="789">
        <v>0</v>
      </c>
      <c r="K37" s="789">
        <v>0</v>
      </c>
      <c r="L37" s="789">
        <v>0</v>
      </c>
      <c r="M37" s="789">
        <v>-0.125</v>
      </c>
      <c r="N37" s="789">
        <v>-0.125</v>
      </c>
      <c r="O37" s="789">
        <v>-0.125</v>
      </c>
      <c r="P37" s="789">
        <v>-0.25</v>
      </c>
      <c r="Q37" s="790" t="s">
        <v>14</v>
      </c>
    </row>
    <row r="38" spans="2:17">
      <c r="C38" s="115">
        <f>margins!AP33</f>
        <v>11.125</v>
      </c>
      <c r="D38" s="808">
        <v>109.97200000000001</v>
      </c>
      <c r="E38" s="116">
        <v>109.22200000000001</v>
      </c>
      <c r="G38" s="1842"/>
      <c r="H38" s="1320" t="s">
        <v>88</v>
      </c>
      <c r="I38" s="788">
        <v>-0.25</v>
      </c>
      <c r="J38" s="789">
        <v>-0.25</v>
      </c>
      <c r="K38" s="789">
        <v>-0.25</v>
      </c>
      <c r="L38" s="789">
        <v>-0.25</v>
      </c>
      <c r="M38" s="789">
        <v>-0.25</v>
      </c>
      <c r="N38" s="789">
        <v>-0.375</v>
      </c>
      <c r="O38" s="789">
        <v>-0.375</v>
      </c>
      <c r="P38" s="789" t="s">
        <v>14</v>
      </c>
      <c r="Q38" s="790" t="s">
        <v>14</v>
      </c>
    </row>
    <row r="39" spans="2:17">
      <c r="C39" s="115">
        <f>margins!AP34</f>
        <v>11.25</v>
      </c>
      <c r="D39" s="808">
        <v>110.22200000000001</v>
      </c>
      <c r="E39" s="116">
        <v>109.47200000000001</v>
      </c>
      <c r="G39" s="1833" t="s">
        <v>202</v>
      </c>
      <c r="H39" s="571" t="s">
        <v>291</v>
      </c>
      <c r="I39" s="494">
        <v>0.10000000000002274</v>
      </c>
      <c r="J39" s="484">
        <v>0.10000000000002274</v>
      </c>
      <c r="K39" s="484">
        <v>0.10000000000002274</v>
      </c>
      <c r="L39" s="484">
        <v>0.10000000000002274</v>
      </c>
      <c r="M39" s="484">
        <v>0.10000000000002274</v>
      </c>
      <c r="N39" s="484">
        <v>0.10000000000002274</v>
      </c>
      <c r="O39" s="484">
        <v>0.10000000000002274</v>
      </c>
      <c r="P39" s="484">
        <v>0.10000000000002274</v>
      </c>
      <c r="Q39" s="652">
        <v>0.10000000000002274</v>
      </c>
    </row>
    <row r="40" spans="2:17">
      <c r="C40" s="115">
        <f>margins!AP35</f>
        <v>11.375</v>
      </c>
      <c r="D40" s="808">
        <v>110.47200000000001</v>
      </c>
      <c r="E40" s="116">
        <v>109.72200000000001</v>
      </c>
      <c r="G40" s="1849"/>
      <c r="H40" s="493" t="s">
        <v>290</v>
      </c>
      <c r="I40" s="492">
        <v>0.10000000000002274</v>
      </c>
      <c r="J40" s="491">
        <v>0.10000000000002274</v>
      </c>
      <c r="K40" s="491">
        <v>0.10000000000002274</v>
      </c>
      <c r="L40" s="491">
        <v>0.10000000000002274</v>
      </c>
      <c r="M40" s="491">
        <v>0.10000000000002274</v>
      </c>
      <c r="N40" s="491">
        <v>0.10000000000002274</v>
      </c>
      <c r="O40" s="491">
        <v>0.10000000000002274</v>
      </c>
      <c r="P40" s="491">
        <v>0.10000000000002274</v>
      </c>
      <c r="Q40" s="653">
        <v>0.10000000000002274</v>
      </c>
    </row>
    <row r="41" spans="2:17" ht="15" customHeight="1">
      <c r="C41" s="115">
        <f>margins!AP36</f>
        <v>11.5</v>
      </c>
      <c r="D41" s="808">
        <v>110.72200000000001</v>
      </c>
      <c r="E41" s="116">
        <v>109.97200000000001</v>
      </c>
      <c r="G41" s="1849"/>
      <c r="H41" s="493" t="s">
        <v>289</v>
      </c>
      <c r="I41" s="492">
        <v>0.10000000000002274</v>
      </c>
      <c r="J41" s="491">
        <v>0.10000000000002274</v>
      </c>
      <c r="K41" s="491">
        <v>0.10000000000002274</v>
      </c>
      <c r="L41" s="491">
        <v>0.10000000000002274</v>
      </c>
      <c r="M41" s="491">
        <v>0.10000000000002274</v>
      </c>
      <c r="N41" s="491">
        <v>0.10000000000002274</v>
      </c>
      <c r="O41" s="491">
        <v>0.10000000000002274</v>
      </c>
      <c r="P41" s="491">
        <v>0.10000000000002274</v>
      </c>
      <c r="Q41" s="653">
        <v>0.10000000000002274</v>
      </c>
    </row>
    <row r="42" spans="2:17">
      <c r="C42" s="115">
        <f>margins!AP37</f>
        <v>11.625</v>
      </c>
      <c r="D42" s="808">
        <v>110.84700000000001</v>
      </c>
      <c r="E42" s="116">
        <v>110.22200000000001</v>
      </c>
      <c r="G42" s="1849"/>
      <c r="H42" s="493" t="s">
        <v>373</v>
      </c>
      <c r="I42" s="492">
        <v>0.10000000000002274</v>
      </c>
      <c r="J42" s="491">
        <v>0.10000000000002274</v>
      </c>
      <c r="K42" s="491">
        <v>0.10000000000002274</v>
      </c>
      <c r="L42" s="491">
        <v>0.10000000000002274</v>
      </c>
      <c r="M42" s="491">
        <v>0.10000000000002274</v>
      </c>
      <c r="N42" s="491">
        <v>0.10000000000002274</v>
      </c>
      <c r="O42" s="491">
        <v>0.10000000000002274</v>
      </c>
      <c r="P42" s="491">
        <v>0.10000000000002274</v>
      </c>
      <c r="Q42" s="653">
        <v>0.10000000000002274</v>
      </c>
    </row>
    <row r="43" spans="2:17">
      <c r="C43" s="115">
        <f>margins!AP38</f>
        <v>11.75</v>
      </c>
      <c r="D43" s="808">
        <v>110.97200000000001</v>
      </c>
      <c r="E43" s="116">
        <v>110.47200000000001</v>
      </c>
      <c r="G43" s="1834"/>
      <c r="H43" s="553" t="s">
        <v>288</v>
      </c>
      <c r="I43" s="648">
        <v>0</v>
      </c>
      <c r="J43" s="473">
        <v>0</v>
      </c>
      <c r="K43" s="473">
        <v>0</v>
      </c>
      <c r="L43" s="473">
        <v>0</v>
      </c>
      <c r="M43" s="473">
        <v>0</v>
      </c>
      <c r="N43" s="473">
        <v>0</v>
      </c>
      <c r="O43" s="473">
        <v>0</v>
      </c>
      <c r="P43" s="473">
        <v>0</v>
      </c>
      <c r="Q43" s="654">
        <v>0</v>
      </c>
    </row>
    <row r="44" spans="2:17" ht="15" customHeight="1">
      <c r="C44" s="115">
        <f>margins!AP39</f>
        <v>11.875</v>
      </c>
      <c r="D44" s="808">
        <v>111.09700000000001</v>
      </c>
      <c r="E44" s="116">
        <v>110.72200000000001</v>
      </c>
      <c r="G44" s="1833" t="s">
        <v>287</v>
      </c>
      <c r="H44" s="490" t="s">
        <v>676</v>
      </c>
      <c r="I44" s="470">
        <v>-0.25</v>
      </c>
      <c r="J44" s="469">
        <v>-0.25</v>
      </c>
      <c r="K44" s="469">
        <v>-0.25</v>
      </c>
      <c r="L44" s="469">
        <v>-0.25</v>
      </c>
      <c r="M44" s="469">
        <v>-0.25</v>
      </c>
      <c r="N44" s="469">
        <v>-0.25</v>
      </c>
      <c r="O44" s="469">
        <v>-0.25</v>
      </c>
      <c r="P44" s="469">
        <v>-0.375</v>
      </c>
      <c r="Q44" s="655">
        <v>-0.375</v>
      </c>
    </row>
    <row r="45" spans="2:17">
      <c r="B45" s="22"/>
      <c r="C45" s="115">
        <f>margins!AP40</f>
        <v>12</v>
      </c>
      <c r="D45" s="808">
        <v>111.22200000000001</v>
      </c>
      <c r="E45" s="116">
        <v>110.84700000000001</v>
      </c>
      <c r="G45" s="1849"/>
      <c r="H45" s="490" t="s">
        <v>389</v>
      </c>
      <c r="I45" s="465">
        <v>-0.125</v>
      </c>
      <c r="J45" s="464">
        <v>-0.125</v>
      </c>
      <c r="K45" s="464">
        <v>-0.125</v>
      </c>
      <c r="L45" s="464">
        <v>-0.125</v>
      </c>
      <c r="M45" s="464">
        <v>-0.125</v>
      </c>
      <c r="N45" s="464">
        <v>-0.125</v>
      </c>
      <c r="O45" s="464">
        <v>-0.125</v>
      </c>
      <c r="P45" s="464">
        <v>-0.25</v>
      </c>
      <c r="Q45" s="463">
        <v>-0.25</v>
      </c>
    </row>
    <row r="46" spans="2:17" ht="15" customHeight="1">
      <c r="C46" s="115">
        <f>margins!AP41</f>
        <v>12.125</v>
      </c>
      <c r="D46" s="808">
        <v>111.34700000000001</v>
      </c>
      <c r="E46" s="116">
        <v>110.97200000000001</v>
      </c>
      <c r="G46" s="1849"/>
      <c r="H46" s="489" t="s">
        <v>390</v>
      </c>
      <c r="I46" s="465">
        <v>0</v>
      </c>
      <c r="J46" s="464">
        <v>0</v>
      </c>
      <c r="K46" s="464">
        <v>0</v>
      </c>
      <c r="L46" s="464">
        <v>0</v>
      </c>
      <c r="M46" s="464">
        <v>0</v>
      </c>
      <c r="N46" s="464">
        <v>0</v>
      </c>
      <c r="O46" s="464">
        <v>0</v>
      </c>
      <c r="P46" s="464">
        <v>0</v>
      </c>
      <c r="Q46" s="463">
        <v>0</v>
      </c>
    </row>
    <row r="47" spans="2:17">
      <c r="C47" s="115">
        <f>margins!AP42</f>
        <v>12.25</v>
      </c>
      <c r="D47" s="808">
        <v>111.47200000000001</v>
      </c>
      <c r="E47" s="116">
        <v>111.09700000000001</v>
      </c>
      <c r="G47" s="1849"/>
      <c r="H47" s="489" t="s">
        <v>391</v>
      </c>
      <c r="I47" s="465">
        <v>0.25</v>
      </c>
      <c r="J47" s="464">
        <v>0.25</v>
      </c>
      <c r="K47" s="464">
        <v>0.25</v>
      </c>
      <c r="L47" s="464">
        <v>0.25</v>
      </c>
      <c r="M47" s="464">
        <v>0.25</v>
      </c>
      <c r="N47" s="464">
        <v>0.25</v>
      </c>
      <c r="O47" s="464">
        <v>0.25</v>
      </c>
      <c r="P47" s="464">
        <v>0</v>
      </c>
      <c r="Q47" s="463">
        <v>0</v>
      </c>
    </row>
    <row r="48" spans="2:17">
      <c r="C48" s="115">
        <f>margins!AP43</f>
        <v>12.375</v>
      </c>
      <c r="D48" s="808">
        <v>111.59700000000001</v>
      </c>
      <c r="E48" s="116">
        <v>111.22200000000001</v>
      </c>
      <c r="G48" s="1834"/>
      <c r="H48" s="488" t="s">
        <v>392</v>
      </c>
      <c r="I48" s="911">
        <v>0.375</v>
      </c>
      <c r="J48" s="912">
        <v>0.375</v>
      </c>
      <c r="K48" s="912">
        <v>0.375</v>
      </c>
      <c r="L48" s="912">
        <v>0.375</v>
      </c>
      <c r="M48" s="912">
        <v>0.375</v>
      </c>
      <c r="N48" s="912">
        <v>0.375</v>
      </c>
      <c r="O48" s="912">
        <v>0.375</v>
      </c>
      <c r="P48" s="912">
        <v>0</v>
      </c>
      <c r="Q48" s="913" t="s">
        <v>14</v>
      </c>
    </row>
    <row r="49" spans="3:17">
      <c r="C49" s="115">
        <f>margins!AP44</f>
        <v>12.5</v>
      </c>
      <c r="D49" s="808">
        <v>111.72200000000001</v>
      </c>
      <c r="E49" s="116">
        <v>111.34700000000001</v>
      </c>
      <c r="G49" s="1847" t="s">
        <v>60</v>
      </c>
      <c r="H49" s="554" t="s">
        <v>29</v>
      </c>
      <c r="I49" s="477">
        <v>-1</v>
      </c>
      <c r="J49" s="476">
        <v>-1</v>
      </c>
      <c r="K49" s="476">
        <v>-1</v>
      </c>
      <c r="L49" s="476">
        <v>-1</v>
      </c>
      <c r="M49" s="476">
        <v>-1</v>
      </c>
      <c r="N49" s="476">
        <v>-1</v>
      </c>
      <c r="O49" s="476">
        <v>-1</v>
      </c>
      <c r="P49" s="476" t="s">
        <v>14</v>
      </c>
      <c r="Q49" s="656" t="s">
        <v>14</v>
      </c>
    </row>
    <row r="50" spans="3:17">
      <c r="C50" s="115">
        <f>margins!AP45</f>
        <v>12.625</v>
      </c>
      <c r="D50" s="808">
        <v>111.84700000000001</v>
      </c>
      <c r="E50" s="116">
        <v>111.47200000000001</v>
      </c>
      <c r="G50" s="1848"/>
      <c r="H50" s="677" t="s">
        <v>61</v>
      </c>
      <c r="I50" s="461">
        <v>-1.875</v>
      </c>
      <c r="J50" s="460">
        <v>-1.875</v>
      </c>
      <c r="K50" s="460">
        <v>-2.375</v>
      </c>
      <c r="L50" s="460">
        <v>-2.875</v>
      </c>
      <c r="M50" s="460">
        <v>-3.375</v>
      </c>
      <c r="N50" s="460">
        <v>-4</v>
      </c>
      <c r="O50" s="460" t="s">
        <v>14</v>
      </c>
      <c r="P50" s="460" t="s">
        <v>14</v>
      </c>
      <c r="Q50" s="459" t="s">
        <v>14</v>
      </c>
    </row>
    <row r="51" spans="3:17">
      <c r="C51" s="115">
        <f>margins!AP46</f>
        <v>12.75</v>
      </c>
      <c r="D51" s="808">
        <v>111.97200000000001</v>
      </c>
      <c r="E51" s="116">
        <v>111.59700000000001</v>
      </c>
      <c r="G51" s="1844" t="s">
        <v>45</v>
      </c>
      <c r="H51" s="554" t="s">
        <v>384</v>
      </c>
      <c r="I51" s="477">
        <v>0</v>
      </c>
      <c r="J51" s="476">
        <v>0</v>
      </c>
      <c r="K51" s="476">
        <v>0</v>
      </c>
      <c r="L51" s="476">
        <v>0</v>
      </c>
      <c r="M51" s="476">
        <v>0</v>
      </c>
      <c r="N51" s="476">
        <v>0</v>
      </c>
      <c r="O51" s="476">
        <v>0</v>
      </c>
      <c r="P51" s="476">
        <v>0</v>
      </c>
      <c r="Q51" s="656">
        <v>0</v>
      </c>
    </row>
    <row r="52" spans="3:17">
      <c r="C52" s="115">
        <f>margins!AP47</f>
        <v>12.875</v>
      </c>
      <c r="D52" s="808">
        <v>112.09700000000001</v>
      </c>
      <c r="E52" s="116">
        <v>111.72200000000001</v>
      </c>
      <c r="G52" s="1845"/>
      <c r="H52" s="490" t="s">
        <v>385</v>
      </c>
      <c r="I52" s="465">
        <v>-0.375</v>
      </c>
      <c r="J52" s="464">
        <v>-0.375</v>
      </c>
      <c r="K52" s="464">
        <v>-0.375</v>
      </c>
      <c r="L52" s="464">
        <v>-0.375</v>
      </c>
      <c r="M52" s="464">
        <v>-0.375</v>
      </c>
      <c r="N52" s="464">
        <v>-0.375</v>
      </c>
      <c r="O52" s="464">
        <v>-0.5</v>
      </c>
      <c r="P52" s="464">
        <v>-0.75</v>
      </c>
      <c r="Q52" s="463">
        <v>-1</v>
      </c>
    </row>
    <row r="53" spans="3:17">
      <c r="C53" s="115">
        <f>margins!AP48</f>
        <v>13</v>
      </c>
      <c r="D53" s="808">
        <v>112.22200000000001</v>
      </c>
      <c r="E53" s="116">
        <v>111.84700000000001</v>
      </c>
      <c r="G53" s="1846"/>
      <c r="H53" s="553" t="s">
        <v>386</v>
      </c>
      <c r="I53" s="461">
        <v>-0.5</v>
      </c>
      <c r="J53" s="460">
        <v>-0.5</v>
      </c>
      <c r="K53" s="460">
        <v>-0.5</v>
      </c>
      <c r="L53" s="460">
        <v>-0.5</v>
      </c>
      <c r="M53" s="460">
        <v>-0.5</v>
      </c>
      <c r="N53" s="460">
        <v>-0.5</v>
      </c>
      <c r="O53" s="460">
        <v>-0.75</v>
      </c>
      <c r="P53" s="460" t="s">
        <v>14</v>
      </c>
      <c r="Q53" s="459" t="s">
        <v>14</v>
      </c>
    </row>
    <row r="54" spans="3:17">
      <c r="C54" s="115">
        <f>margins!AP49</f>
        <v>13.125</v>
      </c>
      <c r="D54" s="808">
        <v>112.34700000000001</v>
      </c>
      <c r="E54" s="116">
        <v>111.97200000000001</v>
      </c>
      <c r="G54" s="1287" t="s">
        <v>648</v>
      </c>
      <c r="H54" s="683" t="s">
        <v>516</v>
      </c>
      <c r="I54" s="487">
        <v>-1</v>
      </c>
      <c r="J54" s="486">
        <v>-1</v>
      </c>
      <c r="K54" s="486">
        <v>-1.25</v>
      </c>
      <c r="L54" s="486">
        <v>-1.25</v>
      </c>
      <c r="M54" s="486">
        <v>-1.5</v>
      </c>
      <c r="N54" s="486">
        <v>-1.5</v>
      </c>
      <c r="O54" s="486">
        <v>-2</v>
      </c>
      <c r="P54" s="486" t="s">
        <v>14</v>
      </c>
      <c r="Q54" s="555" t="s">
        <v>14</v>
      </c>
    </row>
    <row r="55" spans="3:17">
      <c r="G55" s="1833" t="s">
        <v>62</v>
      </c>
      <c r="H55" s="692" t="s">
        <v>268</v>
      </c>
      <c r="I55" s="678">
        <v>-0.25</v>
      </c>
      <c r="J55" s="679">
        <v>-0.25</v>
      </c>
      <c r="K55" s="679">
        <v>-0.25</v>
      </c>
      <c r="L55" s="679">
        <v>-0.25</v>
      </c>
      <c r="M55" s="679">
        <v>-0.375</v>
      </c>
      <c r="N55" s="679">
        <v>-0.375</v>
      </c>
      <c r="O55" s="679">
        <v>-0.5</v>
      </c>
      <c r="P55" s="679" t="s">
        <v>14</v>
      </c>
      <c r="Q55" s="680" t="s">
        <v>14</v>
      </c>
    </row>
    <row r="56" spans="3:17">
      <c r="G56" s="1834"/>
      <c r="H56" s="692" t="s">
        <v>358</v>
      </c>
      <c r="I56" s="678">
        <v>-0.5</v>
      </c>
      <c r="J56" s="679">
        <v>-0.5</v>
      </c>
      <c r="K56" s="679">
        <v>-0.5</v>
      </c>
      <c r="L56" s="679">
        <v>-0.5</v>
      </c>
      <c r="M56" s="679">
        <v>-0.5</v>
      </c>
      <c r="N56" s="679">
        <v>-0.5</v>
      </c>
      <c r="O56" s="679" t="s">
        <v>14</v>
      </c>
      <c r="P56" s="679" t="s">
        <v>14</v>
      </c>
      <c r="Q56" s="680" t="s">
        <v>14</v>
      </c>
    </row>
    <row r="57" spans="3:17">
      <c r="G57" s="37"/>
      <c r="H57" s="37"/>
      <c r="I57" s="37"/>
      <c r="J57" s="37"/>
      <c r="K57" s="37"/>
      <c r="L57" s="37"/>
      <c r="M57" s="37"/>
      <c r="N57" s="37"/>
      <c r="O57" s="37"/>
      <c r="P57" s="37"/>
    </row>
    <row r="58" spans="3:17">
      <c r="G58" s="37"/>
      <c r="H58" s="37"/>
      <c r="I58" s="37"/>
      <c r="J58" s="37"/>
      <c r="K58" s="37"/>
      <c r="L58" s="37"/>
      <c r="M58" s="37"/>
      <c r="N58" s="37"/>
      <c r="O58" s="37"/>
      <c r="P58" s="37"/>
    </row>
    <row r="59" spans="3:17">
      <c r="G59" s="37"/>
      <c r="H59" s="37"/>
      <c r="I59" s="37"/>
      <c r="J59" s="37"/>
      <c r="K59" s="37"/>
      <c r="L59" s="37"/>
      <c r="M59" s="37"/>
      <c r="N59" s="37"/>
      <c r="O59" s="37"/>
      <c r="P59" s="37"/>
    </row>
    <row r="60" spans="3:17">
      <c r="G60" s="37"/>
      <c r="H60" s="37"/>
      <c r="I60" s="37"/>
      <c r="J60" s="37"/>
      <c r="K60" s="37"/>
      <c r="L60" s="37"/>
      <c r="M60" s="37"/>
      <c r="N60" s="37"/>
      <c r="O60" s="37"/>
      <c r="P60" s="37"/>
    </row>
    <row r="61" spans="3:17">
      <c r="G61" s="37"/>
      <c r="H61" s="37"/>
      <c r="I61" s="37"/>
      <c r="J61" s="37"/>
      <c r="K61" s="37"/>
      <c r="L61" s="37"/>
      <c r="M61" s="37"/>
      <c r="N61" s="37"/>
      <c r="O61" s="37"/>
      <c r="P61" s="37"/>
    </row>
    <row r="62" spans="3:17">
      <c r="G62" s="37"/>
      <c r="H62" s="37"/>
      <c r="I62" s="37"/>
      <c r="J62" s="37"/>
      <c r="K62" s="37"/>
      <c r="L62" s="37"/>
      <c r="M62" s="37"/>
      <c r="N62" s="37"/>
      <c r="O62" s="37"/>
      <c r="P62" s="37"/>
    </row>
    <row r="63" spans="3:17">
      <c r="G63" s="37"/>
      <c r="H63" s="37"/>
      <c r="I63" s="37"/>
      <c r="J63" s="37"/>
      <c r="K63" s="37"/>
      <c r="L63" s="37"/>
      <c r="M63" s="37"/>
      <c r="N63" s="37"/>
      <c r="O63" s="37"/>
      <c r="P63" s="37"/>
    </row>
    <row r="64" spans="3:17">
      <c r="G64" s="37"/>
      <c r="H64" s="37"/>
      <c r="I64" s="37"/>
      <c r="J64" s="37"/>
      <c r="K64" s="37"/>
      <c r="L64" s="37"/>
      <c r="M64" s="37"/>
      <c r="N64" s="37"/>
      <c r="O64" s="37"/>
      <c r="P64" s="37"/>
    </row>
    <row r="65" spans="7:16">
      <c r="G65" s="37"/>
      <c r="H65" s="37"/>
      <c r="I65" s="37"/>
      <c r="J65" s="37"/>
      <c r="K65" s="37"/>
      <c r="L65" s="37"/>
      <c r="M65" s="37"/>
      <c r="N65" s="37"/>
      <c r="O65" s="37"/>
      <c r="P65" s="37"/>
    </row>
    <row r="66" spans="7:16">
      <c r="G66" s="37"/>
      <c r="H66" s="37"/>
      <c r="I66" s="37"/>
      <c r="J66" s="37"/>
      <c r="K66" s="37"/>
      <c r="L66" s="37"/>
      <c r="M66" s="37"/>
      <c r="N66" s="37"/>
      <c r="O66" s="37"/>
      <c r="P66" s="37"/>
    </row>
    <row r="67" spans="7:16"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7:16">
      <c r="G68" s="37"/>
      <c r="H68" s="37"/>
      <c r="I68" s="37"/>
      <c r="J68" s="37"/>
      <c r="K68" s="37"/>
      <c r="L68" s="37"/>
      <c r="M68" s="37"/>
      <c r="N68" s="37"/>
      <c r="O68" s="37"/>
      <c r="P68" s="37"/>
    </row>
    <row r="69" spans="7:16">
      <c r="G69" s="37"/>
      <c r="H69" s="37"/>
      <c r="I69" s="37"/>
      <c r="J69" s="37"/>
      <c r="K69" s="37"/>
      <c r="L69" s="37"/>
      <c r="M69" s="37"/>
      <c r="N69" s="37"/>
      <c r="O69" s="37"/>
      <c r="P69" s="37"/>
    </row>
    <row r="70" spans="7:16">
      <c r="G70" s="37"/>
      <c r="H70" s="37"/>
      <c r="I70" s="37"/>
      <c r="J70" s="37"/>
      <c r="K70" s="37"/>
      <c r="L70" s="37"/>
      <c r="M70" s="37"/>
      <c r="N70" s="37"/>
      <c r="O70" s="37"/>
      <c r="P70" s="37"/>
    </row>
    <row r="71" spans="7:16">
      <c r="G71" s="37"/>
      <c r="H71" s="37"/>
      <c r="I71" s="37"/>
      <c r="J71" s="37"/>
      <c r="K71" s="37"/>
      <c r="L71" s="37"/>
      <c r="M71" s="37"/>
      <c r="N71" s="37"/>
      <c r="O71" s="37"/>
      <c r="P71" s="37"/>
    </row>
    <row r="72" spans="7:16">
      <c r="G72" s="37"/>
      <c r="H72" s="37"/>
      <c r="I72" s="37"/>
      <c r="J72" s="37"/>
      <c r="K72" s="37"/>
      <c r="L72" s="37"/>
      <c r="M72" s="37"/>
      <c r="N72" s="37"/>
      <c r="O72" s="37"/>
      <c r="P72" s="37"/>
    </row>
    <row r="73" spans="7:16"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7:16">
      <c r="G74" s="37"/>
      <c r="H74" s="37"/>
      <c r="I74" s="37"/>
      <c r="J74" s="37"/>
      <c r="K74" s="37"/>
      <c r="L74" s="37"/>
      <c r="M74" s="37"/>
      <c r="N74" s="37"/>
      <c r="O74" s="37"/>
      <c r="P74" s="37"/>
    </row>
    <row r="75" spans="7:16">
      <c r="G75" s="37"/>
      <c r="H75" s="37"/>
      <c r="I75" s="37"/>
      <c r="J75" s="37"/>
      <c r="K75" s="37"/>
      <c r="L75" s="37"/>
      <c r="M75" s="37"/>
      <c r="N75" s="37"/>
      <c r="O75" s="37"/>
      <c r="P75" s="37"/>
    </row>
    <row r="76" spans="7:16"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spans="7:16">
      <c r="G77" s="37"/>
      <c r="H77" s="37"/>
      <c r="I77" s="37"/>
      <c r="J77" s="37"/>
      <c r="K77" s="37"/>
      <c r="L77" s="37"/>
      <c r="M77" s="37"/>
      <c r="N77" s="37"/>
      <c r="O77" s="37"/>
      <c r="P77" s="37"/>
    </row>
    <row r="78" spans="7:16">
      <c r="G78" s="37"/>
      <c r="H78" s="37"/>
      <c r="I78" s="37"/>
      <c r="J78" s="37"/>
      <c r="K78" s="37"/>
      <c r="L78" s="37"/>
      <c r="M78" s="37"/>
      <c r="N78" s="37"/>
      <c r="O78" s="37"/>
      <c r="P78" s="37"/>
    </row>
    <row r="79" spans="7:16">
      <c r="G79" s="37"/>
      <c r="H79" s="37"/>
      <c r="I79" s="37"/>
      <c r="J79" s="37"/>
      <c r="K79" s="37"/>
      <c r="L79" s="37"/>
      <c r="M79" s="37"/>
      <c r="N79" s="37"/>
      <c r="O79" s="37"/>
      <c r="P79" s="37"/>
    </row>
    <row r="80" spans="7:16">
      <c r="G80" s="37"/>
      <c r="H80" s="37"/>
      <c r="I80" s="37"/>
      <c r="J80" s="37"/>
      <c r="K80" s="37"/>
      <c r="L80" s="37"/>
      <c r="M80" s="37"/>
      <c r="N80" s="37"/>
      <c r="O80" s="37"/>
    </row>
  </sheetData>
  <mergeCells count="11">
    <mergeCell ref="C6:E6"/>
    <mergeCell ref="G21:G27"/>
    <mergeCell ref="G51:G53"/>
    <mergeCell ref="G49:G50"/>
    <mergeCell ref="G44:G48"/>
    <mergeCell ref="G39:G43"/>
    <mergeCell ref="G55:G56"/>
    <mergeCell ref="J13:N13"/>
    <mergeCell ref="G19:H19"/>
    <mergeCell ref="I19:Q19"/>
    <mergeCell ref="G36:G38"/>
  </mergeCells>
  <conditionalFormatting sqref="I24:P27">
    <cfRule type="cellIs" dxfId="109" priority="7" operator="between">
      <formula>101</formula>
      <formula>101.5</formula>
    </cfRule>
  </conditionalFormatting>
  <conditionalFormatting sqref="I32:P35">
    <cfRule type="cellIs" dxfId="108" priority="3" operator="between">
      <formula>101</formula>
      <formula>101.5</formula>
    </cfRule>
  </conditionalFormatting>
  <conditionalFormatting sqref="I36:Q38">
    <cfRule type="cellIs" dxfId="107" priority="1" operator="between">
      <formula>101</formula>
      <formula>101.5</formula>
    </cfRule>
  </conditionalFormatting>
  <conditionalFormatting sqref="K21:M23 N21:P25 Q21:Q27 H22 I28:Q28 K29:M31 N29:P33 Q29:Q35 H30">
    <cfRule type="cellIs" dxfId="106" priority="9" operator="between">
      <formula>101</formula>
      <formula>101.5</formula>
    </cfRule>
  </conditionalFormatting>
  <conditionalFormatting sqref="M26:M27">
    <cfRule type="cellIs" dxfId="105" priority="6" operator="between">
      <formula>101</formula>
      <formula>101.5</formula>
    </cfRule>
  </conditionalFormatting>
  <conditionalFormatting sqref="M34:M35">
    <cfRule type="cellIs" dxfId="104" priority="2" operator="between">
      <formula>101</formula>
      <formula>101.5</formula>
    </cfRule>
  </conditionalFormatting>
  <conditionalFormatting sqref="Q50">
    <cfRule type="cellIs" dxfId="103" priority="5" operator="between">
      <formula>101</formula>
      <formula>101.5</formula>
    </cfRule>
  </conditionalFormatting>
  <dataValidations count="2">
    <dataValidation type="list" allowBlank="1" showInputMessage="1" showErrorMessage="1" sqref="T14" xr:uid="{9FED95A1-8621-4C25-97BC-DA3248D13E9E}">
      <formula1>$C$8:$C$54</formula1>
    </dataValidation>
    <dataValidation type="list" allowBlank="1" showInputMessage="1" showErrorMessage="1" sqref="T15" xr:uid="{0D4AD38E-AF8B-4E6A-8538-589FE76B90F3}">
      <formula1>$I$20:$Q$20</formula1>
    </dataValidation>
  </dataValidation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BB6FCE96-7F74-429C-B3FD-1D3CD227D094}">
          <x14:formula1>
            <xm:f>margins!$AL$139:$AL$144</xm:f>
          </x14:formula1>
          <xm:sqref>T21</xm:sqref>
        </x14:dataValidation>
        <x14:dataValidation type="list" allowBlank="1" showInputMessage="1" showErrorMessage="1" xr:uid="{E4221E32-CA45-4847-8FFE-E9888B62EFB6}">
          <x14:formula1>
            <xm:f>margins!$AL$132:$AL$137</xm:f>
          </x14:formula1>
          <xm:sqref>T20</xm:sqref>
        </x14:dataValidation>
        <x14:dataValidation type="list" allowBlank="1" showInputMessage="1" showErrorMessage="1" xr:uid="{636F8AC8-3016-425E-8EF3-98F2905F4016}">
          <x14:formula1>
            <xm:f>margins!$AL$151:$AL$153</xm:f>
          </x14:formula1>
          <xm:sqref>T25</xm:sqref>
        </x14:dataValidation>
        <x14:dataValidation type="list" allowBlank="1" showInputMessage="1" showErrorMessage="1" xr:uid="{F7A4F470-97E2-4F26-8442-8BD2A1811E74}">
          <x14:formula1>
            <xm:f>margins!$AL$146:$AL$149</xm:f>
          </x14:formula1>
          <xm:sqref>T23</xm:sqref>
        </x14:dataValidation>
        <x14:dataValidation type="list" allowBlank="1" showInputMessage="1" showErrorMessage="1" xr:uid="{36B2DA83-2222-4ED9-9725-C4BF16916AD3}">
          <x14:formula1>
            <xm:f>margins!$AL$160:$AL$162</xm:f>
          </x14:formula1>
          <xm:sqref>T22</xm:sqref>
        </x14:dataValidation>
        <x14:dataValidation type="list" allowBlank="1" showInputMessage="1" showErrorMessage="1" xr:uid="{09FF35BA-66C9-4F1D-B8EC-3495B2DB7F39}">
          <x14:formula1>
            <xm:f>margins!$AL$157:$AL$158</xm:f>
          </x14:formula1>
          <xm:sqref>T24</xm:sqref>
        </x14:dataValidation>
        <x14:dataValidation type="list" allowBlank="1" showInputMessage="1" showErrorMessage="1" xr:uid="{450DAC5D-EE47-4344-B1B5-DD399C8C0D51}">
          <x14:formula1>
            <xm:f>margins!$AL$171:$AL$178</xm:f>
          </x14:formula1>
          <xm:sqref>T16 T18</xm:sqref>
        </x14:dataValidation>
        <x14:dataValidation type="list" allowBlank="1" showInputMessage="1" showErrorMessage="1" xr:uid="{FAB8038C-3B02-47C0-B013-60D880835EBB}">
          <x14:formula1>
            <xm:f>margins!$AL$164:$AL$165</xm:f>
          </x14:formula1>
          <xm:sqref>T17</xm:sqref>
        </x14:dataValidation>
        <x14:dataValidation type="list" allowBlank="1" showInputMessage="1" showErrorMessage="1" xr:uid="{4DE324B7-FF60-4C73-85F3-0158AC14B341}">
          <x14:formula1>
            <xm:f>margins!$AL$167:$AL$168</xm:f>
          </x14:formula1>
          <xm:sqref>T19</xm:sqref>
        </x14:dataValidation>
        <x14:dataValidation type="list" allowBlank="1" showInputMessage="1" showErrorMessage="1" xr:uid="{795766AD-E3FC-4C69-82B7-6C1A6D1E383E}">
          <x14:formula1>
            <xm:f>margins!$N$179:$N$181</xm:f>
          </x14:formula1>
          <xm:sqref>T13</xm:sqref>
        </x14:dataValidation>
        <x14:dataValidation type="list" allowBlank="1" showInputMessage="1" showErrorMessage="1" xr:uid="{B5C44198-5A89-42D1-9D6A-F2AAEB67B969}">
          <x14:formula1>
            <xm:f>margins!$N$183:$N$185</xm:f>
          </x14:formula1>
          <xm:sqref>T26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09E3-7883-4364-AAF9-214C8EE0EB11}">
  <sheetPr codeName="Sheet39">
    <tabColor rgb="FF00B050"/>
  </sheetPr>
  <dimension ref="A1:Q137"/>
  <sheetViews>
    <sheetView view="pageBreakPreview" topLeftCell="A42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94" customWidth="1"/>
    <col min="2" max="2" width="21.28515625" style="993" customWidth="1"/>
    <col min="3" max="3" width="26.42578125" style="993" customWidth="1"/>
    <col min="4" max="4" width="13.7109375" style="993" customWidth="1"/>
    <col min="5" max="5" width="13.85546875" style="993" customWidth="1"/>
    <col min="6" max="6" width="16.85546875" style="993" customWidth="1"/>
    <col min="7" max="7" width="16.42578125" style="993" customWidth="1"/>
    <col min="8" max="8" width="11.5703125" style="993" bestFit="1" customWidth="1"/>
    <col min="9" max="9" width="15.5703125" style="993" customWidth="1"/>
    <col min="10" max="10" width="16.5703125" style="993" customWidth="1"/>
    <col min="11" max="11" width="15.28515625" style="993" customWidth="1"/>
    <col min="12" max="12" width="13.7109375" style="993" customWidth="1"/>
    <col min="13" max="13" width="4.140625" style="993" customWidth="1"/>
    <col min="14" max="14" width="9.140625" style="992"/>
    <col min="15" max="15" width="19.85546875" style="992" customWidth="1"/>
    <col min="16" max="16" width="18.7109375" style="992" customWidth="1"/>
    <col min="17" max="17" width="16.5703125" style="992" customWidth="1"/>
    <col min="18" max="16384" width="9.140625" style="992"/>
  </cols>
  <sheetData>
    <row r="1" spans="1:17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386"/>
    </row>
    <row r="2" spans="1:17" s="993" customFormat="1">
      <c r="A2" s="1139"/>
      <c r="B2" s="998"/>
      <c r="C2" s="998"/>
      <c r="D2" s="998"/>
      <c r="E2" s="998"/>
      <c r="F2" s="998"/>
      <c r="G2" s="998"/>
      <c r="H2" s="998"/>
      <c r="I2" s="998"/>
      <c r="J2" s="994" t="s">
        <v>338</v>
      </c>
      <c r="K2" s="1698">
        <f ca="1">NOW()</f>
        <v>46059.35432604167</v>
      </c>
      <c r="L2" s="1698"/>
      <c r="M2" s="1395"/>
    </row>
    <row r="3" spans="1:17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998"/>
      <c r="K3" s="1697" t="s">
        <v>618</v>
      </c>
      <c r="L3" s="1697"/>
      <c r="M3" s="1203"/>
    </row>
    <row r="4" spans="1:17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998"/>
      <c r="K4" s="1379"/>
      <c r="L4" s="1379"/>
      <c r="M4" s="1387"/>
    </row>
    <row r="5" spans="1:17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998"/>
      <c r="K5" s="1403"/>
      <c r="L5" s="1379" t="s">
        <v>174</v>
      </c>
      <c r="M5" s="997"/>
    </row>
    <row r="6" spans="1:17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1387"/>
    </row>
    <row r="7" spans="1:17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1387"/>
    </row>
    <row r="8" spans="1:17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1203"/>
    </row>
    <row r="9" spans="1:17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L9" s="1185"/>
      <c r="M9" s="1388"/>
    </row>
    <row r="10" spans="1:17" s="993" customFormat="1" ht="14.25" customHeight="1">
      <c r="A10" s="1699" t="s">
        <v>374</v>
      </c>
      <c r="B10" s="1700"/>
      <c r="C10" s="1700"/>
      <c r="D10" s="1700"/>
      <c r="E10" s="1700"/>
      <c r="F10" s="1700"/>
      <c r="G10" s="1700"/>
      <c r="H10" s="1700"/>
      <c r="I10" s="1700"/>
      <c r="J10" s="1700"/>
      <c r="K10" s="1700"/>
      <c r="L10" s="1700"/>
      <c r="M10" s="1701"/>
      <c r="O10" s="1666" t="s">
        <v>370</v>
      </c>
      <c r="P10" s="1667"/>
      <c r="Q10" s="1667"/>
    </row>
    <row r="11" spans="1:17" s="993" customFormat="1" ht="15" customHeight="1" thickBot="1">
      <c r="A11" s="1702"/>
      <c r="B11" s="1703"/>
      <c r="C11" s="1703"/>
      <c r="D11" s="1703"/>
      <c r="E11" s="1703"/>
      <c r="F11" s="1703"/>
      <c r="G11" s="1703"/>
      <c r="H11" s="1703"/>
      <c r="I11" s="1703"/>
      <c r="J11" s="1703"/>
      <c r="K11" s="1703"/>
      <c r="L11" s="1703"/>
      <c r="M11" s="1704"/>
      <c r="O11" s="1"/>
      <c r="P11" s="1"/>
      <c r="Q11" s="1"/>
    </row>
    <row r="12" spans="1:17" s="993" customFormat="1" ht="15.75" thickBot="1">
      <c r="A12" s="1201"/>
      <c r="B12" s="1199"/>
      <c r="C12"/>
      <c r="D12"/>
      <c r="E12"/>
      <c r="F12" s="1200"/>
      <c r="G12" s="1199"/>
      <c r="H12" s="1199"/>
      <c r="I12" s="1199"/>
      <c r="J12" s="1199"/>
      <c r="K12" s="1199"/>
      <c r="L12" s="1199"/>
      <c r="M12" s="1222"/>
      <c r="O12" s="1169" t="s">
        <v>199</v>
      </c>
      <c r="P12" s="1169" t="s">
        <v>200</v>
      </c>
      <c r="Q12" s="1169" t="s">
        <v>201</v>
      </c>
    </row>
    <row r="13" spans="1:17" s="993" customFormat="1" ht="15.75" thickBot="1">
      <c r="A13" s="1186"/>
      <c r="B13" s="1353" t="s">
        <v>216</v>
      </c>
      <c r="C13" s="1378" t="s">
        <v>4</v>
      </c>
      <c r="D13" s="1353" t="s">
        <v>5</v>
      </c>
      <c r="E13"/>
      <c r="F13" s="1138" t="s">
        <v>2</v>
      </c>
      <c r="G13" s="1137"/>
      <c r="I13" s="1853" t="s">
        <v>311</v>
      </c>
      <c r="J13" s="1854"/>
      <c r="K13" s="1855"/>
      <c r="M13" s="997"/>
      <c r="O13" s="1"/>
      <c r="P13" s="1"/>
      <c r="Q13" s="1"/>
    </row>
    <row r="14" spans="1:17" s="993" customFormat="1" ht="15.75" thickBot="1">
      <c r="A14" s="1186"/>
      <c r="B14" s="1396">
        <f>margins!AP3</f>
        <v>7.375</v>
      </c>
      <c r="C14" s="1399">
        <v>99.048000000000002</v>
      </c>
      <c r="D14" s="1401" t="s">
        <v>14</v>
      </c>
      <c r="E14"/>
      <c r="F14" s="1169" t="s">
        <v>6</v>
      </c>
      <c r="G14" s="1232">
        <v>100</v>
      </c>
      <c r="I14" s="1856" t="s">
        <v>712</v>
      </c>
      <c r="J14" s="1857"/>
      <c r="K14" s="1858"/>
      <c r="M14" s="997"/>
      <c r="O14" s="1"/>
      <c r="P14" s="1"/>
      <c r="Q14" s="1"/>
    </row>
    <row r="15" spans="1:17" s="993" customFormat="1" ht="15.75" thickBot="1">
      <c r="A15" s="1186"/>
      <c r="B15" s="1396">
        <f>margins!AP4</f>
        <v>7.5</v>
      </c>
      <c r="C15" s="1399">
        <v>99.497</v>
      </c>
      <c r="D15" s="1401" t="s">
        <v>14</v>
      </c>
      <c r="E15"/>
      <c r="F15" s="1169" t="s">
        <v>8</v>
      </c>
      <c r="G15" s="1191">
        <v>0</v>
      </c>
      <c r="I15" s="1850" t="s">
        <v>713</v>
      </c>
      <c r="J15" s="1851"/>
      <c r="K15" s="1852"/>
      <c r="M15" s="997"/>
      <c r="O15" s="609" t="s">
        <v>5</v>
      </c>
      <c r="P15" s="435" t="s">
        <v>329</v>
      </c>
      <c r="Q15" s="660"/>
    </row>
    <row r="16" spans="1:17" s="993" customFormat="1" ht="15.75" thickBot="1">
      <c r="A16" s="1186"/>
      <c r="B16" s="1396">
        <f>margins!AP5</f>
        <v>7.625</v>
      </c>
      <c r="C16" s="1399">
        <v>99.95</v>
      </c>
      <c r="D16" s="1401" t="s">
        <v>14</v>
      </c>
      <c r="E16"/>
      <c r="F16" s="1158" t="s">
        <v>10</v>
      </c>
      <c r="G16" s="1409">
        <v>-0.375</v>
      </c>
      <c r="I16" s="1850"/>
      <c r="J16" s="1851"/>
      <c r="K16" s="1852"/>
      <c r="M16" s="997"/>
      <c r="O16" s="611" t="s">
        <v>203</v>
      </c>
      <c r="P16" s="436">
        <v>10</v>
      </c>
      <c r="Q16" s="440">
        <f>IF(P15="No",VLOOKUP(P16,$B$14:$D$60,2,FALSE),VLOOKUP(P16,$B$14:$D$60,3,FALSE))</f>
        <v>106.544</v>
      </c>
    </row>
    <row r="17" spans="1:17" s="993" customFormat="1">
      <c r="A17" s="1186"/>
      <c r="B17" s="1396">
        <f>margins!AP6</f>
        <v>7.75</v>
      </c>
      <c r="C17" s="1399">
        <v>100.399</v>
      </c>
      <c r="D17" s="1401">
        <v>99.048000000000002</v>
      </c>
      <c r="E17"/>
      <c r="F17"/>
      <c r="G17"/>
      <c r="I17" s="1859" t="s">
        <v>714</v>
      </c>
      <c r="J17" s="1860"/>
      <c r="K17" s="1861"/>
      <c r="L17" s="1137"/>
      <c r="M17" s="1006"/>
      <c r="O17" s="611" t="s">
        <v>363</v>
      </c>
      <c r="P17" s="436" t="s">
        <v>21</v>
      </c>
      <c r="Q17" s="440"/>
    </row>
    <row r="18" spans="1:17" s="993" customFormat="1" ht="15" customHeight="1" thickBot="1">
      <c r="A18" s="1186"/>
      <c r="B18" s="1396">
        <f>margins!AP7</f>
        <v>7.875</v>
      </c>
      <c r="C18" s="1399">
        <v>100.852</v>
      </c>
      <c r="D18" s="1401">
        <v>99.497</v>
      </c>
      <c r="E18"/>
      <c r="F18"/>
      <c r="G18"/>
      <c r="I18" s="1412" t="s">
        <v>715</v>
      </c>
      <c r="J18" s="1413"/>
      <c r="K18" s="1414"/>
      <c r="L18" s="1275"/>
      <c r="M18" s="997"/>
      <c r="O18" s="611" t="s">
        <v>461</v>
      </c>
      <c r="P18" s="436" t="s">
        <v>300</v>
      </c>
      <c r="Q18" s="440">
        <f>IF(P18="Choose a Selection",0,(INDEX($D$65:$L$71,MATCH(P18,$C$65:$C$71,0),MATCH($P$17,$D$64:$L$64,0),1)))</f>
        <v>-1.75</v>
      </c>
    </row>
    <row r="19" spans="1:17" s="993" customFormat="1">
      <c r="A19" s="1186"/>
      <c r="B19" s="1396">
        <f>margins!AP8</f>
        <v>8</v>
      </c>
      <c r="C19" s="1399">
        <v>101.404</v>
      </c>
      <c r="D19" s="1401">
        <v>99.95</v>
      </c>
      <c r="E19"/>
      <c r="F19" s="1680" t="s">
        <v>30</v>
      </c>
      <c r="G19" s="1720"/>
      <c r="L19" s="1275"/>
      <c r="M19" s="997"/>
      <c r="O19" s="611" t="s">
        <v>462</v>
      </c>
      <c r="P19" s="436" t="s">
        <v>195</v>
      </c>
      <c r="Q19" s="440">
        <f>IF(P19="Choose a Selection",0,(INDEX($D$72:$L$72,1,MATCH($P$17,$D$64:$L$64,0),1)))</f>
        <v>0</v>
      </c>
    </row>
    <row r="20" spans="1:17" s="993" customFormat="1">
      <c r="A20" s="1186"/>
      <c r="B20" s="1396">
        <f>margins!AP9</f>
        <v>8.125</v>
      </c>
      <c r="C20" s="1399">
        <v>101.85000000000001</v>
      </c>
      <c r="D20" s="1401">
        <v>100.399</v>
      </c>
      <c r="E20"/>
      <c r="F20" s="1410" t="s">
        <v>83</v>
      </c>
      <c r="G20" s="1416">
        <v>-0.25</v>
      </c>
      <c r="L20" s="1275"/>
      <c r="M20" s="997"/>
      <c r="O20" s="611" t="s">
        <v>463</v>
      </c>
      <c r="P20" s="436" t="s">
        <v>195</v>
      </c>
      <c r="Q20" s="440">
        <f>IF(P20="Choose a Selection",0,(INDEX($I$29:$Q$35,MATCH(P20,$H$29:$H$35,0),MATCH($T$15,$I$20:$Q$20,0),1)))</f>
        <v>0</v>
      </c>
    </row>
    <row r="21" spans="1:17" s="993" customFormat="1">
      <c r="A21" s="1186"/>
      <c r="B21" s="1396">
        <f>margins!AP10</f>
        <v>8.25</v>
      </c>
      <c r="C21" s="1399">
        <v>102.29600000000001</v>
      </c>
      <c r="D21" s="1401">
        <v>100.852</v>
      </c>
      <c r="E21"/>
      <c r="F21" s="1410" t="s">
        <v>84</v>
      </c>
      <c r="G21" s="1416">
        <v>-0.32500000000000001</v>
      </c>
      <c r="H21" s="1141"/>
      <c r="L21" s="1275"/>
      <c r="M21" s="997"/>
      <c r="O21" s="611" t="s">
        <v>464</v>
      </c>
      <c r="P21" s="436" t="s">
        <v>195</v>
      </c>
      <c r="Q21" s="440">
        <f t="shared" ref="Q21:Q26" si="0">IF(P21="Choose a Selection",0,(INDEX($I$21:$Q$55,MATCH(P21,$H$21:$H$55,0),MATCH($T$15,$I$20:$Q$20,0),1)))</f>
        <v>0</v>
      </c>
    </row>
    <row r="22" spans="1:17" s="993" customFormat="1">
      <c r="A22" s="1186"/>
      <c r="B22" s="1396">
        <f>margins!AP11</f>
        <v>8.375</v>
      </c>
      <c r="C22" s="1399">
        <v>102.742</v>
      </c>
      <c r="D22" s="1401">
        <v>101.404</v>
      </c>
      <c r="E22"/>
      <c r="F22" s="1410" t="s">
        <v>85</v>
      </c>
      <c r="G22" s="1416">
        <v>-0.55000000000000004</v>
      </c>
      <c r="L22" s="1275"/>
      <c r="M22" s="997"/>
      <c r="O22" s="611" t="s">
        <v>202</v>
      </c>
      <c r="P22" s="436" t="s">
        <v>195</v>
      </c>
      <c r="Q22" s="440">
        <f t="shared" si="0"/>
        <v>0</v>
      </c>
    </row>
    <row r="23" spans="1:17" s="993" customFormat="1" ht="15.75" thickBot="1">
      <c r="A23" s="1139"/>
      <c r="B23" s="1396">
        <f>margins!AP12</f>
        <v>8.5</v>
      </c>
      <c r="C23" s="1399">
        <v>103.187</v>
      </c>
      <c r="D23" s="1401">
        <v>101.85000000000001</v>
      </c>
      <c r="E23"/>
      <c r="F23" s="1411" t="s">
        <v>86</v>
      </c>
      <c r="G23" s="1417">
        <v>-0.65</v>
      </c>
      <c r="H23"/>
      <c r="L23" s="1275"/>
      <c r="M23" s="1389"/>
      <c r="O23" s="611" t="s">
        <v>287</v>
      </c>
      <c r="P23" s="436" t="s">
        <v>195</v>
      </c>
      <c r="Q23" s="440">
        <f t="shared" si="0"/>
        <v>0</v>
      </c>
    </row>
    <row r="24" spans="1:17" s="993" customFormat="1" ht="14.25" customHeight="1">
      <c r="A24" s="1139"/>
      <c r="B24" s="1396">
        <f>margins!AP13</f>
        <v>8.625</v>
      </c>
      <c r="C24" s="1399">
        <v>103.56</v>
      </c>
      <c r="D24" s="1401">
        <v>102.29600000000001</v>
      </c>
      <c r="E24"/>
      <c r="F24" s="993" t="s">
        <v>307</v>
      </c>
      <c r="G24"/>
      <c r="H24"/>
      <c r="L24" s="1275"/>
      <c r="M24" s="1394"/>
      <c r="O24" s="611" t="s">
        <v>60</v>
      </c>
      <c r="P24" s="436" t="s">
        <v>195</v>
      </c>
      <c r="Q24" s="440">
        <f t="shared" si="0"/>
        <v>0</v>
      </c>
    </row>
    <row r="25" spans="1:17" s="993" customFormat="1">
      <c r="A25" s="1139"/>
      <c r="B25" s="1396">
        <f>margins!AP14</f>
        <v>8.75</v>
      </c>
      <c r="C25" s="1399">
        <v>103.93300000000001</v>
      </c>
      <c r="D25" s="1401">
        <v>102.742</v>
      </c>
      <c r="E25"/>
      <c r="H25"/>
      <c r="I25"/>
      <c r="J25" s="1275"/>
      <c r="K25" s="1275"/>
      <c r="L25" s="1275"/>
      <c r="M25" s="1394"/>
      <c r="O25" s="611" t="s">
        <v>45</v>
      </c>
      <c r="P25" s="436" t="s">
        <v>195</v>
      </c>
      <c r="Q25" s="440">
        <f t="shared" si="0"/>
        <v>0</v>
      </c>
    </row>
    <row r="26" spans="1:17" s="993" customFormat="1" ht="14.25" customHeight="1">
      <c r="A26" s="1139"/>
      <c r="B26" s="1396">
        <f>margins!AP15</f>
        <v>8.875</v>
      </c>
      <c r="C26" s="1399">
        <v>104.30800000000001</v>
      </c>
      <c r="D26" s="1401">
        <v>103.187</v>
      </c>
      <c r="E26"/>
      <c r="G26"/>
      <c r="H26"/>
      <c r="I26"/>
      <c r="J26"/>
      <c r="K26"/>
      <c r="L26"/>
      <c r="M26" s="1394"/>
      <c r="O26" s="611" t="s">
        <v>651</v>
      </c>
      <c r="P26" s="436" t="s">
        <v>195</v>
      </c>
      <c r="Q26" s="440">
        <f t="shared" si="0"/>
        <v>0</v>
      </c>
    </row>
    <row r="27" spans="1:17" s="993" customFormat="1">
      <c r="A27" s="1139"/>
      <c r="B27" s="1396">
        <f>margins!AP16</f>
        <v>9</v>
      </c>
      <c r="C27" s="1399">
        <v>104.68300000000001</v>
      </c>
      <c r="D27" s="1401">
        <v>103.56</v>
      </c>
      <c r="E27"/>
      <c r="G27"/>
      <c r="H27"/>
      <c r="I27"/>
      <c r="J27"/>
      <c r="K27"/>
      <c r="L27"/>
      <c r="M27" s="1394"/>
      <c r="O27" s="611" t="s">
        <v>62</v>
      </c>
      <c r="P27" s="436" t="s">
        <v>195</v>
      </c>
      <c r="Q27" s="440">
        <f>IF(P27="Choose a Selection",0,(INDEX($I$21:$Q$56,MATCH(P27,$H$21:$H$56,0),MATCH($T$15,$I$20:$Q$20,0),1)))</f>
        <v>0</v>
      </c>
    </row>
    <row r="28" spans="1:17" s="993" customFormat="1" ht="14.25" customHeight="1">
      <c r="A28" s="1139"/>
      <c r="B28" s="1396">
        <f>margins!AP17</f>
        <v>9.125</v>
      </c>
      <c r="C28" s="1399">
        <v>105.05800000000001</v>
      </c>
      <c r="D28" s="1401">
        <v>103.93300000000001</v>
      </c>
      <c r="E28"/>
      <c r="G28"/>
      <c r="H28"/>
      <c r="I28"/>
      <c r="J28"/>
      <c r="K28"/>
      <c r="L28"/>
      <c r="M28" s="1394"/>
      <c r="O28" s="611" t="s">
        <v>209</v>
      </c>
      <c r="P28" s="436" t="s">
        <v>195</v>
      </c>
      <c r="Q28" s="440">
        <f>IF(P28=15,0, IF(P28=30, D12, 0))</f>
        <v>0</v>
      </c>
    </row>
    <row r="29" spans="1:17" s="993" customFormat="1" ht="15.75" thickBot="1">
      <c r="A29" s="1139"/>
      <c r="B29" s="1396">
        <f>margins!AP18</f>
        <v>9.25</v>
      </c>
      <c r="C29" s="1399">
        <v>105.432</v>
      </c>
      <c r="D29" s="1401">
        <v>104.30800000000001</v>
      </c>
      <c r="E29"/>
      <c r="G29"/>
      <c r="H29"/>
      <c r="I29"/>
      <c r="J29"/>
      <c r="K29"/>
      <c r="L29"/>
      <c r="M29" s="1394"/>
      <c r="O29" s="613" t="s">
        <v>210</v>
      </c>
      <c r="P29" s="437"/>
      <c r="Q29" s="441">
        <f>SUM(Q18:Q28)</f>
        <v>-1.75</v>
      </c>
    </row>
    <row r="30" spans="1:17" s="993" customFormat="1" ht="15.75" thickBot="1">
      <c r="A30" s="1139"/>
      <c r="B30" s="1396">
        <f>margins!AP19</f>
        <v>9.375</v>
      </c>
      <c r="C30" s="1399">
        <v>105.806</v>
      </c>
      <c r="D30" s="1401">
        <v>104.68300000000001</v>
      </c>
      <c r="E30"/>
      <c r="G30"/>
      <c r="H30"/>
      <c r="J30"/>
      <c r="K30"/>
      <c r="L30"/>
      <c r="M30" s="1390"/>
      <c r="O30" s="424"/>
      <c r="P30" s="425"/>
      <c r="Q30" s="434"/>
    </row>
    <row r="31" spans="1:17" s="993" customFormat="1" ht="15.75" thickBot="1">
      <c r="A31" s="1139"/>
      <c r="B31" s="1396">
        <f>margins!AP20</f>
        <v>9.5</v>
      </c>
      <c r="C31" s="1399">
        <v>106.179</v>
      </c>
      <c r="D31" s="1401">
        <v>105.05800000000001</v>
      </c>
      <c r="E31"/>
      <c r="G31" s="1138"/>
      <c r="H31" s="1137"/>
      <c r="J31"/>
      <c r="K31"/>
      <c r="L31"/>
      <c r="M31" s="1390"/>
      <c r="O31" s="426" t="s">
        <v>211</v>
      </c>
      <c r="P31" s="427"/>
      <c r="Q31" s="614">
        <f>IF(ISNUMBER(MATCH("NA", Q18:Q28, 0)), "NA",MIN(G14,(Q16+Q29)))</f>
        <v>100</v>
      </c>
    </row>
    <row r="32" spans="1:17" s="993" customFormat="1" ht="15.75" thickBot="1">
      <c r="A32" s="1139"/>
      <c r="B32" s="1396">
        <f>margins!AP21</f>
        <v>9.625</v>
      </c>
      <c r="C32" s="1399">
        <v>106.544</v>
      </c>
      <c r="D32" s="1401">
        <v>105.432</v>
      </c>
      <c r="E32"/>
      <c r="M32" s="997"/>
      <c r="O32" s="421"/>
      <c r="P32" s="421"/>
      <c r="Q32" s="421"/>
    </row>
    <row r="33" spans="1:17" s="993" customFormat="1" ht="15.75" thickBot="1">
      <c r="A33" s="1139"/>
      <c r="B33" s="1396">
        <f>margins!AP22</f>
        <v>9.75</v>
      </c>
      <c r="C33" s="1399">
        <v>106.908</v>
      </c>
      <c r="D33" s="1401">
        <v>105.806</v>
      </c>
      <c r="E33"/>
      <c r="M33" s="997"/>
      <c r="O33" s="782" t="s">
        <v>459</v>
      </c>
      <c r="P33" s="783"/>
      <c r="Q33" s="784"/>
    </row>
    <row r="34" spans="1:17" s="993" customFormat="1">
      <c r="A34" s="1139"/>
      <c r="B34" s="1396">
        <f>margins!AP23</f>
        <v>9.875</v>
      </c>
      <c r="C34" s="1399">
        <v>107.265</v>
      </c>
      <c r="D34" s="1401">
        <v>106.179</v>
      </c>
      <c r="E34"/>
      <c r="M34" s="997"/>
    </row>
    <row r="35" spans="1:17" s="993" customFormat="1">
      <c r="A35" s="1139"/>
      <c r="B35" s="1396">
        <f>margins!AP24</f>
        <v>10</v>
      </c>
      <c r="C35" s="1399">
        <v>107.622</v>
      </c>
      <c r="D35" s="1401">
        <v>106.544</v>
      </c>
      <c r="E35"/>
      <c r="M35" s="997"/>
    </row>
    <row r="36" spans="1:17" s="993" customFormat="1">
      <c r="A36" s="1139"/>
      <c r="B36" s="1396">
        <f>margins!AP25</f>
        <v>10.125</v>
      </c>
      <c r="C36" s="1399">
        <v>107.872</v>
      </c>
      <c r="D36" s="1401">
        <v>106.908</v>
      </c>
      <c r="E36"/>
      <c r="M36" s="997"/>
    </row>
    <row r="37" spans="1:17" s="993" customFormat="1">
      <c r="A37" s="1139"/>
      <c r="B37" s="1396">
        <f>margins!AP26</f>
        <v>10.25</v>
      </c>
      <c r="C37" s="1399">
        <v>108.122</v>
      </c>
      <c r="D37" s="1401">
        <v>107.265</v>
      </c>
      <c r="E37"/>
      <c r="M37" s="997"/>
    </row>
    <row r="38" spans="1:17" s="993" customFormat="1">
      <c r="A38" s="1139"/>
      <c r="B38" s="1396">
        <f>margins!AP27</f>
        <v>10.375</v>
      </c>
      <c r="C38" s="1399">
        <v>108.372</v>
      </c>
      <c r="D38" s="1401">
        <v>107.622</v>
      </c>
      <c r="E38"/>
      <c r="M38" s="997"/>
    </row>
    <row r="39" spans="1:17" s="993" customFormat="1">
      <c r="A39" s="1139"/>
      <c r="B39" s="1396">
        <f>margins!AP28</f>
        <v>10.5</v>
      </c>
      <c r="C39" s="1399">
        <v>108.72200000000001</v>
      </c>
      <c r="D39" s="1401">
        <v>107.872</v>
      </c>
      <c r="E39"/>
      <c r="M39" s="997"/>
    </row>
    <row r="40" spans="1:17" s="993" customFormat="1">
      <c r="A40" s="1139"/>
      <c r="B40" s="1396">
        <f>margins!AP29</f>
        <v>10.625</v>
      </c>
      <c r="C40" s="1399">
        <v>108.97200000000001</v>
      </c>
      <c r="D40" s="1401">
        <v>108.122</v>
      </c>
      <c r="E40"/>
      <c r="M40" s="997"/>
    </row>
    <row r="41" spans="1:17" s="993" customFormat="1">
      <c r="A41" s="1139"/>
      <c r="B41" s="1396">
        <f>margins!AP30</f>
        <v>10.75</v>
      </c>
      <c r="C41" s="1399">
        <v>109.22200000000001</v>
      </c>
      <c r="D41" s="1401">
        <v>108.372</v>
      </c>
      <c r="E41"/>
      <c r="F41"/>
      <c r="G41"/>
      <c r="M41" s="997"/>
    </row>
    <row r="42" spans="1:17" s="993" customFormat="1">
      <c r="A42" s="1139"/>
      <c r="B42" s="1233">
        <f>margins!AP31</f>
        <v>10.875</v>
      </c>
      <c r="C42" s="1399">
        <v>109.47200000000001</v>
      </c>
      <c r="D42" s="1401">
        <v>108.72200000000001</v>
      </c>
      <c r="E42"/>
      <c r="F42"/>
      <c r="G42"/>
      <c r="M42" s="997"/>
    </row>
    <row r="43" spans="1:17" s="993" customFormat="1">
      <c r="A43" s="1139"/>
      <c r="B43" s="1233">
        <f>margins!AP32</f>
        <v>11</v>
      </c>
      <c r="C43" s="1399">
        <v>109.72200000000001</v>
      </c>
      <c r="D43" s="1401">
        <v>108.97200000000001</v>
      </c>
      <c r="F43"/>
      <c r="G43"/>
      <c r="M43" s="997"/>
    </row>
    <row r="44" spans="1:17" s="993" customFormat="1">
      <c r="A44" s="1139"/>
      <c r="B44" s="1396">
        <f>margins!AP33</f>
        <v>11.125</v>
      </c>
      <c r="C44" s="1399">
        <v>109.97200000000001</v>
      </c>
      <c r="D44" s="1401">
        <v>109.22200000000001</v>
      </c>
      <c r="F44"/>
      <c r="G44"/>
      <c r="H44" s="1137"/>
      <c r="M44" s="997"/>
    </row>
    <row r="45" spans="1:17" s="993" customFormat="1">
      <c r="A45" s="1139"/>
      <c r="B45" s="1396">
        <f>margins!AP34</f>
        <v>11.25</v>
      </c>
      <c r="C45" s="1399">
        <v>110.22200000000001</v>
      </c>
      <c r="D45" s="1401">
        <v>109.47200000000001</v>
      </c>
      <c r="F45"/>
      <c r="G45"/>
      <c r="M45" s="997"/>
    </row>
    <row r="46" spans="1:17" s="993" customFormat="1">
      <c r="A46" s="1139"/>
      <c r="B46" s="1396">
        <f>margins!AP35</f>
        <v>11.375</v>
      </c>
      <c r="C46" s="1399">
        <v>110.47200000000001</v>
      </c>
      <c r="D46" s="1401">
        <v>109.72200000000001</v>
      </c>
      <c r="F46"/>
      <c r="G46"/>
      <c r="M46" s="997"/>
    </row>
    <row r="47" spans="1:17" s="993" customFormat="1">
      <c r="A47" s="1139"/>
      <c r="B47" s="1396">
        <f>margins!AP36</f>
        <v>11.5</v>
      </c>
      <c r="C47" s="1399">
        <v>110.72200000000001</v>
      </c>
      <c r="D47" s="1401">
        <v>109.97200000000001</v>
      </c>
      <c r="M47" s="997"/>
    </row>
    <row r="48" spans="1:17" s="993" customFormat="1">
      <c r="A48" s="1139"/>
      <c r="B48" s="1396">
        <f>margins!AP37</f>
        <v>11.625</v>
      </c>
      <c r="C48" s="1399">
        <v>110.84700000000001</v>
      </c>
      <c r="D48" s="1401">
        <v>110.22200000000001</v>
      </c>
      <c r="M48" s="997"/>
    </row>
    <row r="49" spans="1:13" s="993" customFormat="1">
      <c r="A49" s="1139"/>
      <c r="B49" s="1396">
        <f>margins!AP38</f>
        <v>11.75</v>
      </c>
      <c r="C49" s="1399">
        <v>110.97200000000001</v>
      </c>
      <c r="D49" s="1401">
        <v>110.47200000000001</v>
      </c>
      <c r="M49" s="997"/>
    </row>
    <row r="50" spans="1:13" s="993" customFormat="1">
      <c r="A50" s="1139"/>
      <c r="B50" s="1396">
        <f>margins!AP39</f>
        <v>11.875</v>
      </c>
      <c r="C50" s="1399">
        <v>111.09700000000001</v>
      </c>
      <c r="D50" s="1401">
        <v>110.72200000000001</v>
      </c>
      <c r="M50" s="997"/>
    </row>
    <row r="51" spans="1:13" s="993" customFormat="1">
      <c r="A51" s="1139"/>
      <c r="B51" s="1396">
        <f>margins!AP40</f>
        <v>12</v>
      </c>
      <c r="C51" s="1399">
        <v>111.22200000000001</v>
      </c>
      <c r="D51" s="1401">
        <v>110.84700000000001</v>
      </c>
      <c r="K51" s="1268"/>
      <c r="L51" s="1268"/>
      <c r="M51" s="1391"/>
    </row>
    <row r="52" spans="1:13" s="993" customFormat="1">
      <c r="A52" s="1139"/>
      <c r="B52" s="1396">
        <f>margins!AP41</f>
        <v>12.125</v>
      </c>
      <c r="C52" s="1399">
        <v>111.34700000000001</v>
      </c>
      <c r="D52" s="1401">
        <v>110.97200000000001</v>
      </c>
      <c r="K52" s="1185"/>
      <c r="L52" s="1185"/>
      <c r="M52" s="1388"/>
    </row>
    <row r="53" spans="1:13" s="993" customFormat="1">
      <c r="A53" s="1139"/>
      <c r="B53" s="1396">
        <f>margins!AP42</f>
        <v>12.25</v>
      </c>
      <c r="C53" s="1399">
        <v>111.47200000000001</v>
      </c>
      <c r="D53" s="1401">
        <v>111.09700000000001</v>
      </c>
      <c r="M53" s="997"/>
    </row>
    <row r="54" spans="1:13" s="993" customFormat="1">
      <c r="A54" s="1139"/>
      <c r="B54" s="1396">
        <f>margins!AP43</f>
        <v>12.375</v>
      </c>
      <c r="C54" s="1399">
        <v>111.59700000000001</v>
      </c>
      <c r="D54" s="1401">
        <v>111.22200000000001</v>
      </c>
      <c r="M54" s="997"/>
    </row>
    <row r="55" spans="1:13" s="993" customFormat="1">
      <c r="A55" s="1139"/>
      <c r="B55" s="1396">
        <f>margins!AP44</f>
        <v>12.5</v>
      </c>
      <c r="C55" s="1399">
        <v>111.72200000000001</v>
      </c>
      <c r="D55" s="1401">
        <v>111.34700000000001</v>
      </c>
      <c r="M55" s="997"/>
    </row>
    <row r="56" spans="1:13" s="993" customFormat="1">
      <c r="A56" s="1139"/>
      <c r="B56" s="1396">
        <f>margins!AP45</f>
        <v>12.625</v>
      </c>
      <c r="C56" s="1399">
        <v>111.84700000000001</v>
      </c>
      <c r="D56" s="1401">
        <v>111.47200000000001</v>
      </c>
      <c r="M56" s="997"/>
    </row>
    <row r="57" spans="1:13" s="993" customFormat="1">
      <c r="A57" s="1139"/>
      <c r="B57" s="1396">
        <f>margins!AP46</f>
        <v>12.75</v>
      </c>
      <c r="C57" s="1399">
        <v>111.97200000000001</v>
      </c>
      <c r="D57" s="1401">
        <v>111.59700000000001</v>
      </c>
      <c r="M57" s="997"/>
    </row>
    <row r="58" spans="1:13" s="993" customFormat="1">
      <c r="A58" s="1139"/>
      <c r="B58" s="1396">
        <f>margins!AP47</f>
        <v>12.875</v>
      </c>
      <c r="C58" s="1399">
        <v>112.09700000000001</v>
      </c>
      <c r="D58" s="1401">
        <v>111.72200000000001</v>
      </c>
      <c r="M58" s="997"/>
    </row>
    <row r="59" spans="1:13" s="993" customFormat="1">
      <c r="A59" s="1139"/>
      <c r="B59" s="1396">
        <f>margins!AP48</f>
        <v>13</v>
      </c>
      <c r="C59" s="1399">
        <v>112.22200000000001</v>
      </c>
      <c r="D59" s="1401">
        <v>111.84700000000001</v>
      </c>
      <c r="M59" s="997"/>
    </row>
    <row r="60" spans="1:13" s="993" customFormat="1" ht="15.75" thickBot="1">
      <c r="A60" s="1139"/>
      <c r="B60" s="1406">
        <f>margins!AP49</f>
        <v>13.125</v>
      </c>
      <c r="C60" s="1407">
        <v>112.34700000000001</v>
      </c>
      <c r="D60" s="1408">
        <v>111.97200000000001</v>
      </c>
      <c r="M60" s="997"/>
    </row>
    <row r="61" spans="1:13" s="993" customFormat="1">
      <c r="A61" s="1139"/>
      <c r="B61"/>
      <c r="M61" s="997"/>
    </row>
    <row r="62" spans="1:13" s="993" customFormat="1" ht="15.75" thickBot="1">
      <c r="A62" s="1139"/>
      <c r="C62" s="1207"/>
      <c r="D62" s="1207"/>
      <c r="E62" s="1207"/>
      <c r="F62" s="1215"/>
      <c r="G62" s="1260"/>
      <c r="H62" s="1215"/>
      <c r="I62" s="1215"/>
      <c r="J62" s="1260"/>
      <c r="K62" s="1260"/>
      <c r="L62" s="1260"/>
      <c r="M62" s="1357"/>
    </row>
    <row r="63" spans="1:13" s="993" customFormat="1" ht="15" customHeight="1" thickBot="1">
      <c r="A63" s="1139"/>
      <c r="B63" s="1138" t="s">
        <v>221</v>
      </c>
      <c r="C63" s="1138"/>
      <c r="D63" s="1687" t="s">
        <v>306</v>
      </c>
      <c r="E63" s="1688"/>
      <c r="F63" s="1688"/>
      <c r="G63" s="1688"/>
      <c r="H63" s="1688"/>
      <c r="I63" s="1688"/>
      <c r="J63" s="1688"/>
      <c r="K63" s="1688"/>
      <c r="L63" s="1689"/>
      <c r="M63" s="1357"/>
    </row>
    <row r="64" spans="1:13" s="993" customFormat="1" ht="15.75" thickBot="1">
      <c r="A64" s="1139"/>
      <c r="B64" s="1364"/>
      <c r="C64" s="1372" t="s">
        <v>195</v>
      </c>
      <c r="D64" s="1157" t="s">
        <v>15</v>
      </c>
      <c r="E64" s="1157" t="s">
        <v>16</v>
      </c>
      <c r="F64" s="1157" t="s">
        <v>17</v>
      </c>
      <c r="G64" s="1254" t="s">
        <v>18</v>
      </c>
      <c r="H64" s="1433" t="s">
        <v>19</v>
      </c>
      <c r="I64" s="1157" t="s">
        <v>20</v>
      </c>
      <c r="J64" s="1157" t="s">
        <v>21</v>
      </c>
      <c r="K64" s="1157" t="s">
        <v>22</v>
      </c>
      <c r="L64" s="1156" t="s">
        <v>23</v>
      </c>
      <c r="M64" s="1357"/>
    </row>
    <row r="65" spans="1:13" s="993" customFormat="1">
      <c r="A65" s="1139"/>
      <c r="B65" s="1723" t="s">
        <v>194</v>
      </c>
      <c r="C65" s="1350" t="s">
        <v>387</v>
      </c>
      <c r="D65" s="1148">
        <v>3</v>
      </c>
      <c r="E65" s="1148">
        <v>2.875</v>
      </c>
      <c r="F65" s="1148">
        <v>2.875</v>
      </c>
      <c r="G65" s="1148">
        <v>2.75</v>
      </c>
      <c r="H65" s="1148">
        <v>2.5</v>
      </c>
      <c r="I65" s="1148">
        <v>2</v>
      </c>
      <c r="J65" s="1148">
        <v>0.875</v>
      </c>
      <c r="K65" s="1148">
        <v>-2</v>
      </c>
      <c r="L65" s="1147">
        <v>-3.5</v>
      </c>
      <c r="M65" s="1357"/>
    </row>
    <row r="66" spans="1:13" s="993" customFormat="1">
      <c r="A66" s="1139"/>
      <c r="B66" s="1711"/>
      <c r="C66" s="1351" t="s">
        <v>302</v>
      </c>
      <c r="D66" s="1151">
        <v>3</v>
      </c>
      <c r="E66" s="1151">
        <v>2.875</v>
      </c>
      <c r="F66" s="1151">
        <v>2.875</v>
      </c>
      <c r="G66" s="1151">
        <v>2.625</v>
      </c>
      <c r="H66" s="1151">
        <v>2.25</v>
      </c>
      <c r="I66" s="1151">
        <v>1.375</v>
      </c>
      <c r="J66" s="1151">
        <v>0.5</v>
      </c>
      <c r="K66" s="1151">
        <v>-2.875</v>
      </c>
      <c r="L66" s="1150">
        <v>-4.5</v>
      </c>
      <c r="M66" s="1357"/>
    </row>
    <row r="67" spans="1:13" s="993" customFormat="1">
      <c r="A67" s="1139"/>
      <c r="B67" s="1711"/>
      <c r="C67" s="1351" t="s">
        <v>301</v>
      </c>
      <c r="D67" s="1151">
        <v>2</v>
      </c>
      <c r="E67" s="1151">
        <v>1.875</v>
      </c>
      <c r="F67" s="1151">
        <v>1.875</v>
      </c>
      <c r="G67" s="1151">
        <v>1.375</v>
      </c>
      <c r="H67" s="1151">
        <v>1</v>
      </c>
      <c r="I67" s="1151">
        <v>0.75</v>
      </c>
      <c r="J67" s="1151">
        <v>-0.5</v>
      </c>
      <c r="K67" s="1151">
        <v>-4</v>
      </c>
      <c r="L67" s="1150">
        <v>-6.5</v>
      </c>
      <c r="M67" s="1357"/>
    </row>
    <row r="68" spans="1:13" s="993" customFormat="1">
      <c r="A68" s="1139"/>
      <c r="B68" s="1711"/>
      <c r="C68" s="1351" t="s">
        <v>300</v>
      </c>
      <c r="D68" s="1151">
        <v>1.25</v>
      </c>
      <c r="E68" s="1151">
        <v>1.25</v>
      </c>
      <c r="F68" s="1151">
        <v>1.25</v>
      </c>
      <c r="G68" s="1151">
        <v>1</v>
      </c>
      <c r="H68" s="1151">
        <v>0.625</v>
      </c>
      <c r="I68" s="1151">
        <v>0.25</v>
      </c>
      <c r="J68" s="1151">
        <v>-1.75</v>
      </c>
      <c r="K68" s="1151">
        <v>-5.5</v>
      </c>
      <c r="L68" s="1150">
        <v>-8.5</v>
      </c>
      <c r="M68" s="1357"/>
    </row>
    <row r="69" spans="1:13" s="993" customFormat="1">
      <c r="A69" s="1139"/>
      <c r="B69" s="1711"/>
      <c r="C69" s="1351" t="s">
        <v>299</v>
      </c>
      <c r="D69" s="1151">
        <v>0.875</v>
      </c>
      <c r="E69" s="1151">
        <v>0.875</v>
      </c>
      <c r="F69" s="1151">
        <v>0.875</v>
      </c>
      <c r="G69" s="1151">
        <v>0.5</v>
      </c>
      <c r="H69" s="1151">
        <v>0.125</v>
      </c>
      <c r="I69" s="1151">
        <v>-0.5</v>
      </c>
      <c r="J69" s="1151">
        <v>-2.75</v>
      </c>
      <c r="K69" s="1151">
        <v>-7</v>
      </c>
      <c r="L69" s="1150" t="s">
        <v>14</v>
      </c>
      <c r="M69" s="1357"/>
    </row>
    <row r="70" spans="1:13" s="993" customFormat="1">
      <c r="A70" s="1139"/>
      <c r="B70" s="1711"/>
      <c r="C70" s="1351" t="s">
        <v>298</v>
      </c>
      <c r="D70" s="1151">
        <v>0.375</v>
      </c>
      <c r="E70" s="1151">
        <v>0.375</v>
      </c>
      <c r="F70" s="1151">
        <v>0.375</v>
      </c>
      <c r="G70" s="1151">
        <v>-0.125</v>
      </c>
      <c r="H70" s="1151">
        <v>-1</v>
      </c>
      <c r="I70" s="1151">
        <v>-2</v>
      </c>
      <c r="J70" s="1151">
        <v>-5</v>
      </c>
      <c r="K70" s="1151">
        <v>-8</v>
      </c>
      <c r="L70" s="1150" t="s">
        <v>14</v>
      </c>
      <c r="M70" s="1357"/>
    </row>
    <row r="71" spans="1:13" s="993" customFormat="1" ht="15.75" thickBot="1">
      <c r="A71" s="1139"/>
      <c r="B71" s="1724"/>
      <c r="C71" s="1146" t="s">
        <v>297</v>
      </c>
      <c r="D71" s="1213">
        <v>-0.25</v>
      </c>
      <c r="E71" s="1213">
        <v>-0.5</v>
      </c>
      <c r="F71" s="1213">
        <v>-0.75</v>
      </c>
      <c r="G71" s="1213">
        <v>-1</v>
      </c>
      <c r="H71" s="1213">
        <v>-3</v>
      </c>
      <c r="I71" s="1213">
        <v>-4</v>
      </c>
      <c r="J71" s="1213" t="s">
        <v>14</v>
      </c>
      <c r="K71" s="1213" t="s">
        <v>14</v>
      </c>
      <c r="L71" s="1212" t="s">
        <v>14</v>
      </c>
      <c r="M71" s="1357"/>
    </row>
    <row r="72" spans="1:13" s="993" customFormat="1" ht="15.75" thickBot="1">
      <c r="A72" s="1139"/>
      <c r="B72" s="1712" t="s">
        <v>354</v>
      </c>
      <c r="C72" s="1714"/>
      <c r="D72" s="1154">
        <v>0</v>
      </c>
      <c r="E72" s="1154">
        <v>0</v>
      </c>
      <c r="F72" s="1154">
        <v>0</v>
      </c>
      <c r="G72" s="1154">
        <v>0</v>
      </c>
      <c r="H72" s="1154">
        <v>-0.125</v>
      </c>
      <c r="I72" s="1154">
        <v>-0.125</v>
      </c>
      <c r="J72" s="1154">
        <v>-0.125</v>
      </c>
      <c r="K72" s="1154">
        <v>-0.25</v>
      </c>
      <c r="L72" s="1153">
        <v>-0.375</v>
      </c>
      <c r="M72" s="1357"/>
    </row>
    <row r="73" spans="1:13" s="993" customFormat="1">
      <c r="A73" s="1139"/>
      <c r="B73" s="1270"/>
      <c r="C73" s="1350" t="s">
        <v>387</v>
      </c>
      <c r="D73" s="1148">
        <v>3</v>
      </c>
      <c r="E73" s="1148">
        <v>2.875</v>
      </c>
      <c r="F73" s="1148">
        <v>2.875</v>
      </c>
      <c r="G73" s="1148">
        <v>2.75</v>
      </c>
      <c r="H73" s="1148">
        <v>2.5</v>
      </c>
      <c r="I73" s="1148">
        <v>2</v>
      </c>
      <c r="J73" s="1148">
        <v>0.875</v>
      </c>
      <c r="K73" s="1148">
        <v>-2.25</v>
      </c>
      <c r="L73" s="1147" t="s">
        <v>14</v>
      </c>
      <c r="M73" s="1357"/>
    </row>
    <row r="74" spans="1:13" s="993" customFormat="1">
      <c r="A74" s="1139"/>
      <c r="B74" s="1351" t="s">
        <v>5</v>
      </c>
      <c r="C74" s="1351" t="s">
        <v>302</v>
      </c>
      <c r="D74" s="1151">
        <v>3</v>
      </c>
      <c r="E74" s="1151">
        <v>2.875</v>
      </c>
      <c r="F74" s="1151">
        <v>2.875</v>
      </c>
      <c r="G74" s="1151">
        <v>2.625</v>
      </c>
      <c r="H74" s="1151">
        <v>2.25</v>
      </c>
      <c r="I74" s="1151">
        <v>1.375</v>
      </c>
      <c r="J74" s="1151">
        <v>0.5</v>
      </c>
      <c r="K74" s="1151">
        <v>-3.125</v>
      </c>
      <c r="L74" s="1150" t="s">
        <v>14</v>
      </c>
      <c r="M74" s="1357"/>
    </row>
    <row r="75" spans="1:13" s="993" customFormat="1">
      <c r="A75" s="1139"/>
      <c r="B75" s="1709" t="s">
        <v>38</v>
      </c>
      <c r="C75" s="1351" t="s">
        <v>301</v>
      </c>
      <c r="D75" s="1151">
        <v>2</v>
      </c>
      <c r="E75" s="1151">
        <v>1.875</v>
      </c>
      <c r="F75" s="1151">
        <v>1.875</v>
      </c>
      <c r="G75" s="1151">
        <v>1.375</v>
      </c>
      <c r="H75" s="1151">
        <v>1</v>
      </c>
      <c r="I75" s="1151">
        <v>0.75</v>
      </c>
      <c r="J75" s="1151">
        <v>-0.5</v>
      </c>
      <c r="K75" s="1151">
        <v>-4.25</v>
      </c>
      <c r="L75" s="1150" t="s">
        <v>14</v>
      </c>
      <c r="M75" s="1357"/>
    </row>
    <row r="76" spans="1:13" s="993" customFormat="1">
      <c r="A76" s="1139"/>
      <c r="B76" s="1709"/>
      <c r="C76" s="1351" t="s">
        <v>300</v>
      </c>
      <c r="D76" s="1151">
        <v>1.25</v>
      </c>
      <c r="E76" s="1151">
        <v>1.25</v>
      </c>
      <c r="F76" s="1151">
        <v>1.25</v>
      </c>
      <c r="G76" s="1151">
        <v>1</v>
      </c>
      <c r="H76" s="1151">
        <v>0.625</v>
      </c>
      <c r="I76" s="1151">
        <v>0.25</v>
      </c>
      <c r="J76" s="1151">
        <v>-1.75</v>
      </c>
      <c r="K76" s="1151">
        <v>-6</v>
      </c>
      <c r="L76" s="1150" t="s">
        <v>14</v>
      </c>
      <c r="M76" s="1357"/>
    </row>
    <row r="77" spans="1:13" s="993" customFormat="1">
      <c r="A77" s="1139"/>
      <c r="B77" s="1351" t="s">
        <v>39</v>
      </c>
      <c r="C77" s="1351" t="s">
        <v>299</v>
      </c>
      <c r="D77" s="1151">
        <v>0.875</v>
      </c>
      <c r="E77" s="1151">
        <v>0.875</v>
      </c>
      <c r="F77" s="1151">
        <v>0.875</v>
      </c>
      <c r="G77" s="1151">
        <v>0.5</v>
      </c>
      <c r="H77" s="1151">
        <v>0.125</v>
      </c>
      <c r="I77" s="1151">
        <v>-0.5</v>
      </c>
      <c r="J77" s="1151">
        <v>-2.75</v>
      </c>
      <c r="K77" s="1151" t="s">
        <v>14</v>
      </c>
      <c r="L77" s="1150" t="s">
        <v>14</v>
      </c>
      <c r="M77" s="1357"/>
    </row>
    <row r="78" spans="1:13" s="993" customFormat="1">
      <c r="A78" s="1139"/>
      <c r="B78" s="1351" t="s">
        <v>88</v>
      </c>
      <c r="C78" s="1351" t="s">
        <v>298</v>
      </c>
      <c r="D78" s="1151">
        <v>0.125</v>
      </c>
      <c r="E78" s="1151">
        <v>0.125</v>
      </c>
      <c r="F78" s="1151">
        <v>0.125</v>
      </c>
      <c r="G78" s="1151">
        <v>-0.375</v>
      </c>
      <c r="H78" s="1151">
        <v>-1.25</v>
      </c>
      <c r="I78" s="1151">
        <v>-2.25</v>
      </c>
      <c r="J78" s="1151">
        <v>-5.5</v>
      </c>
      <c r="K78" s="1151" t="s">
        <v>14</v>
      </c>
      <c r="L78" s="1150" t="s">
        <v>14</v>
      </c>
      <c r="M78" s="1357"/>
    </row>
    <row r="79" spans="1:13" s="993" customFormat="1" ht="15.75" thickBot="1">
      <c r="A79" s="1139"/>
      <c r="B79" s="1359"/>
      <c r="C79" s="1146" t="s">
        <v>297</v>
      </c>
      <c r="D79" s="1213">
        <v>-0.5</v>
      </c>
      <c r="E79" s="1213">
        <v>-0.75</v>
      </c>
      <c r="F79" s="1213">
        <v>-1</v>
      </c>
      <c r="G79" s="1213">
        <v>-1.25</v>
      </c>
      <c r="H79" s="1213">
        <v>-3.25</v>
      </c>
      <c r="I79" s="1213">
        <v>-4.5</v>
      </c>
      <c r="J79" s="1213" t="s">
        <v>14</v>
      </c>
      <c r="K79" s="1213" t="s">
        <v>14</v>
      </c>
      <c r="L79" s="1212" t="s">
        <v>14</v>
      </c>
      <c r="M79" s="1357"/>
    </row>
    <row r="80" spans="1:13" s="993" customFormat="1">
      <c r="A80" s="1139"/>
      <c r="B80" s="1723" t="s">
        <v>460</v>
      </c>
      <c r="C80" s="1350" t="s">
        <v>43</v>
      </c>
      <c r="D80" s="1148">
        <v>0</v>
      </c>
      <c r="E80" s="1148">
        <v>0</v>
      </c>
      <c r="F80" s="1148">
        <v>0</v>
      </c>
      <c r="G80" s="1148">
        <v>0</v>
      </c>
      <c r="H80" s="1148">
        <v>-0.125</v>
      </c>
      <c r="I80" s="1148">
        <v>-0.125</v>
      </c>
      <c r="J80" s="1148">
        <v>-0.125</v>
      </c>
      <c r="K80" s="1148">
        <v>-0.25</v>
      </c>
      <c r="L80" s="1147" t="s">
        <v>14</v>
      </c>
      <c r="M80" s="1357"/>
    </row>
    <row r="81" spans="1:13" s="993" customFormat="1">
      <c r="A81" s="1139"/>
      <c r="B81" s="1711"/>
      <c r="C81" s="1351" t="s">
        <v>44</v>
      </c>
      <c r="D81" s="1151">
        <v>0</v>
      </c>
      <c r="E81" s="1151">
        <v>0</v>
      </c>
      <c r="F81" s="1151">
        <v>0</v>
      </c>
      <c r="G81" s="1151">
        <v>0</v>
      </c>
      <c r="H81" s="1151">
        <v>-0.125</v>
      </c>
      <c r="I81" s="1151">
        <v>-0.125</v>
      </c>
      <c r="J81" s="1151">
        <v>-0.125</v>
      </c>
      <c r="K81" s="1151">
        <v>-0.25</v>
      </c>
      <c r="L81" s="1150" t="s">
        <v>14</v>
      </c>
      <c r="M81" s="1357"/>
    </row>
    <row r="82" spans="1:13" s="993" customFormat="1" ht="15.75" thickBot="1">
      <c r="A82" s="1139"/>
      <c r="B82" s="1724"/>
      <c r="C82" s="1146" t="s">
        <v>88</v>
      </c>
      <c r="D82" s="1213">
        <v>-0.25</v>
      </c>
      <c r="E82" s="1213">
        <v>-0.25</v>
      </c>
      <c r="F82" s="1213">
        <v>-0.25</v>
      </c>
      <c r="G82" s="1213">
        <v>-0.25</v>
      </c>
      <c r="H82" s="1213">
        <v>-0.25</v>
      </c>
      <c r="I82" s="1213">
        <v>-0.375</v>
      </c>
      <c r="J82" s="1213">
        <v>-0.375</v>
      </c>
      <c r="K82" s="1213" t="s">
        <v>14</v>
      </c>
      <c r="L82" s="1212" t="s">
        <v>14</v>
      </c>
      <c r="M82" s="1357"/>
    </row>
    <row r="83" spans="1:13" s="993" customFormat="1">
      <c r="A83" s="1139"/>
      <c r="B83" s="1723" t="s">
        <v>202</v>
      </c>
      <c r="C83" s="1350" t="s">
        <v>291</v>
      </c>
      <c r="D83" s="1148">
        <v>0.10000000000002274</v>
      </c>
      <c r="E83" s="1148">
        <v>0.10000000000002274</v>
      </c>
      <c r="F83" s="1148">
        <v>0.10000000000002274</v>
      </c>
      <c r="G83" s="1148">
        <v>0.10000000000002274</v>
      </c>
      <c r="H83" s="1148">
        <v>0.10000000000002274</v>
      </c>
      <c r="I83" s="1148">
        <v>0.10000000000002274</v>
      </c>
      <c r="J83" s="1148">
        <v>0.10000000000002274</v>
      </c>
      <c r="K83" s="1148">
        <v>0.10000000000002274</v>
      </c>
      <c r="L83" s="1147">
        <v>0.10000000000002274</v>
      </c>
      <c r="M83" s="1357"/>
    </row>
    <row r="84" spans="1:13" s="993" customFormat="1">
      <c r="A84" s="1139"/>
      <c r="B84" s="1711"/>
      <c r="C84" s="1351" t="s">
        <v>290</v>
      </c>
      <c r="D84" s="1151">
        <v>0.10000000000002274</v>
      </c>
      <c r="E84" s="1151">
        <v>0.10000000000002274</v>
      </c>
      <c r="F84" s="1151">
        <v>0.10000000000002274</v>
      </c>
      <c r="G84" s="1151">
        <v>0.10000000000002274</v>
      </c>
      <c r="H84" s="1151">
        <v>0.10000000000002274</v>
      </c>
      <c r="I84" s="1151">
        <v>0.10000000000002274</v>
      </c>
      <c r="J84" s="1151">
        <v>0.10000000000002274</v>
      </c>
      <c r="K84" s="1151">
        <v>0.10000000000002274</v>
      </c>
      <c r="L84" s="1150">
        <v>0.10000000000002274</v>
      </c>
      <c r="M84" s="1357"/>
    </row>
    <row r="85" spans="1:13" s="993" customFormat="1">
      <c r="A85" s="1139"/>
      <c r="B85" s="1711"/>
      <c r="C85" s="1351" t="s">
        <v>289</v>
      </c>
      <c r="D85" s="1151">
        <v>0.10000000000002274</v>
      </c>
      <c r="E85" s="1151">
        <v>0.10000000000002274</v>
      </c>
      <c r="F85" s="1151">
        <v>0.10000000000002274</v>
      </c>
      <c r="G85" s="1151">
        <v>0.10000000000002274</v>
      </c>
      <c r="H85" s="1151">
        <v>0.10000000000002274</v>
      </c>
      <c r="I85" s="1151">
        <v>0.10000000000002274</v>
      </c>
      <c r="J85" s="1151">
        <v>0.10000000000002274</v>
      </c>
      <c r="K85" s="1151">
        <v>0.10000000000002274</v>
      </c>
      <c r="L85" s="1150">
        <v>0.10000000000002274</v>
      </c>
      <c r="M85" s="1357"/>
    </row>
    <row r="86" spans="1:13" s="993" customFormat="1">
      <c r="A86" s="1139"/>
      <c r="B86" s="1711"/>
      <c r="C86" s="1351" t="s">
        <v>373</v>
      </c>
      <c r="D86" s="1151">
        <v>0.10000000000002274</v>
      </c>
      <c r="E86" s="1151">
        <v>0.10000000000002274</v>
      </c>
      <c r="F86" s="1151">
        <v>0.10000000000002274</v>
      </c>
      <c r="G86" s="1151">
        <v>0.10000000000002274</v>
      </c>
      <c r="H86" s="1151">
        <v>0.10000000000002274</v>
      </c>
      <c r="I86" s="1151">
        <v>0.10000000000002274</v>
      </c>
      <c r="J86" s="1151">
        <v>0.10000000000002274</v>
      </c>
      <c r="K86" s="1151">
        <v>0.10000000000002274</v>
      </c>
      <c r="L86" s="1150">
        <v>0.10000000000002274</v>
      </c>
      <c r="M86" s="1357"/>
    </row>
    <row r="87" spans="1:13" s="993" customFormat="1" ht="15.75" thickBot="1">
      <c r="A87" s="1139"/>
      <c r="B87" s="1724"/>
      <c r="C87" s="1146" t="s">
        <v>288</v>
      </c>
      <c r="D87" s="1213">
        <v>0</v>
      </c>
      <c r="E87" s="1213">
        <v>0</v>
      </c>
      <c r="F87" s="1213">
        <v>0</v>
      </c>
      <c r="G87" s="1213">
        <v>0</v>
      </c>
      <c r="H87" s="1213">
        <v>0</v>
      </c>
      <c r="I87" s="1213">
        <v>0</v>
      </c>
      <c r="J87" s="1213">
        <v>0</v>
      </c>
      <c r="K87" s="1213">
        <v>0</v>
      </c>
      <c r="L87" s="1212">
        <v>0</v>
      </c>
      <c r="M87" s="1357"/>
    </row>
    <row r="88" spans="1:13" s="993" customFormat="1">
      <c r="A88" s="1139"/>
      <c r="B88" s="1723" t="s">
        <v>287</v>
      </c>
      <c r="C88" s="1351" t="s">
        <v>676</v>
      </c>
      <c r="D88" s="1210">
        <v>-0.25</v>
      </c>
      <c r="E88" s="1210">
        <v>-0.25</v>
      </c>
      <c r="F88" s="1210">
        <v>-0.25</v>
      </c>
      <c r="G88" s="1210">
        <v>-0.25</v>
      </c>
      <c r="H88" s="1210">
        <v>-0.25</v>
      </c>
      <c r="I88" s="1210">
        <v>-0.25</v>
      </c>
      <c r="J88" s="1210">
        <v>-0.25</v>
      </c>
      <c r="K88" s="1210">
        <v>-0.375</v>
      </c>
      <c r="L88" s="1209">
        <v>-0.375</v>
      </c>
      <c r="M88" s="1357"/>
    </row>
    <row r="89" spans="1:13" s="993" customFormat="1">
      <c r="A89" s="1139"/>
      <c r="B89" s="1711"/>
      <c r="C89" s="1351" t="s">
        <v>389</v>
      </c>
      <c r="D89" s="1151">
        <v>-0.125</v>
      </c>
      <c r="E89" s="1151">
        <v>-0.125</v>
      </c>
      <c r="F89" s="1151">
        <v>-0.125</v>
      </c>
      <c r="G89" s="1151">
        <v>-0.125</v>
      </c>
      <c r="H89" s="1151">
        <v>-0.125</v>
      </c>
      <c r="I89" s="1151">
        <v>-0.125</v>
      </c>
      <c r="J89" s="1151">
        <v>-0.125</v>
      </c>
      <c r="K89" s="1151">
        <v>-0.25</v>
      </c>
      <c r="L89" s="1150">
        <v>-0.25</v>
      </c>
      <c r="M89" s="1357"/>
    </row>
    <row r="90" spans="1:13" s="993" customFormat="1">
      <c r="A90" s="1139"/>
      <c r="B90" s="1711"/>
      <c r="C90" s="1351" t="s">
        <v>390</v>
      </c>
      <c r="D90" s="1151">
        <v>0</v>
      </c>
      <c r="E90" s="1151">
        <v>0</v>
      </c>
      <c r="F90" s="1151">
        <v>0</v>
      </c>
      <c r="G90" s="1151">
        <v>0</v>
      </c>
      <c r="H90" s="1151">
        <v>0</v>
      </c>
      <c r="I90" s="1151">
        <v>0</v>
      </c>
      <c r="J90" s="1151">
        <v>0</v>
      </c>
      <c r="K90" s="1151">
        <v>0</v>
      </c>
      <c r="L90" s="1150">
        <v>0</v>
      </c>
      <c r="M90" s="1357"/>
    </row>
    <row r="91" spans="1:13" s="993" customFormat="1">
      <c r="A91" s="1139"/>
      <c r="B91" s="1711"/>
      <c r="C91" s="1351" t="s">
        <v>391</v>
      </c>
      <c r="D91" s="1151">
        <v>0.25</v>
      </c>
      <c r="E91" s="1151">
        <v>0.25</v>
      </c>
      <c r="F91" s="1151">
        <v>0.25</v>
      </c>
      <c r="G91" s="1151">
        <v>0.25</v>
      </c>
      <c r="H91" s="1151">
        <v>0.25</v>
      </c>
      <c r="I91" s="1151">
        <v>0.25</v>
      </c>
      <c r="J91" s="1151">
        <v>0.25</v>
      </c>
      <c r="K91" s="1151">
        <v>0</v>
      </c>
      <c r="L91" s="1150">
        <v>0</v>
      </c>
      <c r="M91" s="1392"/>
    </row>
    <row r="92" spans="1:13" s="993" customFormat="1" ht="15.75" thickBot="1">
      <c r="A92" s="1139"/>
      <c r="B92" s="1711"/>
      <c r="C92" s="1351" t="s">
        <v>392</v>
      </c>
      <c r="D92" s="1229">
        <v>0.375</v>
      </c>
      <c r="E92" s="1229">
        <v>0.375</v>
      </c>
      <c r="F92" s="1229">
        <v>0.375</v>
      </c>
      <c r="G92" s="1229">
        <v>0.375</v>
      </c>
      <c r="H92" s="1229">
        <v>0.375</v>
      </c>
      <c r="I92" s="1229">
        <v>0.375</v>
      </c>
      <c r="J92" s="1229">
        <v>0.375</v>
      </c>
      <c r="K92" s="1229">
        <v>0</v>
      </c>
      <c r="L92" s="1228" t="s">
        <v>14</v>
      </c>
      <c r="M92" s="1393"/>
    </row>
    <row r="93" spans="1:13" s="993" customFormat="1">
      <c r="A93" s="1139"/>
      <c r="B93" s="1723" t="s">
        <v>60</v>
      </c>
      <c r="C93" s="1350" t="s">
        <v>29</v>
      </c>
      <c r="D93" s="1148">
        <v>-1</v>
      </c>
      <c r="E93" s="1148">
        <v>-1</v>
      </c>
      <c r="F93" s="1148">
        <v>-1</v>
      </c>
      <c r="G93" s="1148">
        <v>-1</v>
      </c>
      <c r="H93" s="1148">
        <v>-1</v>
      </c>
      <c r="I93" s="1148">
        <v>-1</v>
      </c>
      <c r="J93" s="1148">
        <v>-1</v>
      </c>
      <c r="K93" s="1148" t="s">
        <v>14</v>
      </c>
      <c r="L93" s="1147" t="s">
        <v>14</v>
      </c>
      <c r="M93" s="997"/>
    </row>
    <row r="94" spans="1:13" s="993" customFormat="1" ht="15.75" thickBot="1">
      <c r="A94" s="1139"/>
      <c r="B94" s="1724"/>
      <c r="C94" s="1146" t="s">
        <v>61</v>
      </c>
      <c r="D94" s="1213">
        <v>-1.875</v>
      </c>
      <c r="E94" s="1213">
        <v>-1.875</v>
      </c>
      <c r="F94" s="1213">
        <v>-2.375</v>
      </c>
      <c r="G94" s="1213">
        <v>-2.875</v>
      </c>
      <c r="H94" s="1213">
        <v>-3.375</v>
      </c>
      <c r="I94" s="1213">
        <v>-4</v>
      </c>
      <c r="J94" s="1213" t="s">
        <v>14</v>
      </c>
      <c r="K94" s="1213" t="s">
        <v>14</v>
      </c>
      <c r="L94" s="1212" t="s">
        <v>14</v>
      </c>
      <c r="M94" s="997"/>
    </row>
    <row r="95" spans="1:13" s="993" customFormat="1">
      <c r="A95" s="1139"/>
      <c r="B95" s="1723" t="s">
        <v>45</v>
      </c>
      <c r="C95" s="1350" t="s">
        <v>384</v>
      </c>
      <c r="D95" s="1148">
        <v>0</v>
      </c>
      <c r="E95" s="1148">
        <v>0</v>
      </c>
      <c r="F95" s="1148">
        <v>0</v>
      </c>
      <c r="G95" s="1148">
        <v>0</v>
      </c>
      <c r="H95" s="1148">
        <v>0</v>
      </c>
      <c r="I95" s="1148">
        <v>0</v>
      </c>
      <c r="J95" s="1148">
        <v>0</v>
      </c>
      <c r="K95" s="1148">
        <v>0</v>
      </c>
      <c r="L95" s="1147">
        <v>0</v>
      </c>
      <c r="M95" s="997"/>
    </row>
    <row r="96" spans="1:13" s="993" customFormat="1">
      <c r="A96" s="1139"/>
      <c r="B96" s="1711"/>
      <c r="C96" s="1351" t="s">
        <v>385</v>
      </c>
      <c r="D96" s="1151">
        <v>-0.375</v>
      </c>
      <c r="E96" s="1151">
        <v>-0.375</v>
      </c>
      <c r="F96" s="1151">
        <v>-0.375</v>
      </c>
      <c r="G96" s="1151">
        <v>-0.375</v>
      </c>
      <c r="H96" s="1151">
        <v>-0.375</v>
      </c>
      <c r="I96" s="1151">
        <v>-0.375</v>
      </c>
      <c r="J96" s="1151">
        <v>-0.5</v>
      </c>
      <c r="K96" s="1151">
        <v>-0.75</v>
      </c>
      <c r="L96" s="1150">
        <v>-1</v>
      </c>
      <c r="M96" s="997"/>
    </row>
    <row r="97" spans="1:13" s="993" customFormat="1" ht="15.75" thickBot="1">
      <c r="A97" s="1139"/>
      <c r="B97" s="1724"/>
      <c r="C97" s="1146" t="s">
        <v>386</v>
      </c>
      <c r="D97" s="1213">
        <v>-0.5</v>
      </c>
      <c r="E97" s="1213">
        <v>-0.5</v>
      </c>
      <c r="F97" s="1213">
        <v>-0.5</v>
      </c>
      <c r="G97" s="1213">
        <v>-0.5</v>
      </c>
      <c r="H97" s="1213">
        <v>-0.5</v>
      </c>
      <c r="I97" s="1213">
        <v>-0.5</v>
      </c>
      <c r="J97" s="1213">
        <v>-0.75</v>
      </c>
      <c r="K97" s="1213" t="s">
        <v>14</v>
      </c>
      <c r="L97" s="1212" t="s">
        <v>14</v>
      </c>
      <c r="M97" s="997"/>
    </row>
    <row r="98" spans="1:13" s="993" customFormat="1" ht="15.75" thickBot="1">
      <c r="A98" s="1139"/>
      <c r="B98" s="1249" t="s">
        <v>648</v>
      </c>
      <c r="C98" s="1249" t="s">
        <v>516</v>
      </c>
      <c r="D98" s="1154">
        <v>-1</v>
      </c>
      <c r="E98" s="1154">
        <v>-1</v>
      </c>
      <c r="F98" s="1154">
        <v>-1.25</v>
      </c>
      <c r="G98" s="1154">
        <v>-1.25</v>
      </c>
      <c r="H98" s="1154">
        <v>-1.5</v>
      </c>
      <c r="I98" s="1154">
        <v>-1.5</v>
      </c>
      <c r="J98" s="1154">
        <v>-2</v>
      </c>
      <c r="K98" s="1154" t="s">
        <v>14</v>
      </c>
      <c r="L98" s="1153" t="s">
        <v>14</v>
      </c>
      <c r="M98" s="997"/>
    </row>
    <row r="99" spans="1:13" s="993" customFormat="1">
      <c r="A99" s="1139"/>
      <c r="B99" s="1723" t="s">
        <v>62</v>
      </c>
      <c r="C99" s="1351" t="s">
        <v>268</v>
      </c>
      <c r="D99" s="1210">
        <v>-0.25</v>
      </c>
      <c r="E99" s="1210">
        <v>-0.25</v>
      </c>
      <c r="F99" s="1210">
        <v>-0.25</v>
      </c>
      <c r="G99" s="1210">
        <v>-0.25</v>
      </c>
      <c r="H99" s="1210">
        <v>-0.375</v>
      </c>
      <c r="I99" s="1210">
        <v>-0.375</v>
      </c>
      <c r="J99" s="1210">
        <v>-0.5</v>
      </c>
      <c r="K99" s="1210" t="s">
        <v>14</v>
      </c>
      <c r="L99" s="1209" t="s">
        <v>14</v>
      </c>
      <c r="M99" s="997"/>
    </row>
    <row r="100" spans="1:13" s="993" customFormat="1" ht="15" customHeight="1" thickBot="1">
      <c r="A100" s="1139"/>
      <c r="B100" s="1724"/>
      <c r="C100" s="1146" t="s">
        <v>358</v>
      </c>
      <c r="D100" s="1213">
        <v>-0.5</v>
      </c>
      <c r="E100" s="1213">
        <v>-0.5</v>
      </c>
      <c r="F100" s="1213">
        <v>-0.5</v>
      </c>
      <c r="G100" s="1213">
        <v>-0.5</v>
      </c>
      <c r="H100" s="1213">
        <v>-0.5</v>
      </c>
      <c r="I100" s="1213">
        <v>-0.5</v>
      </c>
      <c r="J100" s="1213" t="s">
        <v>14</v>
      </c>
      <c r="K100" s="1213" t="s">
        <v>14</v>
      </c>
      <c r="L100" s="1212" t="s">
        <v>14</v>
      </c>
      <c r="M100" s="997"/>
    </row>
    <row r="101" spans="1:13" s="993" customFormat="1" ht="15" customHeight="1">
      <c r="A101" s="1139"/>
      <c r="B101"/>
      <c r="C101"/>
      <c r="D101"/>
      <c r="E101"/>
      <c r="F101"/>
      <c r="G101"/>
      <c r="H101"/>
      <c r="I101"/>
      <c r="M101" s="997"/>
    </row>
    <row r="102" spans="1:13" s="993" customFormat="1" ht="15" customHeight="1">
      <c r="A102" s="1139"/>
      <c r="B102"/>
      <c r="C102"/>
      <c r="D102"/>
      <c r="E102"/>
      <c r="F102"/>
      <c r="G102"/>
      <c r="H102"/>
      <c r="I102"/>
      <c r="M102" s="997"/>
    </row>
    <row r="103" spans="1:13" s="993" customFormat="1" ht="15" customHeight="1">
      <c r="A103" s="1139"/>
      <c r="B103"/>
      <c r="C103"/>
      <c r="D103"/>
      <c r="E103"/>
      <c r="F103"/>
      <c r="G103"/>
      <c r="H103"/>
      <c r="I103"/>
      <c r="M103" s="997"/>
    </row>
    <row r="104" spans="1:13" s="993" customFormat="1" ht="15" customHeight="1">
      <c r="A104" s="1139"/>
      <c r="B104"/>
      <c r="C104"/>
      <c r="D104"/>
      <c r="E104"/>
      <c r="F104"/>
      <c r="G104"/>
      <c r="H104"/>
      <c r="I104"/>
      <c r="M104" s="997"/>
    </row>
    <row r="105" spans="1:13" s="993" customFormat="1" ht="15" customHeight="1">
      <c r="A105" s="1139"/>
      <c r="B105"/>
      <c r="C105"/>
      <c r="D105"/>
      <c r="E105"/>
      <c r="F105"/>
      <c r="G105"/>
      <c r="H105"/>
      <c r="I105"/>
      <c r="M105" s="997"/>
    </row>
    <row r="106" spans="1:13" s="993" customFormat="1" ht="15" customHeight="1">
      <c r="A106" s="1139"/>
      <c r="B106"/>
      <c r="C106"/>
      <c r="D106"/>
      <c r="E106"/>
      <c r="F106"/>
      <c r="G106"/>
      <c r="H106"/>
      <c r="I106"/>
      <c r="M106" s="997"/>
    </row>
    <row r="107" spans="1:13" s="993" customFormat="1">
      <c r="A107" s="1139"/>
      <c r="B107"/>
      <c r="C107"/>
      <c r="D107"/>
      <c r="E107"/>
      <c r="F107"/>
      <c r="G107"/>
      <c r="H107"/>
      <c r="I107"/>
      <c r="M107" s="997"/>
    </row>
    <row r="108" spans="1:13" s="993" customFormat="1">
      <c r="A108" s="1139"/>
      <c r="B108"/>
      <c r="C108"/>
      <c r="D108"/>
      <c r="E108"/>
      <c r="F108"/>
      <c r="G108"/>
      <c r="H108"/>
      <c r="I108"/>
      <c r="M108" s="997"/>
    </row>
    <row r="109" spans="1:13" s="993" customFormat="1">
      <c r="A109" s="1139"/>
      <c r="B109"/>
      <c r="C109"/>
      <c r="D109"/>
      <c r="E109"/>
      <c r="F109"/>
      <c r="G109"/>
      <c r="H109"/>
      <c r="I109"/>
      <c r="M109" s="997"/>
    </row>
    <row r="110" spans="1:13" s="993" customFormat="1">
      <c r="A110" s="1139"/>
      <c r="B110"/>
      <c r="C110"/>
      <c r="D110"/>
      <c r="E110"/>
      <c r="F110"/>
      <c r="G110"/>
      <c r="H110"/>
      <c r="I110"/>
      <c r="M110" s="997"/>
    </row>
    <row r="111" spans="1:13" s="993" customFormat="1">
      <c r="A111" s="1139"/>
      <c r="M111" s="997"/>
    </row>
    <row r="112" spans="1:13" s="993" customFormat="1">
      <c r="A112" s="1139"/>
      <c r="M112" s="997"/>
    </row>
    <row r="113" spans="1:13" s="993" customFormat="1">
      <c r="A113" s="1139"/>
      <c r="M113" s="997"/>
    </row>
    <row r="114" spans="1:13" s="993" customFormat="1">
      <c r="A114" s="1139"/>
      <c r="M114" s="997"/>
    </row>
    <row r="115" spans="1:13" s="993" customFormat="1">
      <c r="A115" s="1139"/>
      <c r="M115" s="997"/>
    </row>
    <row r="116" spans="1:13" s="993" customFormat="1">
      <c r="A116" s="1139"/>
      <c r="M116" s="997"/>
    </row>
    <row r="117" spans="1:13" s="993" customFormat="1">
      <c r="A117" s="1139"/>
      <c r="M117" s="997"/>
    </row>
    <row r="118" spans="1:13" s="993" customFormat="1">
      <c r="A118" s="1139"/>
      <c r="M118" s="997"/>
    </row>
    <row r="119" spans="1:13" s="993" customFormat="1">
      <c r="A119" s="1139"/>
      <c r="M119" s="997"/>
    </row>
    <row r="120" spans="1:13" s="993" customFormat="1">
      <c r="A120" s="1139"/>
      <c r="M120" s="997"/>
    </row>
    <row r="121" spans="1:13" s="993" customFormat="1">
      <c r="A121" s="1139"/>
      <c r="M121" s="997"/>
    </row>
    <row r="122" spans="1:13" s="993" customFormat="1">
      <c r="A122" s="1139"/>
      <c r="M122" s="997"/>
    </row>
    <row r="123" spans="1:13" s="993" customFormat="1">
      <c r="A123" s="1139"/>
      <c r="M123" s="997"/>
    </row>
    <row r="124" spans="1:13" s="993" customFormat="1">
      <c r="A124" s="1139"/>
      <c r="M124" s="997"/>
    </row>
    <row r="125" spans="1:13" s="993" customFormat="1">
      <c r="A125" s="1139"/>
      <c r="G125" s="1138"/>
      <c r="H125" s="1137"/>
      <c r="M125" s="997"/>
    </row>
    <row r="126" spans="1:13" s="993" customFormat="1">
      <c r="A126" s="1139"/>
      <c r="G126" s="1138"/>
      <c r="H126" s="1137"/>
      <c r="M126" s="997"/>
    </row>
    <row r="127" spans="1:13" s="993" customFormat="1">
      <c r="A127" s="1139"/>
      <c r="G127" s="1138"/>
      <c r="H127" s="1137"/>
      <c r="M127" s="997"/>
    </row>
    <row r="128" spans="1:13" s="993" customFormat="1">
      <c r="A128" s="1139"/>
      <c r="G128" s="1138"/>
      <c r="H128" s="1137"/>
      <c r="M128" s="997"/>
    </row>
    <row r="129" spans="1:13" s="993" customFormat="1">
      <c r="A129" s="1139"/>
      <c r="G129" s="1138"/>
      <c r="H129" s="1137"/>
      <c r="M129" s="997"/>
    </row>
    <row r="130" spans="1:13" s="993" customFormat="1">
      <c r="A130" s="1139"/>
      <c r="M130" s="997"/>
    </row>
    <row r="131" spans="1:13" s="993" customFormat="1">
      <c r="A131" s="1139"/>
      <c r="M131" s="997"/>
    </row>
    <row r="132" spans="1:13" s="993" customFormat="1">
      <c r="A132" s="1139"/>
      <c r="M132" s="997"/>
    </row>
    <row r="133" spans="1:13" s="993" customFormat="1" ht="15.75" thickBot="1">
      <c r="A133" s="1139"/>
      <c r="M133" s="997"/>
    </row>
    <row r="134" spans="1:13" s="993" customFormat="1" ht="15" customHeight="1">
      <c r="A134" s="1002"/>
      <c r="B134" s="1755" t="s">
        <v>184</v>
      </c>
      <c r="C134" s="1755"/>
      <c r="D134" s="1755"/>
      <c r="E134" s="1755"/>
      <c r="F134" s="1755"/>
      <c r="G134" s="1755"/>
      <c r="H134" s="1755"/>
      <c r="I134" s="1755"/>
      <c r="J134" s="1755"/>
      <c r="K134" s="1755"/>
      <c r="L134" s="1755"/>
      <c r="M134" s="1776"/>
    </row>
    <row r="135" spans="1:13" s="993" customFormat="1">
      <c r="A135" s="999"/>
      <c r="B135" s="1756"/>
      <c r="C135" s="1756"/>
      <c r="D135" s="1756"/>
      <c r="E135" s="1756"/>
      <c r="F135" s="1756"/>
      <c r="G135" s="1756"/>
      <c r="H135" s="1756"/>
      <c r="I135" s="1756"/>
      <c r="J135" s="1756"/>
      <c r="K135" s="1756"/>
      <c r="L135" s="1756"/>
      <c r="M135" s="1777"/>
    </row>
    <row r="136" spans="1:13" s="993" customFormat="1">
      <c r="A136" s="999"/>
      <c r="B136" s="1756"/>
      <c r="C136" s="1756"/>
      <c r="D136" s="1756"/>
      <c r="E136" s="1756"/>
      <c r="F136" s="1756"/>
      <c r="G136" s="1756"/>
      <c r="H136" s="1756"/>
      <c r="I136" s="1756"/>
      <c r="J136" s="1756"/>
      <c r="K136" s="1756"/>
      <c r="L136" s="1756"/>
      <c r="M136" s="1777"/>
    </row>
    <row r="137" spans="1:13" s="993" customFormat="1" ht="15.75" thickBot="1">
      <c r="A137" s="996"/>
      <c r="B137" s="1757"/>
      <c r="C137" s="1757"/>
      <c r="D137" s="1757"/>
      <c r="E137" s="1757"/>
      <c r="F137" s="1757"/>
      <c r="G137" s="1757"/>
      <c r="H137" s="1757"/>
      <c r="I137" s="1757"/>
      <c r="J137" s="1757"/>
      <c r="K137" s="1757"/>
      <c r="L137" s="1757"/>
      <c r="M137" s="1778"/>
    </row>
  </sheetData>
  <mergeCells count="20">
    <mergeCell ref="B83:B87"/>
    <mergeCell ref="B88:B92"/>
    <mergeCell ref="B93:B94"/>
    <mergeCell ref="O10:Q10"/>
    <mergeCell ref="B134:M137"/>
    <mergeCell ref="D63:L63"/>
    <mergeCell ref="B65:B71"/>
    <mergeCell ref="K2:L2"/>
    <mergeCell ref="K3:L3"/>
    <mergeCell ref="A10:M11"/>
    <mergeCell ref="B95:B97"/>
    <mergeCell ref="B99:B100"/>
    <mergeCell ref="F19:G19"/>
    <mergeCell ref="I15:K16"/>
    <mergeCell ref="I13:K13"/>
    <mergeCell ref="I14:K14"/>
    <mergeCell ref="I17:K17"/>
    <mergeCell ref="B75:B76"/>
    <mergeCell ref="B72:C72"/>
    <mergeCell ref="B80:B82"/>
  </mergeCells>
  <dataValidations disablePrompts="1" count="2">
    <dataValidation type="list" allowBlank="1" showInputMessage="1" showErrorMessage="1" sqref="P17" xr:uid="{68767ADF-76C5-4F4D-8952-D915C41CE2EF}">
      <formula1>$C$64:$L$64</formula1>
    </dataValidation>
    <dataValidation type="list" allowBlank="1" showInputMessage="1" showErrorMessage="1" sqref="P16" xr:uid="{AD847CF7-79EC-467C-8332-4F27142C7406}">
      <formula1>$C$8:$C$54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11D7127C-C480-4477-BB04-F6AEBDE85B03}">
          <x14:formula1>
            <xm:f>margins!$N$183:$N$185</xm:f>
          </x14:formula1>
          <xm:sqref>P28</xm:sqref>
        </x14:dataValidation>
        <x14:dataValidation type="list" allowBlank="1" showInputMessage="1" showErrorMessage="1" xr:uid="{DB3B7545-8F95-43B0-BAF3-557B1CCA7C5F}">
          <x14:formula1>
            <xm:f>margins!$N$179:$N$181</xm:f>
          </x14:formula1>
          <xm:sqref>P15</xm:sqref>
        </x14:dataValidation>
        <x14:dataValidation type="list" allowBlank="1" showInputMessage="1" showErrorMessage="1" xr:uid="{8250C69E-A2B3-4A2F-B3B4-8773A790FF95}">
          <x14:formula1>
            <xm:f>margins!$AL$167:$AL$168</xm:f>
          </x14:formula1>
          <xm:sqref>P21</xm:sqref>
        </x14:dataValidation>
        <x14:dataValidation type="list" allowBlank="1" showInputMessage="1" showErrorMessage="1" xr:uid="{C095EF56-BB32-41D9-8B3B-EAB1EEE6211D}">
          <x14:formula1>
            <xm:f>margins!$AL$164:$AL$165</xm:f>
          </x14:formula1>
          <xm:sqref>P19</xm:sqref>
        </x14:dataValidation>
        <x14:dataValidation type="list" allowBlank="1" showInputMessage="1" showErrorMessage="1" xr:uid="{849BF7D0-A559-477A-8A0E-27D6C2CFD045}">
          <x14:formula1>
            <xm:f>margins!$AL$171:$AL$178</xm:f>
          </x14:formula1>
          <xm:sqref>P18 P20</xm:sqref>
        </x14:dataValidation>
        <x14:dataValidation type="list" allowBlank="1" showInputMessage="1" showErrorMessage="1" xr:uid="{E25F9E14-8489-420E-B4E9-96ADBD8AFB0E}">
          <x14:formula1>
            <xm:f>margins!$AL$157:$AL$158</xm:f>
          </x14:formula1>
          <xm:sqref>P26</xm:sqref>
        </x14:dataValidation>
        <x14:dataValidation type="list" allowBlank="1" showInputMessage="1" showErrorMessage="1" xr:uid="{593EAA76-5440-4987-A149-C254240CF346}">
          <x14:formula1>
            <xm:f>margins!$AL$160:$AL$162</xm:f>
          </x14:formula1>
          <xm:sqref>P24</xm:sqref>
        </x14:dataValidation>
        <x14:dataValidation type="list" allowBlank="1" showInputMessage="1" showErrorMessage="1" xr:uid="{8347102C-6452-4DFC-AC57-4008EE6DFDA9}">
          <x14:formula1>
            <xm:f>margins!$AL$146:$AL$149</xm:f>
          </x14:formula1>
          <xm:sqref>P25</xm:sqref>
        </x14:dataValidation>
        <x14:dataValidation type="list" allowBlank="1" showInputMessage="1" showErrorMessage="1" xr:uid="{88882CEF-03CC-4875-8EDD-0E5DEB75819D}">
          <x14:formula1>
            <xm:f>margins!$AL$151:$AL$153</xm:f>
          </x14:formula1>
          <xm:sqref>P27</xm:sqref>
        </x14:dataValidation>
        <x14:dataValidation type="list" allowBlank="1" showInputMessage="1" showErrorMessage="1" xr:uid="{17D0FC38-7179-495A-AE19-15D49C44B18E}">
          <x14:formula1>
            <xm:f>margins!$AL$132:$AL$137</xm:f>
          </x14:formula1>
          <xm:sqref>P22</xm:sqref>
        </x14:dataValidation>
        <x14:dataValidation type="list" allowBlank="1" showInputMessage="1" showErrorMessage="1" xr:uid="{356E0065-6B1F-4D8E-9BEF-C914760BAED3}">
          <x14:formula1>
            <xm:f>margins!$AL$139:$AL$144</xm:f>
          </x14:formula1>
          <xm:sqref>P23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FA40-0C92-4CBD-AD56-FBD3F9A5C318}">
  <sheetPr codeName="Sheet8">
    <pageSetUpPr fitToPage="1"/>
  </sheetPr>
  <dimension ref="B1:T76"/>
  <sheetViews>
    <sheetView showGridLines="0" topLeftCell="B1" workbookViewId="0">
      <selection activeCell="Q71" sqref="Q71"/>
    </sheetView>
  </sheetViews>
  <sheetFormatPr defaultRowHeight="15"/>
  <cols>
    <col min="1" max="2" width="3.7109375" style="1" customWidth="1"/>
    <col min="3" max="4" width="14.28515625" style="1" customWidth="1"/>
    <col min="5" max="5" width="1.7109375" style="1" customWidth="1"/>
    <col min="6" max="6" width="24.5703125" style="1" customWidth="1"/>
    <col min="7" max="7" width="23.85546875" style="1" customWidth="1"/>
    <col min="8" max="11" width="10.42578125" style="1" customWidth="1"/>
    <col min="12" max="15" width="10.42578125" customWidth="1"/>
    <col min="16" max="16" width="9.140625" style="1" customWidth="1"/>
    <col min="17" max="17" width="9.140625" style="1"/>
    <col min="18" max="20" width="21.85546875" style="1" customWidth="1"/>
    <col min="21" max="233" width="9.140625" style="1"/>
    <col min="234" max="235" width="3.7109375" style="1" customWidth="1"/>
    <col min="236" max="239" width="12.5703125" style="1" customWidth="1"/>
    <col min="240" max="240" width="3.7109375" style="1" customWidth="1"/>
    <col min="241" max="241" width="42.85546875" style="1" bestFit="1" customWidth="1"/>
    <col min="242" max="243" width="11.28515625" style="1" customWidth="1"/>
    <col min="244" max="244" width="12.5703125" style="1" customWidth="1"/>
    <col min="245" max="245" width="13.42578125" style="1" customWidth="1"/>
    <col min="246" max="246" width="31.28515625" style="1" bestFit="1" customWidth="1"/>
    <col min="247" max="248" width="11.85546875" style="1" customWidth="1"/>
    <col min="249" max="249" width="8.7109375" style="1" bestFit="1" customWidth="1"/>
    <col min="250" max="250" width="9.42578125" style="1" bestFit="1" customWidth="1"/>
    <col min="251" max="257" width="11.85546875" style="1" customWidth="1"/>
    <col min="258" max="258" width="5.7109375" style="1" customWidth="1"/>
    <col min="259" max="259" width="3.7109375" style="1" customWidth="1"/>
    <col min="260" max="489" width="9.140625" style="1"/>
    <col min="490" max="491" width="3.7109375" style="1" customWidth="1"/>
    <col min="492" max="495" width="12.5703125" style="1" customWidth="1"/>
    <col min="496" max="496" width="3.7109375" style="1" customWidth="1"/>
    <col min="497" max="497" width="42.85546875" style="1" bestFit="1" customWidth="1"/>
    <col min="498" max="499" width="11.28515625" style="1" customWidth="1"/>
    <col min="500" max="500" width="12.5703125" style="1" customWidth="1"/>
    <col min="501" max="501" width="13.42578125" style="1" customWidth="1"/>
    <col min="502" max="502" width="31.28515625" style="1" bestFit="1" customWidth="1"/>
    <col min="503" max="504" width="11.85546875" style="1" customWidth="1"/>
    <col min="505" max="505" width="8.7109375" style="1" bestFit="1" customWidth="1"/>
    <col min="506" max="506" width="9.42578125" style="1" bestFit="1" customWidth="1"/>
    <col min="507" max="513" width="11.85546875" style="1" customWidth="1"/>
    <col min="514" max="514" width="5.7109375" style="1" customWidth="1"/>
    <col min="515" max="515" width="3.7109375" style="1" customWidth="1"/>
    <col min="516" max="745" width="9.140625" style="1"/>
    <col min="746" max="747" width="3.7109375" style="1" customWidth="1"/>
    <col min="748" max="751" width="12.5703125" style="1" customWidth="1"/>
    <col min="752" max="752" width="3.7109375" style="1" customWidth="1"/>
    <col min="753" max="753" width="42.85546875" style="1" bestFit="1" customWidth="1"/>
    <col min="754" max="755" width="11.28515625" style="1" customWidth="1"/>
    <col min="756" max="756" width="12.5703125" style="1" customWidth="1"/>
    <col min="757" max="757" width="13.42578125" style="1" customWidth="1"/>
    <col min="758" max="758" width="31.28515625" style="1" bestFit="1" customWidth="1"/>
    <col min="759" max="760" width="11.85546875" style="1" customWidth="1"/>
    <col min="761" max="761" width="8.7109375" style="1" bestFit="1" customWidth="1"/>
    <col min="762" max="762" width="9.42578125" style="1" bestFit="1" customWidth="1"/>
    <col min="763" max="769" width="11.85546875" style="1" customWidth="1"/>
    <col min="770" max="770" width="5.7109375" style="1" customWidth="1"/>
    <col min="771" max="771" width="3.7109375" style="1" customWidth="1"/>
    <col min="772" max="1001" width="9.140625" style="1"/>
    <col min="1002" max="1003" width="3.7109375" style="1" customWidth="1"/>
    <col min="1004" max="1007" width="12.5703125" style="1" customWidth="1"/>
    <col min="1008" max="1008" width="3.7109375" style="1" customWidth="1"/>
    <col min="1009" max="1009" width="42.85546875" style="1" bestFit="1" customWidth="1"/>
    <col min="1010" max="1011" width="11.28515625" style="1" customWidth="1"/>
    <col min="1012" max="1012" width="12.5703125" style="1" customWidth="1"/>
    <col min="1013" max="1013" width="13.42578125" style="1" customWidth="1"/>
    <col min="1014" max="1014" width="31.28515625" style="1" bestFit="1" customWidth="1"/>
    <col min="1015" max="1016" width="11.85546875" style="1" customWidth="1"/>
    <col min="1017" max="1017" width="8.7109375" style="1" bestFit="1" customWidth="1"/>
    <col min="1018" max="1018" width="9.42578125" style="1" bestFit="1" customWidth="1"/>
    <col min="1019" max="1025" width="11.85546875" style="1" customWidth="1"/>
    <col min="1026" max="1026" width="5.7109375" style="1" customWidth="1"/>
    <col min="1027" max="1027" width="3.7109375" style="1" customWidth="1"/>
    <col min="1028" max="1257" width="9.140625" style="1"/>
    <col min="1258" max="1259" width="3.7109375" style="1" customWidth="1"/>
    <col min="1260" max="1263" width="12.5703125" style="1" customWidth="1"/>
    <col min="1264" max="1264" width="3.7109375" style="1" customWidth="1"/>
    <col min="1265" max="1265" width="42.85546875" style="1" bestFit="1" customWidth="1"/>
    <col min="1266" max="1267" width="11.28515625" style="1" customWidth="1"/>
    <col min="1268" max="1268" width="12.5703125" style="1" customWidth="1"/>
    <col min="1269" max="1269" width="13.42578125" style="1" customWidth="1"/>
    <col min="1270" max="1270" width="31.28515625" style="1" bestFit="1" customWidth="1"/>
    <col min="1271" max="1272" width="11.85546875" style="1" customWidth="1"/>
    <col min="1273" max="1273" width="8.7109375" style="1" bestFit="1" customWidth="1"/>
    <col min="1274" max="1274" width="9.42578125" style="1" bestFit="1" customWidth="1"/>
    <col min="1275" max="1281" width="11.85546875" style="1" customWidth="1"/>
    <col min="1282" max="1282" width="5.7109375" style="1" customWidth="1"/>
    <col min="1283" max="1283" width="3.7109375" style="1" customWidth="1"/>
    <col min="1284" max="1513" width="9.140625" style="1"/>
    <col min="1514" max="1515" width="3.7109375" style="1" customWidth="1"/>
    <col min="1516" max="1519" width="12.5703125" style="1" customWidth="1"/>
    <col min="1520" max="1520" width="3.7109375" style="1" customWidth="1"/>
    <col min="1521" max="1521" width="42.85546875" style="1" bestFit="1" customWidth="1"/>
    <col min="1522" max="1523" width="11.28515625" style="1" customWidth="1"/>
    <col min="1524" max="1524" width="12.5703125" style="1" customWidth="1"/>
    <col min="1525" max="1525" width="13.42578125" style="1" customWidth="1"/>
    <col min="1526" max="1526" width="31.28515625" style="1" bestFit="1" customWidth="1"/>
    <col min="1527" max="1528" width="11.85546875" style="1" customWidth="1"/>
    <col min="1529" max="1529" width="8.7109375" style="1" bestFit="1" customWidth="1"/>
    <col min="1530" max="1530" width="9.42578125" style="1" bestFit="1" customWidth="1"/>
    <col min="1531" max="1537" width="11.85546875" style="1" customWidth="1"/>
    <col min="1538" max="1538" width="5.7109375" style="1" customWidth="1"/>
    <col min="1539" max="1539" width="3.7109375" style="1" customWidth="1"/>
    <col min="1540" max="1769" width="9.140625" style="1"/>
    <col min="1770" max="1771" width="3.7109375" style="1" customWidth="1"/>
    <col min="1772" max="1775" width="12.5703125" style="1" customWidth="1"/>
    <col min="1776" max="1776" width="3.7109375" style="1" customWidth="1"/>
    <col min="1777" max="1777" width="42.85546875" style="1" bestFit="1" customWidth="1"/>
    <col min="1778" max="1779" width="11.28515625" style="1" customWidth="1"/>
    <col min="1780" max="1780" width="12.5703125" style="1" customWidth="1"/>
    <col min="1781" max="1781" width="13.42578125" style="1" customWidth="1"/>
    <col min="1782" max="1782" width="31.28515625" style="1" bestFit="1" customWidth="1"/>
    <col min="1783" max="1784" width="11.85546875" style="1" customWidth="1"/>
    <col min="1785" max="1785" width="8.7109375" style="1" bestFit="1" customWidth="1"/>
    <col min="1786" max="1786" width="9.42578125" style="1" bestFit="1" customWidth="1"/>
    <col min="1787" max="1793" width="11.85546875" style="1" customWidth="1"/>
    <col min="1794" max="1794" width="5.7109375" style="1" customWidth="1"/>
    <col min="1795" max="1795" width="3.7109375" style="1" customWidth="1"/>
    <col min="1796" max="2025" width="9.140625" style="1"/>
    <col min="2026" max="2027" width="3.7109375" style="1" customWidth="1"/>
    <col min="2028" max="2031" width="12.5703125" style="1" customWidth="1"/>
    <col min="2032" max="2032" width="3.7109375" style="1" customWidth="1"/>
    <col min="2033" max="2033" width="42.85546875" style="1" bestFit="1" customWidth="1"/>
    <col min="2034" max="2035" width="11.28515625" style="1" customWidth="1"/>
    <col min="2036" max="2036" width="12.5703125" style="1" customWidth="1"/>
    <col min="2037" max="2037" width="13.42578125" style="1" customWidth="1"/>
    <col min="2038" max="2038" width="31.28515625" style="1" bestFit="1" customWidth="1"/>
    <col min="2039" max="2040" width="11.85546875" style="1" customWidth="1"/>
    <col min="2041" max="2041" width="8.7109375" style="1" bestFit="1" customWidth="1"/>
    <col min="2042" max="2042" width="9.42578125" style="1" bestFit="1" customWidth="1"/>
    <col min="2043" max="2049" width="11.85546875" style="1" customWidth="1"/>
    <col min="2050" max="2050" width="5.7109375" style="1" customWidth="1"/>
    <col min="2051" max="2051" width="3.7109375" style="1" customWidth="1"/>
    <col min="2052" max="2281" width="9.140625" style="1"/>
    <col min="2282" max="2283" width="3.7109375" style="1" customWidth="1"/>
    <col min="2284" max="2287" width="12.5703125" style="1" customWidth="1"/>
    <col min="2288" max="2288" width="3.7109375" style="1" customWidth="1"/>
    <col min="2289" max="2289" width="42.85546875" style="1" bestFit="1" customWidth="1"/>
    <col min="2290" max="2291" width="11.28515625" style="1" customWidth="1"/>
    <col min="2292" max="2292" width="12.5703125" style="1" customWidth="1"/>
    <col min="2293" max="2293" width="13.42578125" style="1" customWidth="1"/>
    <col min="2294" max="2294" width="31.28515625" style="1" bestFit="1" customWidth="1"/>
    <col min="2295" max="2296" width="11.85546875" style="1" customWidth="1"/>
    <col min="2297" max="2297" width="8.7109375" style="1" bestFit="1" customWidth="1"/>
    <col min="2298" max="2298" width="9.42578125" style="1" bestFit="1" customWidth="1"/>
    <col min="2299" max="2305" width="11.85546875" style="1" customWidth="1"/>
    <col min="2306" max="2306" width="5.7109375" style="1" customWidth="1"/>
    <col min="2307" max="2307" width="3.7109375" style="1" customWidth="1"/>
    <col min="2308" max="2537" width="9.140625" style="1"/>
    <col min="2538" max="2539" width="3.7109375" style="1" customWidth="1"/>
    <col min="2540" max="2543" width="12.5703125" style="1" customWidth="1"/>
    <col min="2544" max="2544" width="3.7109375" style="1" customWidth="1"/>
    <col min="2545" max="2545" width="42.85546875" style="1" bestFit="1" customWidth="1"/>
    <col min="2546" max="2547" width="11.28515625" style="1" customWidth="1"/>
    <col min="2548" max="2548" width="12.5703125" style="1" customWidth="1"/>
    <col min="2549" max="2549" width="13.42578125" style="1" customWidth="1"/>
    <col min="2550" max="2550" width="31.28515625" style="1" bestFit="1" customWidth="1"/>
    <col min="2551" max="2552" width="11.85546875" style="1" customWidth="1"/>
    <col min="2553" max="2553" width="8.7109375" style="1" bestFit="1" customWidth="1"/>
    <col min="2554" max="2554" width="9.42578125" style="1" bestFit="1" customWidth="1"/>
    <col min="2555" max="2561" width="11.85546875" style="1" customWidth="1"/>
    <col min="2562" max="2562" width="5.7109375" style="1" customWidth="1"/>
    <col min="2563" max="2563" width="3.7109375" style="1" customWidth="1"/>
    <col min="2564" max="2793" width="9.140625" style="1"/>
    <col min="2794" max="2795" width="3.7109375" style="1" customWidth="1"/>
    <col min="2796" max="2799" width="12.5703125" style="1" customWidth="1"/>
    <col min="2800" max="2800" width="3.7109375" style="1" customWidth="1"/>
    <col min="2801" max="2801" width="42.85546875" style="1" bestFit="1" customWidth="1"/>
    <col min="2802" max="2803" width="11.28515625" style="1" customWidth="1"/>
    <col min="2804" max="2804" width="12.5703125" style="1" customWidth="1"/>
    <col min="2805" max="2805" width="13.42578125" style="1" customWidth="1"/>
    <col min="2806" max="2806" width="31.28515625" style="1" bestFit="1" customWidth="1"/>
    <col min="2807" max="2808" width="11.85546875" style="1" customWidth="1"/>
    <col min="2809" max="2809" width="8.7109375" style="1" bestFit="1" customWidth="1"/>
    <col min="2810" max="2810" width="9.42578125" style="1" bestFit="1" customWidth="1"/>
    <col min="2811" max="2817" width="11.85546875" style="1" customWidth="1"/>
    <col min="2818" max="2818" width="5.7109375" style="1" customWidth="1"/>
    <col min="2819" max="2819" width="3.7109375" style="1" customWidth="1"/>
    <col min="2820" max="3049" width="9.140625" style="1"/>
    <col min="3050" max="3051" width="3.7109375" style="1" customWidth="1"/>
    <col min="3052" max="3055" width="12.5703125" style="1" customWidth="1"/>
    <col min="3056" max="3056" width="3.7109375" style="1" customWidth="1"/>
    <col min="3057" max="3057" width="42.85546875" style="1" bestFit="1" customWidth="1"/>
    <col min="3058" max="3059" width="11.28515625" style="1" customWidth="1"/>
    <col min="3060" max="3060" width="12.5703125" style="1" customWidth="1"/>
    <col min="3061" max="3061" width="13.42578125" style="1" customWidth="1"/>
    <col min="3062" max="3062" width="31.28515625" style="1" bestFit="1" customWidth="1"/>
    <col min="3063" max="3064" width="11.85546875" style="1" customWidth="1"/>
    <col min="3065" max="3065" width="8.7109375" style="1" bestFit="1" customWidth="1"/>
    <col min="3066" max="3066" width="9.42578125" style="1" bestFit="1" customWidth="1"/>
    <col min="3067" max="3073" width="11.85546875" style="1" customWidth="1"/>
    <col min="3074" max="3074" width="5.7109375" style="1" customWidth="1"/>
    <col min="3075" max="3075" width="3.7109375" style="1" customWidth="1"/>
    <col min="3076" max="3305" width="9.140625" style="1"/>
    <col min="3306" max="3307" width="3.7109375" style="1" customWidth="1"/>
    <col min="3308" max="3311" width="12.5703125" style="1" customWidth="1"/>
    <col min="3312" max="3312" width="3.7109375" style="1" customWidth="1"/>
    <col min="3313" max="3313" width="42.85546875" style="1" bestFit="1" customWidth="1"/>
    <col min="3314" max="3315" width="11.28515625" style="1" customWidth="1"/>
    <col min="3316" max="3316" width="12.5703125" style="1" customWidth="1"/>
    <col min="3317" max="3317" width="13.42578125" style="1" customWidth="1"/>
    <col min="3318" max="3318" width="31.28515625" style="1" bestFit="1" customWidth="1"/>
    <col min="3319" max="3320" width="11.85546875" style="1" customWidth="1"/>
    <col min="3321" max="3321" width="8.7109375" style="1" bestFit="1" customWidth="1"/>
    <col min="3322" max="3322" width="9.42578125" style="1" bestFit="1" customWidth="1"/>
    <col min="3323" max="3329" width="11.85546875" style="1" customWidth="1"/>
    <col min="3330" max="3330" width="5.7109375" style="1" customWidth="1"/>
    <col min="3331" max="3331" width="3.7109375" style="1" customWidth="1"/>
    <col min="3332" max="3561" width="9.140625" style="1"/>
    <col min="3562" max="3563" width="3.7109375" style="1" customWidth="1"/>
    <col min="3564" max="3567" width="12.5703125" style="1" customWidth="1"/>
    <col min="3568" max="3568" width="3.7109375" style="1" customWidth="1"/>
    <col min="3569" max="3569" width="42.85546875" style="1" bestFit="1" customWidth="1"/>
    <col min="3570" max="3571" width="11.28515625" style="1" customWidth="1"/>
    <col min="3572" max="3572" width="12.5703125" style="1" customWidth="1"/>
    <col min="3573" max="3573" width="13.42578125" style="1" customWidth="1"/>
    <col min="3574" max="3574" width="31.28515625" style="1" bestFit="1" customWidth="1"/>
    <col min="3575" max="3576" width="11.85546875" style="1" customWidth="1"/>
    <col min="3577" max="3577" width="8.7109375" style="1" bestFit="1" customWidth="1"/>
    <col min="3578" max="3578" width="9.42578125" style="1" bestFit="1" customWidth="1"/>
    <col min="3579" max="3585" width="11.85546875" style="1" customWidth="1"/>
    <col min="3586" max="3586" width="5.7109375" style="1" customWidth="1"/>
    <col min="3587" max="3587" width="3.7109375" style="1" customWidth="1"/>
    <col min="3588" max="3817" width="9.140625" style="1"/>
    <col min="3818" max="3819" width="3.7109375" style="1" customWidth="1"/>
    <col min="3820" max="3823" width="12.5703125" style="1" customWidth="1"/>
    <col min="3824" max="3824" width="3.7109375" style="1" customWidth="1"/>
    <col min="3825" max="3825" width="42.85546875" style="1" bestFit="1" customWidth="1"/>
    <col min="3826" max="3827" width="11.28515625" style="1" customWidth="1"/>
    <col min="3828" max="3828" width="12.5703125" style="1" customWidth="1"/>
    <col min="3829" max="3829" width="13.42578125" style="1" customWidth="1"/>
    <col min="3830" max="3830" width="31.28515625" style="1" bestFit="1" customWidth="1"/>
    <col min="3831" max="3832" width="11.85546875" style="1" customWidth="1"/>
    <col min="3833" max="3833" width="8.7109375" style="1" bestFit="1" customWidth="1"/>
    <col min="3834" max="3834" width="9.42578125" style="1" bestFit="1" customWidth="1"/>
    <col min="3835" max="3841" width="11.85546875" style="1" customWidth="1"/>
    <col min="3842" max="3842" width="5.7109375" style="1" customWidth="1"/>
    <col min="3843" max="3843" width="3.7109375" style="1" customWidth="1"/>
    <col min="3844" max="4073" width="9.140625" style="1"/>
    <col min="4074" max="4075" width="3.7109375" style="1" customWidth="1"/>
    <col min="4076" max="4079" width="12.5703125" style="1" customWidth="1"/>
    <col min="4080" max="4080" width="3.7109375" style="1" customWidth="1"/>
    <col min="4081" max="4081" width="42.85546875" style="1" bestFit="1" customWidth="1"/>
    <col min="4082" max="4083" width="11.28515625" style="1" customWidth="1"/>
    <col min="4084" max="4084" width="12.5703125" style="1" customWidth="1"/>
    <col min="4085" max="4085" width="13.42578125" style="1" customWidth="1"/>
    <col min="4086" max="4086" width="31.28515625" style="1" bestFit="1" customWidth="1"/>
    <col min="4087" max="4088" width="11.85546875" style="1" customWidth="1"/>
    <col min="4089" max="4089" width="8.7109375" style="1" bestFit="1" customWidth="1"/>
    <col min="4090" max="4090" width="9.42578125" style="1" bestFit="1" customWidth="1"/>
    <col min="4091" max="4097" width="11.85546875" style="1" customWidth="1"/>
    <col min="4098" max="4098" width="5.7109375" style="1" customWidth="1"/>
    <col min="4099" max="4099" width="3.7109375" style="1" customWidth="1"/>
    <col min="4100" max="4329" width="9.140625" style="1"/>
    <col min="4330" max="4331" width="3.7109375" style="1" customWidth="1"/>
    <col min="4332" max="4335" width="12.5703125" style="1" customWidth="1"/>
    <col min="4336" max="4336" width="3.7109375" style="1" customWidth="1"/>
    <col min="4337" max="4337" width="42.85546875" style="1" bestFit="1" customWidth="1"/>
    <col min="4338" max="4339" width="11.28515625" style="1" customWidth="1"/>
    <col min="4340" max="4340" width="12.5703125" style="1" customWidth="1"/>
    <col min="4341" max="4341" width="13.42578125" style="1" customWidth="1"/>
    <col min="4342" max="4342" width="31.28515625" style="1" bestFit="1" customWidth="1"/>
    <col min="4343" max="4344" width="11.85546875" style="1" customWidth="1"/>
    <col min="4345" max="4345" width="8.7109375" style="1" bestFit="1" customWidth="1"/>
    <col min="4346" max="4346" width="9.42578125" style="1" bestFit="1" customWidth="1"/>
    <col min="4347" max="4353" width="11.85546875" style="1" customWidth="1"/>
    <col min="4354" max="4354" width="5.7109375" style="1" customWidth="1"/>
    <col min="4355" max="4355" width="3.7109375" style="1" customWidth="1"/>
    <col min="4356" max="4585" width="9.140625" style="1"/>
    <col min="4586" max="4587" width="3.7109375" style="1" customWidth="1"/>
    <col min="4588" max="4591" width="12.5703125" style="1" customWidth="1"/>
    <col min="4592" max="4592" width="3.7109375" style="1" customWidth="1"/>
    <col min="4593" max="4593" width="42.85546875" style="1" bestFit="1" customWidth="1"/>
    <col min="4594" max="4595" width="11.28515625" style="1" customWidth="1"/>
    <col min="4596" max="4596" width="12.5703125" style="1" customWidth="1"/>
    <col min="4597" max="4597" width="13.42578125" style="1" customWidth="1"/>
    <col min="4598" max="4598" width="31.28515625" style="1" bestFit="1" customWidth="1"/>
    <col min="4599" max="4600" width="11.85546875" style="1" customWidth="1"/>
    <col min="4601" max="4601" width="8.7109375" style="1" bestFit="1" customWidth="1"/>
    <col min="4602" max="4602" width="9.42578125" style="1" bestFit="1" customWidth="1"/>
    <col min="4603" max="4609" width="11.85546875" style="1" customWidth="1"/>
    <col min="4610" max="4610" width="5.7109375" style="1" customWidth="1"/>
    <col min="4611" max="4611" width="3.7109375" style="1" customWidth="1"/>
    <col min="4612" max="4841" width="9.140625" style="1"/>
    <col min="4842" max="4843" width="3.7109375" style="1" customWidth="1"/>
    <col min="4844" max="4847" width="12.5703125" style="1" customWidth="1"/>
    <col min="4848" max="4848" width="3.7109375" style="1" customWidth="1"/>
    <col min="4849" max="4849" width="42.85546875" style="1" bestFit="1" customWidth="1"/>
    <col min="4850" max="4851" width="11.28515625" style="1" customWidth="1"/>
    <col min="4852" max="4852" width="12.5703125" style="1" customWidth="1"/>
    <col min="4853" max="4853" width="13.42578125" style="1" customWidth="1"/>
    <col min="4854" max="4854" width="31.28515625" style="1" bestFit="1" customWidth="1"/>
    <col min="4855" max="4856" width="11.85546875" style="1" customWidth="1"/>
    <col min="4857" max="4857" width="8.7109375" style="1" bestFit="1" customWidth="1"/>
    <col min="4858" max="4858" width="9.42578125" style="1" bestFit="1" customWidth="1"/>
    <col min="4859" max="4865" width="11.85546875" style="1" customWidth="1"/>
    <col min="4866" max="4866" width="5.7109375" style="1" customWidth="1"/>
    <col min="4867" max="4867" width="3.7109375" style="1" customWidth="1"/>
    <col min="4868" max="5097" width="9.140625" style="1"/>
    <col min="5098" max="5099" width="3.7109375" style="1" customWidth="1"/>
    <col min="5100" max="5103" width="12.5703125" style="1" customWidth="1"/>
    <col min="5104" max="5104" width="3.7109375" style="1" customWidth="1"/>
    <col min="5105" max="5105" width="42.85546875" style="1" bestFit="1" customWidth="1"/>
    <col min="5106" max="5107" width="11.28515625" style="1" customWidth="1"/>
    <col min="5108" max="5108" width="12.5703125" style="1" customWidth="1"/>
    <col min="5109" max="5109" width="13.42578125" style="1" customWidth="1"/>
    <col min="5110" max="5110" width="31.28515625" style="1" bestFit="1" customWidth="1"/>
    <col min="5111" max="5112" width="11.85546875" style="1" customWidth="1"/>
    <col min="5113" max="5113" width="8.7109375" style="1" bestFit="1" customWidth="1"/>
    <col min="5114" max="5114" width="9.42578125" style="1" bestFit="1" customWidth="1"/>
    <col min="5115" max="5121" width="11.85546875" style="1" customWidth="1"/>
    <col min="5122" max="5122" width="5.7109375" style="1" customWidth="1"/>
    <col min="5123" max="5123" width="3.7109375" style="1" customWidth="1"/>
    <col min="5124" max="5353" width="9.140625" style="1"/>
    <col min="5354" max="5355" width="3.7109375" style="1" customWidth="1"/>
    <col min="5356" max="5359" width="12.5703125" style="1" customWidth="1"/>
    <col min="5360" max="5360" width="3.7109375" style="1" customWidth="1"/>
    <col min="5361" max="5361" width="42.85546875" style="1" bestFit="1" customWidth="1"/>
    <col min="5362" max="5363" width="11.28515625" style="1" customWidth="1"/>
    <col min="5364" max="5364" width="12.5703125" style="1" customWidth="1"/>
    <col min="5365" max="5365" width="13.42578125" style="1" customWidth="1"/>
    <col min="5366" max="5366" width="31.28515625" style="1" bestFit="1" customWidth="1"/>
    <col min="5367" max="5368" width="11.85546875" style="1" customWidth="1"/>
    <col min="5369" max="5369" width="8.7109375" style="1" bestFit="1" customWidth="1"/>
    <col min="5370" max="5370" width="9.42578125" style="1" bestFit="1" customWidth="1"/>
    <col min="5371" max="5377" width="11.85546875" style="1" customWidth="1"/>
    <col min="5378" max="5378" width="5.7109375" style="1" customWidth="1"/>
    <col min="5379" max="5379" width="3.7109375" style="1" customWidth="1"/>
    <col min="5380" max="5609" width="9.140625" style="1"/>
    <col min="5610" max="5611" width="3.7109375" style="1" customWidth="1"/>
    <col min="5612" max="5615" width="12.5703125" style="1" customWidth="1"/>
    <col min="5616" max="5616" width="3.7109375" style="1" customWidth="1"/>
    <col min="5617" max="5617" width="42.85546875" style="1" bestFit="1" customWidth="1"/>
    <col min="5618" max="5619" width="11.28515625" style="1" customWidth="1"/>
    <col min="5620" max="5620" width="12.5703125" style="1" customWidth="1"/>
    <col min="5621" max="5621" width="13.42578125" style="1" customWidth="1"/>
    <col min="5622" max="5622" width="31.28515625" style="1" bestFit="1" customWidth="1"/>
    <col min="5623" max="5624" width="11.85546875" style="1" customWidth="1"/>
    <col min="5625" max="5625" width="8.7109375" style="1" bestFit="1" customWidth="1"/>
    <col min="5626" max="5626" width="9.42578125" style="1" bestFit="1" customWidth="1"/>
    <col min="5627" max="5633" width="11.85546875" style="1" customWidth="1"/>
    <col min="5634" max="5634" width="5.7109375" style="1" customWidth="1"/>
    <col min="5635" max="5635" width="3.7109375" style="1" customWidth="1"/>
    <col min="5636" max="5865" width="9.140625" style="1"/>
    <col min="5866" max="5867" width="3.7109375" style="1" customWidth="1"/>
    <col min="5868" max="5871" width="12.5703125" style="1" customWidth="1"/>
    <col min="5872" max="5872" width="3.7109375" style="1" customWidth="1"/>
    <col min="5873" max="5873" width="42.85546875" style="1" bestFit="1" customWidth="1"/>
    <col min="5874" max="5875" width="11.28515625" style="1" customWidth="1"/>
    <col min="5876" max="5876" width="12.5703125" style="1" customWidth="1"/>
    <col min="5877" max="5877" width="13.42578125" style="1" customWidth="1"/>
    <col min="5878" max="5878" width="31.28515625" style="1" bestFit="1" customWidth="1"/>
    <col min="5879" max="5880" width="11.85546875" style="1" customWidth="1"/>
    <col min="5881" max="5881" width="8.7109375" style="1" bestFit="1" customWidth="1"/>
    <col min="5882" max="5882" width="9.42578125" style="1" bestFit="1" customWidth="1"/>
    <col min="5883" max="5889" width="11.85546875" style="1" customWidth="1"/>
    <col min="5890" max="5890" width="5.7109375" style="1" customWidth="1"/>
    <col min="5891" max="5891" width="3.7109375" style="1" customWidth="1"/>
    <col min="5892" max="6121" width="9.140625" style="1"/>
    <col min="6122" max="6123" width="3.7109375" style="1" customWidth="1"/>
    <col min="6124" max="6127" width="12.5703125" style="1" customWidth="1"/>
    <col min="6128" max="6128" width="3.7109375" style="1" customWidth="1"/>
    <col min="6129" max="6129" width="42.85546875" style="1" bestFit="1" customWidth="1"/>
    <col min="6130" max="6131" width="11.28515625" style="1" customWidth="1"/>
    <col min="6132" max="6132" width="12.5703125" style="1" customWidth="1"/>
    <col min="6133" max="6133" width="13.42578125" style="1" customWidth="1"/>
    <col min="6134" max="6134" width="31.28515625" style="1" bestFit="1" customWidth="1"/>
    <col min="6135" max="6136" width="11.85546875" style="1" customWidth="1"/>
    <col min="6137" max="6137" width="8.7109375" style="1" bestFit="1" customWidth="1"/>
    <col min="6138" max="6138" width="9.42578125" style="1" bestFit="1" customWidth="1"/>
    <col min="6139" max="6145" width="11.85546875" style="1" customWidth="1"/>
    <col min="6146" max="6146" width="5.7109375" style="1" customWidth="1"/>
    <col min="6147" max="6147" width="3.7109375" style="1" customWidth="1"/>
    <col min="6148" max="6377" width="9.140625" style="1"/>
    <col min="6378" max="6379" width="3.7109375" style="1" customWidth="1"/>
    <col min="6380" max="6383" width="12.5703125" style="1" customWidth="1"/>
    <col min="6384" max="6384" width="3.7109375" style="1" customWidth="1"/>
    <col min="6385" max="6385" width="42.85546875" style="1" bestFit="1" customWidth="1"/>
    <col min="6386" max="6387" width="11.28515625" style="1" customWidth="1"/>
    <col min="6388" max="6388" width="12.5703125" style="1" customWidth="1"/>
    <col min="6389" max="6389" width="13.42578125" style="1" customWidth="1"/>
    <col min="6390" max="6390" width="31.28515625" style="1" bestFit="1" customWidth="1"/>
    <col min="6391" max="6392" width="11.85546875" style="1" customWidth="1"/>
    <col min="6393" max="6393" width="8.7109375" style="1" bestFit="1" customWidth="1"/>
    <col min="6394" max="6394" width="9.42578125" style="1" bestFit="1" customWidth="1"/>
    <col min="6395" max="6401" width="11.85546875" style="1" customWidth="1"/>
    <col min="6402" max="6402" width="5.7109375" style="1" customWidth="1"/>
    <col min="6403" max="6403" width="3.7109375" style="1" customWidth="1"/>
    <col min="6404" max="6633" width="9.140625" style="1"/>
    <col min="6634" max="6635" width="3.7109375" style="1" customWidth="1"/>
    <col min="6636" max="6639" width="12.5703125" style="1" customWidth="1"/>
    <col min="6640" max="6640" width="3.7109375" style="1" customWidth="1"/>
    <col min="6641" max="6641" width="42.85546875" style="1" bestFit="1" customWidth="1"/>
    <col min="6642" max="6643" width="11.28515625" style="1" customWidth="1"/>
    <col min="6644" max="6644" width="12.5703125" style="1" customWidth="1"/>
    <col min="6645" max="6645" width="13.42578125" style="1" customWidth="1"/>
    <col min="6646" max="6646" width="31.28515625" style="1" bestFit="1" customWidth="1"/>
    <col min="6647" max="6648" width="11.85546875" style="1" customWidth="1"/>
    <col min="6649" max="6649" width="8.7109375" style="1" bestFit="1" customWidth="1"/>
    <col min="6650" max="6650" width="9.42578125" style="1" bestFit="1" customWidth="1"/>
    <col min="6651" max="6657" width="11.85546875" style="1" customWidth="1"/>
    <col min="6658" max="6658" width="5.7109375" style="1" customWidth="1"/>
    <col min="6659" max="6659" width="3.7109375" style="1" customWidth="1"/>
    <col min="6660" max="6889" width="9.140625" style="1"/>
    <col min="6890" max="6891" width="3.7109375" style="1" customWidth="1"/>
    <col min="6892" max="6895" width="12.5703125" style="1" customWidth="1"/>
    <col min="6896" max="6896" width="3.7109375" style="1" customWidth="1"/>
    <col min="6897" max="6897" width="42.85546875" style="1" bestFit="1" customWidth="1"/>
    <col min="6898" max="6899" width="11.28515625" style="1" customWidth="1"/>
    <col min="6900" max="6900" width="12.5703125" style="1" customWidth="1"/>
    <col min="6901" max="6901" width="13.42578125" style="1" customWidth="1"/>
    <col min="6902" max="6902" width="31.28515625" style="1" bestFit="1" customWidth="1"/>
    <col min="6903" max="6904" width="11.85546875" style="1" customWidth="1"/>
    <col min="6905" max="6905" width="8.7109375" style="1" bestFit="1" customWidth="1"/>
    <col min="6906" max="6906" width="9.42578125" style="1" bestFit="1" customWidth="1"/>
    <col min="6907" max="6913" width="11.85546875" style="1" customWidth="1"/>
    <col min="6914" max="6914" width="5.7109375" style="1" customWidth="1"/>
    <col min="6915" max="6915" width="3.7109375" style="1" customWidth="1"/>
    <col min="6916" max="7145" width="9.140625" style="1"/>
    <col min="7146" max="7147" width="3.7109375" style="1" customWidth="1"/>
    <col min="7148" max="7151" width="12.5703125" style="1" customWidth="1"/>
    <col min="7152" max="7152" width="3.7109375" style="1" customWidth="1"/>
    <col min="7153" max="7153" width="42.85546875" style="1" bestFit="1" customWidth="1"/>
    <col min="7154" max="7155" width="11.28515625" style="1" customWidth="1"/>
    <col min="7156" max="7156" width="12.5703125" style="1" customWidth="1"/>
    <col min="7157" max="7157" width="13.42578125" style="1" customWidth="1"/>
    <col min="7158" max="7158" width="31.28515625" style="1" bestFit="1" customWidth="1"/>
    <col min="7159" max="7160" width="11.85546875" style="1" customWidth="1"/>
    <col min="7161" max="7161" width="8.7109375" style="1" bestFit="1" customWidth="1"/>
    <col min="7162" max="7162" width="9.42578125" style="1" bestFit="1" customWidth="1"/>
    <col min="7163" max="7169" width="11.85546875" style="1" customWidth="1"/>
    <col min="7170" max="7170" width="5.7109375" style="1" customWidth="1"/>
    <col min="7171" max="7171" width="3.7109375" style="1" customWidth="1"/>
    <col min="7172" max="7401" width="9.140625" style="1"/>
    <col min="7402" max="7403" width="3.7109375" style="1" customWidth="1"/>
    <col min="7404" max="7407" width="12.5703125" style="1" customWidth="1"/>
    <col min="7408" max="7408" width="3.7109375" style="1" customWidth="1"/>
    <col min="7409" max="7409" width="42.85546875" style="1" bestFit="1" customWidth="1"/>
    <col min="7410" max="7411" width="11.28515625" style="1" customWidth="1"/>
    <col min="7412" max="7412" width="12.5703125" style="1" customWidth="1"/>
    <col min="7413" max="7413" width="13.42578125" style="1" customWidth="1"/>
    <col min="7414" max="7414" width="31.28515625" style="1" bestFit="1" customWidth="1"/>
    <col min="7415" max="7416" width="11.85546875" style="1" customWidth="1"/>
    <col min="7417" max="7417" width="8.7109375" style="1" bestFit="1" customWidth="1"/>
    <col min="7418" max="7418" width="9.42578125" style="1" bestFit="1" customWidth="1"/>
    <col min="7419" max="7425" width="11.85546875" style="1" customWidth="1"/>
    <col min="7426" max="7426" width="5.7109375" style="1" customWidth="1"/>
    <col min="7427" max="7427" width="3.7109375" style="1" customWidth="1"/>
    <col min="7428" max="7657" width="9.140625" style="1"/>
    <col min="7658" max="7659" width="3.7109375" style="1" customWidth="1"/>
    <col min="7660" max="7663" width="12.5703125" style="1" customWidth="1"/>
    <col min="7664" max="7664" width="3.7109375" style="1" customWidth="1"/>
    <col min="7665" max="7665" width="42.85546875" style="1" bestFit="1" customWidth="1"/>
    <col min="7666" max="7667" width="11.28515625" style="1" customWidth="1"/>
    <col min="7668" max="7668" width="12.5703125" style="1" customWidth="1"/>
    <col min="7669" max="7669" width="13.42578125" style="1" customWidth="1"/>
    <col min="7670" max="7670" width="31.28515625" style="1" bestFit="1" customWidth="1"/>
    <col min="7671" max="7672" width="11.85546875" style="1" customWidth="1"/>
    <col min="7673" max="7673" width="8.7109375" style="1" bestFit="1" customWidth="1"/>
    <col min="7674" max="7674" width="9.42578125" style="1" bestFit="1" customWidth="1"/>
    <col min="7675" max="7681" width="11.85546875" style="1" customWidth="1"/>
    <col min="7682" max="7682" width="5.7109375" style="1" customWidth="1"/>
    <col min="7683" max="7683" width="3.7109375" style="1" customWidth="1"/>
    <col min="7684" max="7913" width="9.140625" style="1"/>
    <col min="7914" max="7915" width="3.7109375" style="1" customWidth="1"/>
    <col min="7916" max="7919" width="12.5703125" style="1" customWidth="1"/>
    <col min="7920" max="7920" width="3.7109375" style="1" customWidth="1"/>
    <col min="7921" max="7921" width="42.85546875" style="1" bestFit="1" customWidth="1"/>
    <col min="7922" max="7923" width="11.28515625" style="1" customWidth="1"/>
    <col min="7924" max="7924" width="12.5703125" style="1" customWidth="1"/>
    <col min="7925" max="7925" width="13.42578125" style="1" customWidth="1"/>
    <col min="7926" max="7926" width="31.28515625" style="1" bestFit="1" customWidth="1"/>
    <col min="7927" max="7928" width="11.85546875" style="1" customWidth="1"/>
    <col min="7929" max="7929" width="8.7109375" style="1" bestFit="1" customWidth="1"/>
    <col min="7930" max="7930" width="9.42578125" style="1" bestFit="1" customWidth="1"/>
    <col min="7931" max="7937" width="11.85546875" style="1" customWidth="1"/>
    <col min="7938" max="7938" width="5.7109375" style="1" customWidth="1"/>
    <col min="7939" max="7939" width="3.7109375" style="1" customWidth="1"/>
    <col min="7940" max="8169" width="9.140625" style="1"/>
    <col min="8170" max="8171" width="3.7109375" style="1" customWidth="1"/>
    <col min="8172" max="8175" width="12.5703125" style="1" customWidth="1"/>
    <col min="8176" max="8176" width="3.7109375" style="1" customWidth="1"/>
    <col min="8177" max="8177" width="42.85546875" style="1" bestFit="1" customWidth="1"/>
    <col min="8178" max="8179" width="11.28515625" style="1" customWidth="1"/>
    <col min="8180" max="8180" width="12.5703125" style="1" customWidth="1"/>
    <col min="8181" max="8181" width="13.42578125" style="1" customWidth="1"/>
    <col min="8182" max="8182" width="31.28515625" style="1" bestFit="1" customWidth="1"/>
    <col min="8183" max="8184" width="11.85546875" style="1" customWidth="1"/>
    <col min="8185" max="8185" width="8.7109375" style="1" bestFit="1" customWidth="1"/>
    <col min="8186" max="8186" width="9.42578125" style="1" bestFit="1" customWidth="1"/>
    <col min="8187" max="8193" width="11.85546875" style="1" customWidth="1"/>
    <col min="8194" max="8194" width="5.7109375" style="1" customWidth="1"/>
    <col min="8195" max="8195" width="3.7109375" style="1" customWidth="1"/>
    <col min="8196" max="8425" width="9.140625" style="1"/>
    <col min="8426" max="8427" width="3.7109375" style="1" customWidth="1"/>
    <col min="8428" max="8431" width="12.5703125" style="1" customWidth="1"/>
    <col min="8432" max="8432" width="3.7109375" style="1" customWidth="1"/>
    <col min="8433" max="8433" width="42.85546875" style="1" bestFit="1" customWidth="1"/>
    <col min="8434" max="8435" width="11.28515625" style="1" customWidth="1"/>
    <col min="8436" max="8436" width="12.5703125" style="1" customWidth="1"/>
    <col min="8437" max="8437" width="13.42578125" style="1" customWidth="1"/>
    <col min="8438" max="8438" width="31.28515625" style="1" bestFit="1" customWidth="1"/>
    <col min="8439" max="8440" width="11.85546875" style="1" customWidth="1"/>
    <col min="8441" max="8441" width="8.7109375" style="1" bestFit="1" customWidth="1"/>
    <col min="8442" max="8442" width="9.42578125" style="1" bestFit="1" customWidth="1"/>
    <col min="8443" max="8449" width="11.85546875" style="1" customWidth="1"/>
    <col min="8450" max="8450" width="5.7109375" style="1" customWidth="1"/>
    <col min="8451" max="8451" width="3.7109375" style="1" customWidth="1"/>
    <col min="8452" max="8681" width="9.140625" style="1"/>
    <col min="8682" max="8683" width="3.7109375" style="1" customWidth="1"/>
    <col min="8684" max="8687" width="12.5703125" style="1" customWidth="1"/>
    <col min="8688" max="8688" width="3.7109375" style="1" customWidth="1"/>
    <col min="8689" max="8689" width="42.85546875" style="1" bestFit="1" customWidth="1"/>
    <col min="8690" max="8691" width="11.28515625" style="1" customWidth="1"/>
    <col min="8692" max="8692" width="12.5703125" style="1" customWidth="1"/>
    <col min="8693" max="8693" width="13.42578125" style="1" customWidth="1"/>
    <col min="8694" max="8694" width="31.28515625" style="1" bestFit="1" customWidth="1"/>
    <col min="8695" max="8696" width="11.85546875" style="1" customWidth="1"/>
    <col min="8697" max="8697" width="8.7109375" style="1" bestFit="1" customWidth="1"/>
    <col min="8698" max="8698" width="9.42578125" style="1" bestFit="1" customWidth="1"/>
    <col min="8699" max="8705" width="11.85546875" style="1" customWidth="1"/>
    <col min="8706" max="8706" width="5.7109375" style="1" customWidth="1"/>
    <col min="8707" max="8707" width="3.7109375" style="1" customWidth="1"/>
    <col min="8708" max="8937" width="9.140625" style="1"/>
    <col min="8938" max="8939" width="3.7109375" style="1" customWidth="1"/>
    <col min="8940" max="8943" width="12.5703125" style="1" customWidth="1"/>
    <col min="8944" max="8944" width="3.7109375" style="1" customWidth="1"/>
    <col min="8945" max="8945" width="42.85546875" style="1" bestFit="1" customWidth="1"/>
    <col min="8946" max="8947" width="11.28515625" style="1" customWidth="1"/>
    <col min="8948" max="8948" width="12.5703125" style="1" customWidth="1"/>
    <col min="8949" max="8949" width="13.42578125" style="1" customWidth="1"/>
    <col min="8950" max="8950" width="31.28515625" style="1" bestFit="1" customWidth="1"/>
    <col min="8951" max="8952" width="11.85546875" style="1" customWidth="1"/>
    <col min="8953" max="8953" width="8.7109375" style="1" bestFit="1" customWidth="1"/>
    <col min="8954" max="8954" width="9.42578125" style="1" bestFit="1" customWidth="1"/>
    <col min="8955" max="8961" width="11.85546875" style="1" customWidth="1"/>
    <col min="8962" max="8962" width="5.7109375" style="1" customWidth="1"/>
    <col min="8963" max="8963" width="3.7109375" style="1" customWidth="1"/>
    <col min="8964" max="9193" width="9.140625" style="1"/>
    <col min="9194" max="9195" width="3.7109375" style="1" customWidth="1"/>
    <col min="9196" max="9199" width="12.5703125" style="1" customWidth="1"/>
    <col min="9200" max="9200" width="3.7109375" style="1" customWidth="1"/>
    <col min="9201" max="9201" width="42.85546875" style="1" bestFit="1" customWidth="1"/>
    <col min="9202" max="9203" width="11.28515625" style="1" customWidth="1"/>
    <col min="9204" max="9204" width="12.5703125" style="1" customWidth="1"/>
    <col min="9205" max="9205" width="13.42578125" style="1" customWidth="1"/>
    <col min="9206" max="9206" width="31.28515625" style="1" bestFit="1" customWidth="1"/>
    <col min="9207" max="9208" width="11.85546875" style="1" customWidth="1"/>
    <col min="9209" max="9209" width="8.7109375" style="1" bestFit="1" customWidth="1"/>
    <col min="9210" max="9210" width="9.42578125" style="1" bestFit="1" customWidth="1"/>
    <col min="9211" max="9217" width="11.85546875" style="1" customWidth="1"/>
    <col min="9218" max="9218" width="5.7109375" style="1" customWidth="1"/>
    <col min="9219" max="9219" width="3.7109375" style="1" customWidth="1"/>
    <col min="9220" max="9449" width="9.140625" style="1"/>
    <col min="9450" max="9451" width="3.7109375" style="1" customWidth="1"/>
    <col min="9452" max="9455" width="12.5703125" style="1" customWidth="1"/>
    <col min="9456" max="9456" width="3.7109375" style="1" customWidth="1"/>
    <col min="9457" max="9457" width="42.85546875" style="1" bestFit="1" customWidth="1"/>
    <col min="9458" max="9459" width="11.28515625" style="1" customWidth="1"/>
    <col min="9460" max="9460" width="12.5703125" style="1" customWidth="1"/>
    <col min="9461" max="9461" width="13.42578125" style="1" customWidth="1"/>
    <col min="9462" max="9462" width="31.28515625" style="1" bestFit="1" customWidth="1"/>
    <col min="9463" max="9464" width="11.85546875" style="1" customWidth="1"/>
    <col min="9465" max="9465" width="8.7109375" style="1" bestFit="1" customWidth="1"/>
    <col min="9466" max="9466" width="9.42578125" style="1" bestFit="1" customWidth="1"/>
    <col min="9467" max="9473" width="11.85546875" style="1" customWidth="1"/>
    <col min="9474" max="9474" width="5.7109375" style="1" customWidth="1"/>
    <col min="9475" max="9475" width="3.7109375" style="1" customWidth="1"/>
    <col min="9476" max="9705" width="9.140625" style="1"/>
    <col min="9706" max="9707" width="3.7109375" style="1" customWidth="1"/>
    <col min="9708" max="9711" width="12.5703125" style="1" customWidth="1"/>
    <col min="9712" max="9712" width="3.7109375" style="1" customWidth="1"/>
    <col min="9713" max="9713" width="42.85546875" style="1" bestFit="1" customWidth="1"/>
    <col min="9714" max="9715" width="11.28515625" style="1" customWidth="1"/>
    <col min="9716" max="9716" width="12.5703125" style="1" customWidth="1"/>
    <col min="9717" max="9717" width="13.42578125" style="1" customWidth="1"/>
    <col min="9718" max="9718" width="31.28515625" style="1" bestFit="1" customWidth="1"/>
    <col min="9719" max="9720" width="11.85546875" style="1" customWidth="1"/>
    <col min="9721" max="9721" width="8.7109375" style="1" bestFit="1" customWidth="1"/>
    <col min="9722" max="9722" width="9.42578125" style="1" bestFit="1" customWidth="1"/>
    <col min="9723" max="9729" width="11.85546875" style="1" customWidth="1"/>
    <col min="9730" max="9730" width="5.7109375" style="1" customWidth="1"/>
    <col min="9731" max="9731" width="3.7109375" style="1" customWidth="1"/>
    <col min="9732" max="9961" width="9.140625" style="1"/>
    <col min="9962" max="9963" width="3.7109375" style="1" customWidth="1"/>
    <col min="9964" max="9967" width="12.5703125" style="1" customWidth="1"/>
    <col min="9968" max="9968" width="3.7109375" style="1" customWidth="1"/>
    <col min="9969" max="9969" width="42.85546875" style="1" bestFit="1" customWidth="1"/>
    <col min="9970" max="9971" width="11.28515625" style="1" customWidth="1"/>
    <col min="9972" max="9972" width="12.5703125" style="1" customWidth="1"/>
    <col min="9973" max="9973" width="13.42578125" style="1" customWidth="1"/>
    <col min="9974" max="9974" width="31.28515625" style="1" bestFit="1" customWidth="1"/>
    <col min="9975" max="9976" width="11.85546875" style="1" customWidth="1"/>
    <col min="9977" max="9977" width="8.7109375" style="1" bestFit="1" customWidth="1"/>
    <col min="9978" max="9978" width="9.42578125" style="1" bestFit="1" customWidth="1"/>
    <col min="9979" max="9985" width="11.85546875" style="1" customWidth="1"/>
    <col min="9986" max="9986" width="5.7109375" style="1" customWidth="1"/>
    <col min="9987" max="9987" width="3.7109375" style="1" customWidth="1"/>
    <col min="9988" max="10217" width="9.140625" style="1"/>
    <col min="10218" max="10219" width="3.7109375" style="1" customWidth="1"/>
    <col min="10220" max="10223" width="12.5703125" style="1" customWidth="1"/>
    <col min="10224" max="10224" width="3.7109375" style="1" customWidth="1"/>
    <col min="10225" max="10225" width="42.85546875" style="1" bestFit="1" customWidth="1"/>
    <col min="10226" max="10227" width="11.28515625" style="1" customWidth="1"/>
    <col min="10228" max="10228" width="12.5703125" style="1" customWidth="1"/>
    <col min="10229" max="10229" width="13.42578125" style="1" customWidth="1"/>
    <col min="10230" max="10230" width="31.28515625" style="1" bestFit="1" customWidth="1"/>
    <col min="10231" max="10232" width="11.85546875" style="1" customWidth="1"/>
    <col min="10233" max="10233" width="8.7109375" style="1" bestFit="1" customWidth="1"/>
    <col min="10234" max="10234" width="9.42578125" style="1" bestFit="1" customWidth="1"/>
    <col min="10235" max="10241" width="11.85546875" style="1" customWidth="1"/>
    <col min="10242" max="10242" width="5.7109375" style="1" customWidth="1"/>
    <col min="10243" max="10243" width="3.7109375" style="1" customWidth="1"/>
    <col min="10244" max="10473" width="9.140625" style="1"/>
    <col min="10474" max="10475" width="3.7109375" style="1" customWidth="1"/>
    <col min="10476" max="10479" width="12.5703125" style="1" customWidth="1"/>
    <col min="10480" max="10480" width="3.7109375" style="1" customWidth="1"/>
    <col min="10481" max="10481" width="42.85546875" style="1" bestFit="1" customWidth="1"/>
    <col min="10482" max="10483" width="11.28515625" style="1" customWidth="1"/>
    <col min="10484" max="10484" width="12.5703125" style="1" customWidth="1"/>
    <col min="10485" max="10485" width="13.42578125" style="1" customWidth="1"/>
    <col min="10486" max="10486" width="31.28515625" style="1" bestFit="1" customWidth="1"/>
    <col min="10487" max="10488" width="11.85546875" style="1" customWidth="1"/>
    <col min="10489" max="10489" width="8.7109375" style="1" bestFit="1" customWidth="1"/>
    <col min="10490" max="10490" width="9.42578125" style="1" bestFit="1" customWidth="1"/>
    <col min="10491" max="10497" width="11.85546875" style="1" customWidth="1"/>
    <col min="10498" max="10498" width="5.7109375" style="1" customWidth="1"/>
    <col min="10499" max="10499" width="3.7109375" style="1" customWidth="1"/>
    <col min="10500" max="10729" width="9.140625" style="1"/>
    <col min="10730" max="10731" width="3.7109375" style="1" customWidth="1"/>
    <col min="10732" max="10735" width="12.5703125" style="1" customWidth="1"/>
    <col min="10736" max="10736" width="3.7109375" style="1" customWidth="1"/>
    <col min="10737" max="10737" width="42.85546875" style="1" bestFit="1" customWidth="1"/>
    <col min="10738" max="10739" width="11.28515625" style="1" customWidth="1"/>
    <col min="10740" max="10740" width="12.5703125" style="1" customWidth="1"/>
    <col min="10741" max="10741" width="13.42578125" style="1" customWidth="1"/>
    <col min="10742" max="10742" width="31.28515625" style="1" bestFit="1" customWidth="1"/>
    <col min="10743" max="10744" width="11.85546875" style="1" customWidth="1"/>
    <col min="10745" max="10745" width="8.7109375" style="1" bestFit="1" customWidth="1"/>
    <col min="10746" max="10746" width="9.42578125" style="1" bestFit="1" customWidth="1"/>
    <col min="10747" max="10753" width="11.85546875" style="1" customWidth="1"/>
    <col min="10754" max="10754" width="5.7109375" style="1" customWidth="1"/>
    <col min="10755" max="10755" width="3.7109375" style="1" customWidth="1"/>
    <col min="10756" max="10985" width="9.140625" style="1"/>
    <col min="10986" max="10987" width="3.7109375" style="1" customWidth="1"/>
    <col min="10988" max="10991" width="12.5703125" style="1" customWidth="1"/>
    <col min="10992" max="10992" width="3.7109375" style="1" customWidth="1"/>
    <col min="10993" max="10993" width="42.85546875" style="1" bestFit="1" customWidth="1"/>
    <col min="10994" max="10995" width="11.28515625" style="1" customWidth="1"/>
    <col min="10996" max="10996" width="12.5703125" style="1" customWidth="1"/>
    <col min="10997" max="10997" width="13.42578125" style="1" customWidth="1"/>
    <col min="10998" max="10998" width="31.28515625" style="1" bestFit="1" customWidth="1"/>
    <col min="10999" max="11000" width="11.85546875" style="1" customWidth="1"/>
    <col min="11001" max="11001" width="8.7109375" style="1" bestFit="1" customWidth="1"/>
    <col min="11002" max="11002" width="9.42578125" style="1" bestFit="1" customWidth="1"/>
    <col min="11003" max="11009" width="11.85546875" style="1" customWidth="1"/>
    <col min="11010" max="11010" width="5.7109375" style="1" customWidth="1"/>
    <col min="11011" max="11011" width="3.7109375" style="1" customWidth="1"/>
    <col min="11012" max="11241" width="9.140625" style="1"/>
    <col min="11242" max="11243" width="3.7109375" style="1" customWidth="1"/>
    <col min="11244" max="11247" width="12.5703125" style="1" customWidth="1"/>
    <col min="11248" max="11248" width="3.7109375" style="1" customWidth="1"/>
    <col min="11249" max="11249" width="42.85546875" style="1" bestFit="1" customWidth="1"/>
    <col min="11250" max="11251" width="11.28515625" style="1" customWidth="1"/>
    <col min="11252" max="11252" width="12.5703125" style="1" customWidth="1"/>
    <col min="11253" max="11253" width="13.42578125" style="1" customWidth="1"/>
    <col min="11254" max="11254" width="31.28515625" style="1" bestFit="1" customWidth="1"/>
    <col min="11255" max="11256" width="11.85546875" style="1" customWidth="1"/>
    <col min="11257" max="11257" width="8.7109375" style="1" bestFit="1" customWidth="1"/>
    <col min="11258" max="11258" width="9.42578125" style="1" bestFit="1" customWidth="1"/>
    <col min="11259" max="11265" width="11.85546875" style="1" customWidth="1"/>
    <col min="11266" max="11266" width="5.7109375" style="1" customWidth="1"/>
    <col min="11267" max="11267" width="3.7109375" style="1" customWidth="1"/>
    <col min="11268" max="11497" width="9.140625" style="1"/>
    <col min="11498" max="11499" width="3.7109375" style="1" customWidth="1"/>
    <col min="11500" max="11503" width="12.5703125" style="1" customWidth="1"/>
    <col min="11504" max="11504" width="3.7109375" style="1" customWidth="1"/>
    <col min="11505" max="11505" width="42.85546875" style="1" bestFit="1" customWidth="1"/>
    <col min="11506" max="11507" width="11.28515625" style="1" customWidth="1"/>
    <col min="11508" max="11508" width="12.5703125" style="1" customWidth="1"/>
    <col min="11509" max="11509" width="13.42578125" style="1" customWidth="1"/>
    <col min="11510" max="11510" width="31.28515625" style="1" bestFit="1" customWidth="1"/>
    <col min="11511" max="11512" width="11.85546875" style="1" customWidth="1"/>
    <col min="11513" max="11513" width="8.7109375" style="1" bestFit="1" customWidth="1"/>
    <col min="11514" max="11514" width="9.42578125" style="1" bestFit="1" customWidth="1"/>
    <col min="11515" max="11521" width="11.85546875" style="1" customWidth="1"/>
    <col min="11522" max="11522" width="5.7109375" style="1" customWidth="1"/>
    <col min="11523" max="11523" width="3.7109375" style="1" customWidth="1"/>
    <col min="11524" max="11753" width="9.140625" style="1"/>
    <col min="11754" max="11755" width="3.7109375" style="1" customWidth="1"/>
    <col min="11756" max="11759" width="12.5703125" style="1" customWidth="1"/>
    <col min="11760" max="11760" width="3.7109375" style="1" customWidth="1"/>
    <col min="11761" max="11761" width="42.85546875" style="1" bestFit="1" customWidth="1"/>
    <col min="11762" max="11763" width="11.28515625" style="1" customWidth="1"/>
    <col min="11764" max="11764" width="12.5703125" style="1" customWidth="1"/>
    <col min="11765" max="11765" width="13.42578125" style="1" customWidth="1"/>
    <col min="11766" max="11766" width="31.28515625" style="1" bestFit="1" customWidth="1"/>
    <col min="11767" max="11768" width="11.85546875" style="1" customWidth="1"/>
    <col min="11769" max="11769" width="8.7109375" style="1" bestFit="1" customWidth="1"/>
    <col min="11770" max="11770" width="9.42578125" style="1" bestFit="1" customWidth="1"/>
    <col min="11771" max="11777" width="11.85546875" style="1" customWidth="1"/>
    <col min="11778" max="11778" width="5.7109375" style="1" customWidth="1"/>
    <col min="11779" max="11779" width="3.7109375" style="1" customWidth="1"/>
    <col min="11780" max="12009" width="9.140625" style="1"/>
    <col min="12010" max="12011" width="3.7109375" style="1" customWidth="1"/>
    <col min="12012" max="12015" width="12.5703125" style="1" customWidth="1"/>
    <col min="12016" max="12016" width="3.7109375" style="1" customWidth="1"/>
    <col min="12017" max="12017" width="42.85546875" style="1" bestFit="1" customWidth="1"/>
    <col min="12018" max="12019" width="11.28515625" style="1" customWidth="1"/>
    <col min="12020" max="12020" width="12.5703125" style="1" customWidth="1"/>
    <col min="12021" max="12021" width="13.42578125" style="1" customWidth="1"/>
    <col min="12022" max="12022" width="31.28515625" style="1" bestFit="1" customWidth="1"/>
    <col min="12023" max="12024" width="11.85546875" style="1" customWidth="1"/>
    <col min="12025" max="12025" width="8.7109375" style="1" bestFit="1" customWidth="1"/>
    <col min="12026" max="12026" width="9.42578125" style="1" bestFit="1" customWidth="1"/>
    <col min="12027" max="12033" width="11.85546875" style="1" customWidth="1"/>
    <col min="12034" max="12034" width="5.7109375" style="1" customWidth="1"/>
    <col min="12035" max="12035" width="3.7109375" style="1" customWidth="1"/>
    <col min="12036" max="12265" width="9.140625" style="1"/>
    <col min="12266" max="12267" width="3.7109375" style="1" customWidth="1"/>
    <col min="12268" max="12271" width="12.5703125" style="1" customWidth="1"/>
    <col min="12272" max="12272" width="3.7109375" style="1" customWidth="1"/>
    <col min="12273" max="12273" width="42.85546875" style="1" bestFit="1" customWidth="1"/>
    <col min="12274" max="12275" width="11.28515625" style="1" customWidth="1"/>
    <col min="12276" max="12276" width="12.5703125" style="1" customWidth="1"/>
    <col min="12277" max="12277" width="13.42578125" style="1" customWidth="1"/>
    <col min="12278" max="12278" width="31.28515625" style="1" bestFit="1" customWidth="1"/>
    <col min="12279" max="12280" width="11.85546875" style="1" customWidth="1"/>
    <col min="12281" max="12281" width="8.7109375" style="1" bestFit="1" customWidth="1"/>
    <col min="12282" max="12282" width="9.42578125" style="1" bestFit="1" customWidth="1"/>
    <col min="12283" max="12289" width="11.85546875" style="1" customWidth="1"/>
    <col min="12290" max="12290" width="5.7109375" style="1" customWidth="1"/>
    <col min="12291" max="12291" width="3.7109375" style="1" customWidth="1"/>
    <col min="12292" max="12521" width="9.140625" style="1"/>
    <col min="12522" max="12523" width="3.7109375" style="1" customWidth="1"/>
    <col min="12524" max="12527" width="12.5703125" style="1" customWidth="1"/>
    <col min="12528" max="12528" width="3.7109375" style="1" customWidth="1"/>
    <col min="12529" max="12529" width="42.85546875" style="1" bestFit="1" customWidth="1"/>
    <col min="12530" max="12531" width="11.28515625" style="1" customWidth="1"/>
    <col min="12532" max="12532" width="12.5703125" style="1" customWidth="1"/>
    <col min="12533" max="12533" width="13.42578125" style="1" customWidth="1"/>
    <col min="12534" max="12534" width="31.28515625" style="1" bestFit="1" customWidth="1"/>
    <col min="12535" max="12536" width="11.85546875" style="1" customWidth="1"/>
    <col min="12537" max="12537" width="8.7109375" style="1" bestFit="1" customWidth="1"/>
    <col min="12538" max="12538" width="9.42578125" style="1" bestFit="1" customWidth="1"/>
    <col min="12539" max="12545" width="11.85546875" style="1" customWidth="1"/>
    <col min="12546" max="12546" width="5.7109375" style="1" customWidth="1"/>
    <col min="12547" max="12547" width="3.7109375" style="1" customWidth="1"/>
    <col min="12548" max="12777" width="9.140625" style="1"/>
    <col min="12778" max="12779" width="3.7109375" style="1" customWidth="1"/>
    <col min="12780" max="12783" width="12.5703125" style="1" customWidth="1"/>
    <col min="12784" max="12784" width="3.7109375" style="1" customWidth="1"/>
    <col min="12785" max="12785" width="42.85546875" style="1" bestFit="1" customWidth="1"/>
    <col min="12786" max="12787" width="11.28515625" style="1" customWidth="1"/>
    <col min="12788" max="12788" width="12.5703125" style="1" customWidth="1"/>
    <col min="12789" max="12789" width="13.42578125" style="1" customWidth="1"/>
    <col min="12790" max="12790" width="31.28515625" style="1" bestFit="1" customWidth="1"/>
    <col min="12791" max="12792" width="11.85546875" style="1" customWidth="1"/>
    <col min="12793" max="12793" width="8.7109375" style="1" bestFit="1" customWidth="1"/>
    <col min="12794" max="12794" width="9.42578125" style="1" bestFit="1" customWidth="1"/>
    <col min="12795" max="12801" width="11.85546875" style="1" customWidth="1"/>
    <col min="12802" max="12802" width="5.7109375" style="1" customWidth="1"/>
    <col min="12803" max="12803" width="3.7109375" style="1" customWidth="1"/>
    <col min="12804" max="13033" width="9.140625" style="1"/>
    <col min="13034" max="13035" width="3.7109375" style="1" customWidth="1"/>
    <col min="13036" max="13039" width="12.5703125" style="1" customWidth="1"/>
    <col min="13040" max="13040" width="3.7109375" style="1" customWidth="1"/>
    <col min="13041" max="13041" width="42.85546875" style="1" bestFit="1" customWidth="1"/>
    <col min="13042" max="13043" width="11.28515625" style="1" customWidth="1"/>
    <col min="13044" max="13044" width="12.5703125" style="1" customWidth="1"/>
    <col min="13045" max="13045" width="13.42578125" style="1" customWidth="1"/>
    <col min="13046" max="13046" width="31.28515625" style="1" bestFit="1" customWidth="1"/>
    <col min="13047" max="13048" width="11.85546875" style="1" customWidth="1"/>
    <col min="13049" max="13049" width="8.7109375" style="1" bestFit="1" customWidth="1"/>
    <col min="13050" max="13050" width="9.42578125" style="1" bestFit="1" customWidth="1"/>
    <col min="13051" max="13057" width="11.85546875" style="1" customWidth="1"/>
    <col min="13058" max="13058" width="5.7109375" style="1" customWidth="1"/>
    <col min="13059" max="13059" width="3.7109375" style="1" customWidth="1"/>
    <col min="13060" max="13289" width="9.140625" style="1"/>
    <col min="13290" max="13291" width="3.7109375" style="1" customWidth="1"/>
    <col min="13292" max="13295" width="12.5703125" style="1" customWidth="1"/>
    <col min="13296" max="13296" width="3.7109375" style="1" customWidth="1"/>
    <col min="13297" max="13297" width="42.85546875" style="1" bestFit="1" customWidth="1"/>
    <col min="13298" max="13299" width="11.28515625" style="1" customWidth="1"/>
    <col min="13300" max="13300" width="12.5703125" style="1" customWidth="1"/>
    <col min="13301" max="13301" width="13.42578125" style="1" customWidth="1"/>
    <col min="13302" max="13302" width="31.28515625" style="1" bestFit="1" customWidth="1"/>
    <col min="13303" max="13304" width="11.85546875" style="1" customWidth="1"/>
    <col min="13305" max="13305" width="8.7109375" style="1" bestFit="1" customWidth="1"/>
    <col min="13306" max="13306" width="9.42578125" style="1" bestFit="1" customWidth="1"/>
    <col min="13307" max="13313" width="11.85546875" style="1" customWidth="1"/>
    <col min="13314" max="13314" width="5.7109375" style="1" customWidth="1"/>
    <col min="13315" max="13315" width="3.7109375" style="1" customWidth="1"/>
    <col min="13316" max="13545" width="9.140625" style="1"/>
    <col min="13546" max="13547" width="3.7109375" style="1" customWidth="1"/>
    <col min="13548" max="13551" width="12.5703125" style="1" customWidth="1"/>
    <col min="13552" max="13552" width="3.7109375" style="1" customWidth="1"/>
    <col min="13553" max="13553" width="42.85546875" style="1" bestFit="1" customWidth="1"/>
    <col min="13554" max="13555" width="11.28515625" style="1" customWidth="1"/>
    <col min="13556" max="13556" width="12.5703125" style="1" customWidth="1"/>
    <col min="13557" max="13557" width="13.42578125" style="1" customWidth="1"/>
    <col min="13558" max="13558" width="31.28515625" style="1" bestFit="1" customWidth="1"/>
    <col min="13559" max="13560" width="11.85546875" style="1" customWidth="1"/>
    <col min="13561" max="13561" width="8.7109375" style="1" bestFit="1" customWidth="1"/>
    <col min="13562" max="13562" width="9.42578125" style="1" bestFit="1" customWidth="1"/>
    <col min="13563" max="13569" width="11.85546875" style="1" customWidth="1"/>
    <col min="13570" max="13570" width="5.7109375" style="1" customWidth="1"/>
    <col min="13571" max="13571" width="3.7109375" style="1" customWidth="1"/>
    <col min="13572" max="13801" width="9.140625" style="1"/>
    <col min="13802" max="13803" width="3.7109375" style="1" customWidth="1"/>
    <col min="13804" max="13807" width="12.5703125" style="1" customWidth="1"/>
    <col min="13808" max="13808" width="3.7109375" style="1" customWidth="1"/>
    <col min="13809" max="13809" width="42.85546875" style="1" bestFit="1" customWidth="1"/>
    <col min="13810" max="13811" width="11.28515625" style="1" customWidth="1"/>
    <col min="13812" max="13812" width="12.5703125" style="1" customWidth="1"/>
    <col min="13813" max="13813" width="13.42578125" style="1" customWidth="1"/>
    <col min="13814" max="13814" width="31.28515625" style="1" bestFit="1" customWidth="1"/>
    <col min="13815" max="13816" width="11.85546875" style="1" customWidth="1"/>
    <col min="13817" max="13817" width="8.7109375" style="1" bestFit="1" customWidth="1"/>
    <col min="13818" max="13818" width="9.42578125" style="1" bestFit="1" customWidth="1"/>
    <col min="13819" max="13825" width="11.85546875" style="1" customWidth="1"/>
    <col min="13826" max="13826" width="5.7109375" style="1" customWidth="1"/>
    <col min="13827" max="13827" width="3.7109375" style="1" customWidth="1"/>
    <col min="13828" max="14057" width="9.140625" style="1"/>
    <col min="14058" max="14059" width="3.7109375" style="1" customWidth="1"/>
    <col min="14060" max="14063" width="12.5703125" style="1" customWidth="1"/>
    <col min="14064" max="14064" width="3.7109375" style="1" customWidth="1"/>
    <col min="14065" max="14065" width="42.85546875" style="1" bestFit="1" customWidth="1"/>
    <col min="14066" max="14067" width="11.28515625" style="1" customWidth="1"/>
    <col min="14068" max="14068" width="12.5703125" style="1" customWidth="1"/>
    <col min="14069" max="14069" width="13.42578125" style="1" customWidth="1"/>
    <col min="14070" max="14070" width="31.28515625" style="1" bestFit="1" customWidth="1"/>
    <col min="14071" max="14072" width="11.85546875" style="1" customWidth="1"/>
    <col min="14073" max="14073" width="8.7109375" style="1" bestFit="1" customWidth="1"/>
    <col min="14074" max="14074" width="9.42578125" style="1" bestFit="1" customWidth="1"/>
    <col min="14075" max="14081" width="11.85546875" style="1" customWidth="1"/>
    <col min="14082" max="14082" width="5.7109375" style="1" customWidth="1"/>
    <col min="14083" max="14083" width="3.7109375" style="1" customWidth="1"/>
    <col min="14084" max="14313" width="9.140625" style="1"/>
    <col min="14314" max="14315" width="3.7109375" style="1" customWidth="1"/>
    <col min="14316" max="14319" width="12.5703125" style="1" customWidth="1"/>
    <col min="14320" max="14320" width="3.7109375" style="1" customWidth="1"/>
    <col min="14321" max="14321" width="42.85546875" style="1" bestFit="1" customWidth="1"/>
    <col min="14322" max="14323" width="11.28515625" style="1" customWidth="1"/>
    <col min="14324" max="14324" width="12.5703125" style="1" customWidth="1"/>
    <col min="14325" max="14325" width="13.42578125" style="1" customWidth="1"/>
    <col min="14326" max="14326" width="31.28515625" style="1" bestFit="1" customWidth="1"/>
    <col min="14327" max="14328" width="11.85546875" style="1" customWidth="1"/>
    <col min="14329" max="14329" width="8.7109375" style="1" bestFit="1" customWidth="1"/>
    <col min="14330" max="14330" width="9.42578125" style="1" bestFit="1" customWidth="1"/>
    <col min="14331" max="14337" width="11.85546875" style="1" customWidth="1"/>
    <col min="14338" max="14338" width="5.7109375" style="1" customWidth="1"/>
    <col min="14339" max="14339" width="3.7109375" style="1" customWidth="1"/>
    <col min="14340" max="14569" width="9.140625" style="1"/>
    <col min="14570" max="14571" width="3.7109375" style="1" customWidth="1"/>
    <col min="14572" max="14575" width="12.5703125" style="1" customWidth="1"/>
    <col min="14576" max="14576" width="3.7109375" style="1" customWidth="1"/>
    <col min="14577" max="14577" width="42.85546875" style="1" bestFit="1" customWidth="1"/>
    <col min="14578" max="14579" width="11.28515625" style="1" customWidth="1"/>
    <col min="14580" max="14580" width="12.5703125" style="1" customWidth="1"/>
    <col min="14581" max="14581" width="13.42578125" style="1" customWidth="1"/>
    <col min="14582" max="14582" width="31.28515625" style="1" bestFit="1" customWidth="1"/>
    <col min="14583" max="14584" width="11.85546875" style="1" customWidth="1"/>
    <col min="14585" max="14585" width="8.7109375" style="1" bestFit="1" customWidth="1"/>
    <col min="14586" max="14586" width="9.42578125" style="1" bestFit="1" customWidth="1"/>
    <col min="14587" max="14593" width="11.85546875" style="1" customWidth="1"/>
    <col min="14594" max="14594" width="5.7109375" style="1" customWidth="1"/>
    <col min="14595" max="14595" width="3.7109375" style="1" customWidth="1"/>
    <col min="14596" max="14825" width="9.140625" style="1"/>
    <col min="14826" max="14827" width="3.7109375" style="1" customWidth="1"/>
    <col min="14828" max="14831" width="12.5703125" style="1" customWidth="1"/>
    <col min="14832" max="14832" width="3.7109375" style="1" customWidth="1"/>
    <col min="14833" max="14833" width="42.85546875" style="1" bestFit="1" customWidth="1"/>
    <col min="14834" max="14835" width="11.28515625" style="1" customWidth="1"/>
    <col min="14836" max="14836" width="12.5703125" style="1" customWidth="1"/>
    <col min="14837" max="14837" width="13.42578125" style="1" customWidth="1"/>
    <col min="14838" max="14838" width="31.28515625" style="1" bestFit="1" customWidth="1"/>
    <col min="14839" max="14840" width="11.85546875" style="1" customWidth="1"/>
    <col min="14841" max="14841" width="8.7109375" style="1" bestFit="1" customWidth="1"/>
    <col min="14842" max="14842" width="9.42578125" style="1" bestFit="1" customWidth="1"/>
    <col min="14843" max="14849" width="11.85546875" style="1" customWidth="1"/>
    <col min="14850" max="14850" width="5.7109375" style="1" customWidth="1"/>
    <col min="14851" max="14851" width="3.7109375" style="1" customWidth="1"/>
    <col min="14852" max="15081" width="9.140625" style="1"/>
    <col min="15082" max="15083" width="3.7109375" style="1" customWidth="1"/>
    <col min="15084" max="15087" width="12.5703125" style="1" customWidth="1"/>
    <col min="15088" max="15088" width="3.7109375" style="1" customWidth="1"/>
    <col min="15089" max="15089" width="42.85546875" style="1" bestFit="1" customWidth="1"/>
    <col min="15090" max="15091" width="11.28515625" style="1" customWidth="1"/>
    <col min="15092" max="15092" width="12.5703125" style="1" customWidth="1"/>
    <col min="15093" max="15093" width="13.42578125" style="1" customWidth="1"/>
    <col min="15094" max="15094" width="31.28515625" style="1" bestFit="1" customWidth="1"/>
    <col min="15095" max="15096" width="11.85546875" style="1" customWidth="1"/>
    <col min="15097" max="15097" width="8.7109375" style="1" bestFit="1" customWidth="1"/>
    <col min="15098" max="15098" width="9.42578125" style="1" bestFit="1" customWidth="1"/>
    <col min="15099" max="15105" width="11.85546875" style="1" customWidth="1"/>
    <col min="15106" max="15106" width="5.7109375" style="1" customWidth="1"/>
    <col min="15107" max="15107" width="3.7109375" style="1" customWidth="1"/>
    <col min="15108" max="15337" width="9.140625" style="1"/>
    <col min="15338" max="15339" width="3.7109375" style="1" customWidth="1"/>
    <col min="15340" max="15343" width="12.5703125" style="1" customWidth="1"/>
    <col min="15344" max="15344" width="3.7109375" style="1" customWidth="1"/>
    <col min="15345" max="15345" width="42.85546875" style="1" bestFit="1" customWidth="1"/>
    <col min="15346" max="15347" width="11.28515625" style="1" customWidth="1"/>
    <col min="15348" max="15348" width="12.5703125" style="1" customWidth="1"/>
    <col min="15349" max="15349" width="13.42578125" style="1" customWidth="1"/>
    <col min="15350" max="15350" width="31.28515625" style="1" bestFit="1" customWidth="1"/>
    <col min="15351" max="15352" width="11.85546875" style="1" customWidth="1"/>
    <col min="15353" max="15353" width="8.7109375" style="1" bestFit="1" customWidth="1"/>
    <col min="15354" max="15354" width="9.42578125" style="1" bestFit="1" customWidth="1"/>
    <col min="15355" max="15361" width="11.85546875" style="1" customWidth="1"/>
    <col min="15362" max="15362" width="5.7109375" style="1" customWidth="1"/>
    <col min="15363" max="15363" width="3.7109375" style="1" customWidth="1"/>
    <col min="15364" max="15593" width="9.140625" style="1"/>
    <col min="15594" max="15595" width="3.7109375" style="1" customWidth="1"/>
    <col min="15596" max="15599" width="12.5703125" style="1" customWidth="1"/>
    <col min="15600" max="15600" width="3.7109375" style="1" customWidth="1"/>
    <col min="15601" max="15601" width="42.85546875" style="1" bestFit="1" customWidth="1"/>
    <col min="15602" max="15603" width="11.28515625" style="1" customWidth="1"/>
    <col min="15604" max="15604" width="12.5703125" style="1" customWidth="1"/>
    <col min="15605" max="15605" width="13.42578125" style="1" customWidth="1"/>
    <col min="15606" max="15606" width="31.28515625" style="1" bestFit="1" customWidth="1"/>
    <col min="15607" max="15608" width="11.85546875" style="1" customWidth="1"/>
    <col min="15609" max="15609" width="8.7109375" style="1" bestFit="1" customWidth="1"/>
    <col min="15610" max="15610" width="9.42578125" style="1" bestFit="1" customWidth="1"/>
    <col min="15611" max="15617" width="11.85546875" style="1" customWidth="1"/>
    <col min="15618" max="15618" width="5.7109375" style="1" customWidth="1"/>
    <col min="15619" max="15619" width="3.7109375" style="1" customWidth="1"/>
    <col min="15620" max="15849" width="9.140625" style="1"/>
    <col min="15850" max="15851" width="3.7109375" style="1" customWidth="1"/>
    <col min="15852" max="15855" width="12.5703125" style="1" customWidth="1"/>
    <col min="15856" max="15856" width="3.7109375" style="1" customWidth="1"/>
    <col min="15857" max="15857" width="42.85546875" style="1" bestFit="1" customWidth="1"/>
    <col min="15858" max="15859" width="11.28515625" style="1" customWidth="1"/>
    <col min="15860" max="15860" width="12.5703125" style="1" customWidth="1"/>
    <col min="15861" max="15861" width="13.42578125" style="1" customWidth="1"/>
    <col min="15862" max="15862" width="31.28515625" style="1" bestFit="1" customWidth="1"/>
    <col min="15863" max="15864" width="11.85546875" style="1" customWidth="1"/>
    <col min="15865" max="15865" width="8.7109375" style="1" bestFit="1" customWidth="1"/>
    <col min="15866" max="15866" width="9.42578125" style="1" bestFit="1" customWidth="1"/>
    <col min="15867" max="15873" width="11.85546875" style="1" customWidth="1"/>
    <col min="15874" max="15874" width="5.7109375" style="1" customWidth="1"/>
    <col min="15875" max="15875" width="3.7109375" style="1" customWidth="1"/>
    <col min="15876" max="16105" width="9.140625" style="1"/>
    <col min="16106" max="16107" width="3.7109375" style="1" customWidth="1"/>
    <col min="16108" max="16111" width="12.5703125" style="1" customWidth="1"/>
    <col min="16112" max="16112" width="3.7109375" style="1" customWidth="1"/>
    <col min="16113" max="16113" width="42.85546875" style="1" bestFit="1" customWidth="1"/>
    <col min="16114" max="16115" width="11.28515625" style="1" customWidth="1"/>
    <col min="16116" max="16116" width="12.5703125" style="1" customWidth="1"/>
    <col min="16117" max="16117" width="13.42578125" style="1" customWidth="1"/>
    <col min="16118" max="16118" width="31.28515625" style="1" bestFit="1" customWidth="1"/>
    <col min="16119" max="16120" width="11.85546875" style="1" customWidth="1"/>
    <col min="16121" max="16121" width="8.7109375" style="1" bestFit="1" customWidth="1"/>
    <col min="16122" max="16122" width="9.42578125" style="1" bestFit="1" customWidth="1"/>
    <col min="16123" max="16129" width="11.85546875" style="1" customWidth="1"/>
    <col min="16130" max="16130" width="5.7109375" style="1" customWidth="1"/>
    <col min="16131" max="16131" width="3.7109375" style="1" customWidth="1"/>
    <col min="16132" max="16384" width="9.140625" style="1"/>
  </cols>
  <sheetData>
    <row r="1" spans="3:20">
      <c r="L1" s="1"/>
      <c r="M1" s="1"/>
      <c r="N1" s="1"/>
      <c r="O1" s="1"/>
    </row>
    <row r="2" spans="3:20">
      <c r="L2" s="1"/>
      <c r="M2" s="1"/>
      <c r="N2" s="1"/>
      <c r="O2" s="1"/>
    </row>
    <row r="3" spans="3:20" ht="21.4" customHeight="1">
      <c r="C3" s="2"/>
      <c r="F3" s="3"/>
      <c r="G3" s="4"/>
      <c r="H3" s="5"/>
      <c r="K3" s="6" t="s">
        <v>0</v>
      </c>
      <c r="N3" s="1"/>
      <c r="O3" s="1"/>
    </row>
    <row r="4" spans="3:20" ht="21.4" customHeight="1">
      <c r="C4" s="7"/>
      <c r="D4" s="8"/>
      <c r="G4" s="5"/>
      <c r="K4" s="6" t="s">
        <v>653</v>
      </c>
      <c r="N4" s="1"/>
      <c r="O4" s="1"/>
    </row>
    <row r="5" spans="3:20" ht="19.5">
      <c r="C5" s="9"/>
      <c r="F5" s="35"/>
      <c r="G5" s="35"/>
      <c r="H5" s="35"/>
      <c r="I5" s="35"/>
      <c r="J5" s="35"/>
      <c r="K5" s="31" t="s">
        <v>1</v>
      </c>
      <c r="N5" s="1"/>
      <c r="O5" s="1"/>
    </row>
    <row r="6" spans="3:20" ht="15.75">
      <c r="C6" s="1843" t="s">
        <v>313</v>
      </c>
      <c r="D6" s="1843"/>
      <c r="L6" s="1"/>
      <c r="N6" s="1"/>
      <c r="O6" s="1"/>
    </row>
    <row r="7" spans="3:20" ht="15.75" thickBot="1">
      <c r="C7" s="10" t="s">
        <v>3</v>
      </c>
      <c r="D7" s="11" t="s">
        <v>312</v>
      </c>
      <c r="F7" s="531" t="s">
        <v>2</v>
      </c>
      <c r="G7" s="28"/>
      <c r="H7"/>
      <c r="I7" s="36" t="s">
        <v>311</v>
      </c>
      <c r="J7"/>
      <c r="K7"/>
      <c r="N7" s="1"/>
      <c r="O7" s="1"/>
    </row>
    <row r="8" spans="3:20" ht="15.75" thickBot="1">
      <c r="C8" s="115">
        <f>margins!AH3</f>
        <v>12.25</v>
      </c>
      <c r="D8" s="116">
        <v>110.72499999999999</v>
      </c>
      <c r="E8" s="15"/>
      <c r="F8" s="12" t="s">
        <v>6</v>
      </c>
      <c r="G8" s="13">
        <v>100</v>
      </c>
      <c r="H8"/>
      <c r="I8" s="530" t="s">
        <v>351</v>
      </c>
      <c r="J8" s="529"/>
      <c r="K8" s="529"/>
      <c r="L8" s="529"/>
      <c r="M8" s="528"/>
      <c r="R8" s="428" t="s">
        <v>357</v>
      </c>
      <c r="S8" s="429"/>
      <c r="T8" s="1492">
        <v>46059.354328703703</v>
      </c>
    </row>
    <row r="9" spans="3:20" ht="15.75" thickBot="1">
      <c r="C9" s="115">
        <f>margins!AH4</f>
        <v>12.125</v>
      </c>
      <c r="D9" s="116">
        <v>110.6</v>
      </c>
      <c r="E9" s="18"/>
      <c r="F9" s="16" t="s">
        <v>8</v>
      </c>
      <c r="G9" s="527">
        <v>0</v>
      </c>
      <c r="H9"/>
      <c r="I9" s="84" t="s">
        <v>352</v>
      </c>
      <c r="J9"/>
      <c r="K9"/>
      <c r="M9" s="526"/>
    </row>
    <row r="10" spans="3:20" ht="15.75" thickBot="1">
      <c r="C10" s="115">
        <f>margins!AH5</f>
        <v>12</v>
      </c>
      <c r="D10" s="116">
        <v>110.47499999999999</v>
      </c>
      <c r="E10" s="18"/>
      <c r="F10" s="16" t="s">
        <v>10</v>
      </c>
      <c r="G10" s="669">
        <v>-0.375</v>
      </c>
      <c r="H10"/>
      <c r="I10" s="84" t="s">
        <v>310</v>
      </c>
      <c r="J10"/>
      <c r="K10"/>
      <c r="M10" s="526"/>
      <c r="O10" s="1"/>
      <c r="R10" s="445" t="s">
        <v>199</v>
      </c>
      <c r="S10" s="446" t="s">
        <v>200</v>
      </c>
      <c r="T10" s="446" t="s">
        <v>201</v>
      </c>
    </row>
    <row r="11" spans="3:20">
      <c r="C11" s="115">
        <f>margins!AH6</f>
        <v>11.875</v>
      </c>
      <c r="D11" s="116">
        <v>110.35</v>
      </c>
      <c r="E11" s="18"/>
      <c r="F11" s="672"/>
      <c r="G11" s="673"/>
      <c r="H11"/>
      <c r="I11" s="525" t="s">
        <v>309</v>
      </c>
      <c r="J11" s="524"/>
      <c r="K11" s="524"/>
      <c r="L11" s="524"/>
      <c r="M11" s="523"/>
      <c r="O11" s="1"/>
    </row>
    <row r="12" spans="3:20" ht="15.75" thickBot="1">
      <c r="C12" s="115">
        <f>margins!AH7</f>
        <v>11.75</v>
      </c>
      <c r="D12" s="116">
        <v>110.22499999999999</v>
      </c>
      <c r="E12" s="18"/>
      <c r="F12" s="670" t="s">
        <v>308</v>
      </c>
      <c r="G12" s="671"/>
      <c r="H12"/>
      <c r="I12" s="1862" t="s">
        <v>465</v>
      </c>
      <c r="J12" s="1863"/>
      <c r="K12" s="1863"/>
      <c r="L12" s="1863"/>
      <c r="M12" s="1863"/>
      <c r="O12" s="1"/>
    </row>
    <row r="13" spans="3:20">
      <c r="C13" s="115">
        <f>margins!AH8</f>
        <v>11.625</v>
      </c>
      <c r="D13" s="116">
        <v>110.1</v>
      </c>
      <c r="E13" s="18"/>
      <c r="F13" s="32" t="s">
        <v>83</v>
      </c>
      <c r="G13" s="34">
        <v>-0.25</v>
      </c>
      <c r="H13"/>
      <c r="I13" s="801"/>
      <c r="J13" s="802"/>
      <c r="K13" s="802"/>
      <c r="L13" s="802"/>
      <c r="M13" s="803"/>
      <c r="O13" s="1"/>
      <c r="R13" s="609" t="s">
        <v>203</v>
      </c>
      <c r="S13" s="435">
        <v>9.5</v>
      </c>
      <c r="T13" s="660">
        <f>VLOOKUP(S13,$C$8:$D$48,2,FALSE)</f>
        <v>106.1</v>
      </c>
    </row>
    <row r="14" spans="3:20">
      <c r="C14" s="115">
        <f>margins!AH9</f>
        <v>11.5</v>
      </c>
      <c r="D14" s="116">
        <v>109.97499999999999</v>
      </c>
      <c r="E14" s="18"/>
      <c r="F14" s="32" t="s">
        <v>84</v>
      </c>
      <c r="G14" s="34">
        <v>-0.32500000000000001</v>
      </c>
      <c r="H14"/>
      <c r="I14" s="804"/>
      <c r="J14"/>
      <c r="K14"/>
      <c r="M14" s="526"/>
      <c r="O14" s="1"/>
      <c r="R14" s="611" t="s">
        <v>363</v>
      </c>
      <c r="S14" s="436" t="s">
        <v>19</v>
      </c>
      <c r="T14" s="440"/>
    </row>
    <row r="15" spans="3:20" ht="15" customHeight="1">
      <c r="C15" s="115">
        <f>margins!AH10</f>
        <v>11.375</v>
      </c>
      <c r="D15" s="116">
        <v>109.85</v>
      </c>
      <c r="E15" s="18"/>
      <c r="F15" s="32" t="s">
        <v>85</v>
      </c>
      <c r="G15" s="34">
        <v>-0.55000000000000004</v>
      </c>
      <c r="H15"/>
      <c r="I15" s="804"/>
      <c r="J15"/>
      <c r="K15"/>
      <c r="M15" s="526"/>
      <c r="R15" s="611" t="s">
        <v>204</v>
      </c>
      <c r="S15" s="436" t="s">
        <v>297</v>
      </c>
      <c r="T15" s="440"/>
    </row>
    <row r="16" spans="3:20" ht="15" customHeight="1">
      <c r="C16" s="115">
        <f>margins!AH11</f>
        <v>11.25</v>
      </c>
      <c r="D16" s="116">
        <v>109.72499999999999</v>
      </c>
      <c r="E16" s="18"/>
      <c r="F16" s="32" t="s">
        <v>86</v>
      </c>
      <c r="G16" s="34">
        <v>-0.65</v>
      </c>
      <c r="I16" s="805"/>
      <c r="J16"/>
      <c r="K16"/>
      <c r="M16" s="526"/>
      <c r="R16" s="611" t="s">
        <v>202</v>
      </c>
      <c r="S16" s="436" t="s">
        <v>288</v>
      </c>
      <c r="T16" s="440">
        <f>IF(S16="Choose a Selection",0,(INDEX($H$21:$P$75,MATCH(S16,$G$21:$G$75,0),MATCH($S$14,$H$20:$P$20,0),1)))</f>
        <v>0</v>
      </c>
    </row>
    <row r="17" spans="3:20" ht="15" customHeight="1">
      <c r="C17" s="115">
        <f>margins!AH12</f>
        <v>11.125</v>
      </c>
      <c r="D17" s="116">
        <v>109.6</v>
      </c>
      <c r="E17" s="18"/>
      <c r="F17" s="520" t="s">
        <v>307</v>
      </c>
      <c r="G17" s="33"/>
      <c r="I17" s="804"/>
      <c r="J17"/>
      <c r="K17"/>
      <c r="M17" s="526"/>
      <c r="R17" s="611" t="s">
        <v>4</v>
      </c>
      <c r="S17" s="436" t="s">
        <v>195</v>
      </c>
      <c r="T17" s="440">
        <f>IF(S17="Full Doc",INDEX($H$21:$P$28,MATCH(S15,G21:G28,0),MATCH(S14,$H$20:$P$20,0),1),0)</f>
        <v>0</v>
      </c>
    </row>
    <row r="18" spans="3:20" ht="15" customHeight="1">
      <c r="C18" s="115">
        <f>margins!AH13</f>
        <v>11</v>
      </c>
      <c r="D18" s="116">
        <v>109.47499999999999</v>
      </c>
      <c r="E18" s="18"/>
      <c r="I18" s="804"/>
      <c r="J18"/>
      <c r="K18"/>
      <c r="M18" s="526"/>
      <c r="R18" s="611" t="s">
        <v>531</v>
      </c>
      <c r="S18" s="436" t="s">
        <v>195</v>
      </c>
      <c r="T18" s="440">
        <f>IF(S18="Choose a Selection",0,(INDEX($H$29:$P$36,MATCH($S$15,G29:G36,0),MATCH($S$14,$H$20:$P$20,0),1)))</f>
        <v>0</v>
      </c>
    </row>
    <row r="19" spans="3:20" ht="15" customHeight="1">
      <c r="C19" s="115">
        <f>margins!AH14</f>
        <v>10.875</v>
      </c>
      <c r="D19" s="116">
        <v>109.35</v>
      </c>
      <c r="E19" s="18"/>
      <c r="F19" s="1835" t="s">
        <v>221</v>
      </c>
      <c r="G19" s="1836"/>
      <c r="H19" s="1838" t="s">
        <v>306</v>
      </c>
      <c r="I19" s="1838"/>
      <c r="J19" s="1838"/>
      <c r="K19" s="1838"/>
      <c r="L19" s="1838"/>
      <c r="M19" s="1838"/>
      <c r="N19" s="1838"/>
      <c r="O19" s="1838"/>
      <c r="P19" s="1839"/>
      <c r="R19" s="611" t="s">
        <v>532</v>
      </c>
      <c r="S19" s="436" t="s">
        <v>195</v>
      </c>
      <c r="T19" s="440">
        <f>IF(S19="Choose a Selection",0,(INDEX($H$45:$P$47,MATCH(S19,G45:G47,0),MATCH($S$14,$H$20:$P$20,0),1)))</f>
        <v>0</v>
      </c>
    </row>
    <row r="20" spans="3:20" ht="15" customHeight="1">
      <c r="C20" s="115">
        <f>margins!AH15</f>
        <v>10.75</v>
      </c>
      <c r="D20" s="116">
        <v>109.1</v>
      </c>
      <c r="E20" s="18"/>
      <c r="F20" s="94"/>
      <c r="G20" s="95"/>
      <c r="H20" s="95" t="s">
        <v>15</v>
      </c>
      <c r="I20" s="95" t="s">
        <v>16</v>
      </c>
      <c r="J20" s="95" t="s">
        <v>17</v>
      </c>
      <c r="K20" s="95" t="s">
        <v>18</v>
      </c>
      <c r="L20" s="95" t="s">
        <v>19</v>
      </c>
      <c r="M20" s="95" t="s">
        <v>20</v>
      </c>
      <c r="N20" s="29" t="s">
        <v>21</v>
      </c>
      <c r="O20" s="95" t="s">
        <v>22</v>
      </c>
      <c r="P20" s="29" t="s">
        <v>23</v>
      </c>
      <c r="R20" s="611" t="s">
        <v>533</v>
      </c>
      <c r="S20" s="436" t="s">
        <v>195</v>
      </c>
      <c r="T20" s="440">
        <f>IF(S20="Choose a Selection",0,(INDEX($H$37:$P$44,MATCH($S$15,G37:G44,0),MATCH($S$14,$H$20:$P$20,0),1)))</f>
        <v>0</v>
      </c>
    </row>
    <row r="21" spans="3:20" ht="15" customHeight="1">
      <c r="C21" s="115">
        <f>margins!AH16</f>
        <v>10.625</v>
      </c>
      <c r="D21" s="116">
        <v>108.85</v>
      </c>
      <c r="E21" s="18"/>
      <c r="F21" s="518" t="s">
        <v>4</v>
      </c>
      <c r="G21" s="513" t="s">
        <v>303</v>
      </c>
      <c r="H21" s="494">
        <v>1.875</v>
      </c>
      <c r="I21" s="484">
        <v>1.875</v>
      </c>
      <c r="J21" s="512">
        <v>1.625</v>
      </c>
      <c r="K21" s="512">
        <v>1.375</v>
      </c>
      <c r="L21" s="512">
        <v>1.125</v>
      </c>
      <c r="M21" s="512">
        <v>0.25</v>
      </c>
      <c r="N21" s="512">
        <v>-0.625</v>
      </c>
      <c r="O21" s="512">
        <v>-4.5</v>
      </c>
      <c r="P21" s="511">
        <v>-6.125</v>
      </c>
      <c r="R21" s="611" t="s">
        <v>287</v>
      </c>
      <c r="S21" s="436" t="s">
        <v>195</v>
      </c>
      <c r="T21" s="440">
        <f>IF(S21="Choose a Selection",0,(INDEX($H$21:$P$76,MATCH(S21,$G$21:$G$76,0),MATCH($S$14,$H$20:$P$20,0),1)))</f>
        <v>0</v>
      </c>
    </row>
    <row r="22" spans="3:20" ht="15" customHeight="1">
      <c r="C22" s="115">
        <f>margins!AH17</f>
        <v>10.5</v>
      </c>
      <c r="D22" s="116">
        <v>108.6</v>
      </c>
      <c r="E22" s="18"/>
      <c r="F22" s="517" t="s">
        <v>305</v>
      </c>
      <c r="G22" s="510" t="s">
        <v>302</v>
      </c>
      <c r="H22" s="492">
        <v>1.875</v>
      </c>
      <c r="I22" s="491">
        <v>1.875</v>
      </c>
      <c r="J22" s="505">
        <v>1.625</v>
      </c>
      <c r="K22" s="505">
        <v>1.375</v>
      </c>
      <c r="L22" s="505">
        <v>1.125</v>
      </c>
      <c r="M22" s="505">
        <v>0.125</v>
      </c>
      <c r="N22" s="505">
        <v>-0.75</v>
      </c>
      <c r="O22" s="505">
        <v>-4.75</v>
      </c>
      <c r="P22" s="509">
        <v>-6.375</v>
      </c>
      <c r="R22" s="611" t="s">
        <v>45</v>
      </c>
      <c r="S22" s="436" t="s">
        <v>195</v>
      </c>
      <c r="T22" s="440">
        <f>IF(S22="Choose a Selection",0,(INDEX($H$21:$P$76,MATCH(S22,$G$21:$G$76,0),MATCH($S$14,$H$20:$P$20,0),1)))</f>
        <v>0</v>
      </c>
    </row>
    <row r="23" spans="3:20" ht="15" customHeight="1">
      <c r="C23" s="115">
        <f>margins!AH18</f>
        <v>10.375</v>
      </c>
      <c r="D23" s="116">
        <v>108.35</v>
      </c>
      <c r="E23" s="18"/>
      <c r="F23" s="519"/>
      <c r="G23" s="507" t="s">
        <v>301</v>
      </c>
      <c r="H23" s="506">
        <v>1.375</v>
      </c>
      <c r="I23" s="505">
        <v>1.375</v>
      </c>
      <c r="J23" s="505">
        <v>1.125</v>
      </c>
      <c r="K23" s="505">
        <v>0.875</v>
      </c>
      <c r="L23" s="505">
        <v>0.625</v>
      </c>
      <c r="M23" s="505">
        <v>-0.5</v>
      </c>
      <c r="N23" s="505">
        <v>-1.5</v>
      </c>
      <c r="O23" s="505">
        <v>-5.375</v>
      </c>
      <c r="P23" s="509">
        <v>-7.375</v>
      </c>
      <c r="R23" s="611" t="s">
        <v>56</v>
      </c>
      <c r="S23" s="436" t="s">
        <v>195</v>
      </c>
      <c r="T23" s="440">
        <f>IF(S23="Choose a Selection",0,(INDEX($H$21:$P$76,MATCH(S23,$G$21:$G$76,0),MATCH($S$14,$H$20:$P$20,0),1)))</f>
        <v>0</v>
      </c>
    </row>
    <row r="24" spans="3:20" ht="15" customHeight="1">
      <c r="C24" s="115">
        <f>margins!AH19</f>
        <v>10.25</v>
      </c>
      <c r="D24" s="116">
        <v>108.1</v>
      </c>
      <c r="E24" s="18"/>
      <c r="F24" s="518"/>
      <c r="G24" s="507" t="s">
        <v>300</v>
      </c>
      <c r="H24" s="506">
        <v>1</v>
      </c>
      <c r="I24" s="505">
        <v>1</v>
      </c>
      <c r="J24" s="505">
        <v>0.625</v>
      </c>
      <c r="K24" s="505">
        <v>0.375</v>
      </c>
      <c r="L24" s="505">
        <v>0.125</v>
      </c>
      <c r="M24" s="505">
        <v>-1.125</v>
      </c>
      <c r="N24" s="505">
        <v>-2.75</v>
      </c>
      <c r="O24" s="505">
        <v>-6.75</v>
      </c>
      <c r="P24" s="509">
        <v>-9</v>
      </c>
      <c r="R24" s="611" t="s">
        <v>60</v>
      </c>
      <c r="S24" s="436" t="s">
        <v>276</v>
      </c>
      <c r="T24" s="440">
        <f>IF(S24="Choose a Selection",0,(INDEX($H$21:$P$76,MATCH(S24,$G$21:$G$76,0),MATCH($S$14,$H$20:$P$20,0),1)))</f>
        <v>0</v>
      </c>
    </row>
    <row r="25" spans="3:20" ht="15" customHeight="1">
      <c r="C25" s="115">
        <f>margins!AH20</f>
        <v>10.125</v>
      </c>
      <c r="D25" s="116">
        <v>107.85</v>
      </c>
      <c r="E25" s="18"/>
      <c r="F25" s="517"/>
      <c r="G25" s="507" t="s">
        <v>299</v>
      </c>
      <c r="H25" s="506">
        <v>0.125</v>
      </c>
      <c r="I25" s="505">
        <v>0.125</v>
      </c>
      <c r="J25" s="505">
        <v>-0.375</v>
      </c>
      <c r="K25" s="505">
        <v>-0.75</v>
      </c>
      <c r="L25" s="505">
        <v>-1</v>
      </c>
      <c r="M25" s="505">
        <v>-2</v>
      </c>
      <c r="N25" s="505">
        <v>-4</v>
      </c>
      <c r="O25" s="505">
        <v>-8.125</v>
      </c>
      <c r="P25" s="509">
        <v>-10</v>
      </c>
      <c r="R25" s="611" t="s">
        <v>62</v>
      </c>
      <c r="S25" s="436" t="s">
        <v>274</v>
      </c>
      <c r="T25" s="440">
        <f>IF(S25="Choose a Selection",0,(INDEX($H$21:$P$76,MATCH(S25,$G$21:$G$76,0),MATCH($S$14,$H$20:$P$20,0),1)))</f>
        <v>0</v>
      </c>
    </row>
    <row r="26" spans="3:20" ht="15" customHeight="1">
      <c r="C26" s="115">
        <f>margins!AH21</f>
        <v>10</v>
      </c>
      <c r="D26" s="116">
        <v>107.6</v>
      </c>
      <c r="E26" s="18"/>
      <c r="F26" s="516"/>
      <c r="G26" s="507" t="s">
        <v>298</v>
      </c>
      <c r="H26" s="506">
        <v>-0.75</v>
      </c>
      <c r="I26" s="505">
        <v>-0.75</v>
      </c>
      <c r="J26" s="505">
        <v>-1.375</v>
      </c>
      <c r="K26" s="505">
        <v>-1.875</v>
      </c>
      <c r="L26" s="505">
        <v>-2.375</v>
      </c>
      <c r="M26" s="505">
        <v>-3.125</v>
      </c>
      <c r="N26" s="505">
        <v>-5.5</v>
      </c>
      <c r="O26" s="505">
        <v>-9.375</v>
      </c>
      <c r="P26" s="509">
        <v>-11.5</v>
      </c>
      <c r="R26" s="611" t="s">
        <v>209</v>
      </c>
      <c r="S26" s="436" t="s">
        <v>195</v>
      </c>
      <c r="T26" s="440">
        <f>IF(S26&lt;&gt;30,0,G10)</f>
        <v>0</v>
      </c>
    </row>
    <row r="27" spans="3:20" ht="15" customHeight="1" thickBot="1">
      <c r="C27" s="115">
        <f>margins!AH22</f>
        <v>9.875</v>
      </c>
      <c r="D27" s="116">
        <v>107.22499999999999</v>
      </c>
      <c r="E27" s="18"/>
      <c r="F27" s="516"/>
      <c r="G27" s="507" t="s">
        <v>297</v>
      </c>
      <c r="H27" s="506">
        <v>-3</v>
      </c>
      <c r="I27" s="505">
        <v>-3</v>
      </c>
      <c r="J27" s="505">
        <v>-3.75</v>
      </c>
      <c r="K27" s="505">
        <v>-4.125</v>
      </c>
      <c r="L27" s="505">
        <v>-4.75</v>
      </c>
      <c r="M27" s="505">
        <v>-5.75</v>
      </c>
      <c r="N27" s="505">
        <v>-8.375</v>
      </c>
      <c r="O27" s="505">
        <v>-11.125</v>
      </c>
      <c r="P27" s="509" t="s">
        <v>14</v>
      </c>
      <c r="R27" s="613" t="s">
        <v>210</v>
      </c>
      <c r="S27" s="437"/>
      <c r="T27" s="441">
        <f>SUM(T15:T26)</f>
        <v>0</v>
      </c>
    </row>
    <row r="28" spans="3:20" ht="15" customHeight="1" thickBot="1">
      <c r="C28" s="115">
        <f>margins!AH23</f>
        <v>9.75</v>
      </c>
      <c r="D28" s="116">
        <v>106.85</v>
      </c>
      <c r="E28" s="18"/>
      <c r="F28" s="516"/>
      <c r="G28" s="503" t="s">
        <v>296</v>
      </c>
      <c r="H28" s="502">
        <v>-4.25</v>
      </c>
      <c r="I28" s="501">
        <v>-4.375</v>
      </c>
      <c r="J28" s="501">
        <v>-4.875</v>
      </c>
      <c r="K28" s="501">
        <v>-5.5</v>
      </c>
      <c r="L28" s="501">
        <v>-6</v>
      </c>
      <c r="M28" s="501">
        <v>-7.25</v>
      </c>
      <c r="N28" s="501">
        <v>-10.25</v>
      </c>
      <c r="O28" s="501" t="s">
        <v>14</v>
      </c>
      <c r="P28" s="515" t="s">
        <v>14</v>
      </c>
      <c r="R28" s="424"/>
      <c r="S28" s="425"/>
      <c r="T28" s="434"/>
    </row>
    <row r="29" spans="3:20" ht="15" customHeight="1" thickBot="1">
      <c r="C29" s="115">
        <f>margins!AH24</f>
        <v>9.625</v>
      </c>
      <c r="D29" s="116">
        <v>106.47499999999999</v>
      </c>
      <c r="E29" s="18"/>
      <c r="F29" s="514" t="s">
        <v>304</v>
      </c>
      <c r="G29" s="513" t="s">
        <v>303</v>
      </c>
      <c r="H29" s="494">
        <v>0.875</v>
      </c>
      <c r="I29" s="484">
        <v>0.875</v>
      </c>
      <c r="J29" s="512">
        <v>0.625</v>
      </c>
      <c r="K29" s="512">
        <v>0.25</v>
      </c>
      <c r="L29" s="512">
        <v>0</v>
      </c>
      <c r="M29" s="512">
        <v>-1</v>
      </c>
      <c r="N29" s="512">
        <v>-1.875</v>
      </c>
      <c r="O29" s="512">
        <v>-5.875</v>
      </c>
      <c r="P29" s="511">
        <v>-7.625</v>
      </c>
      <c r="R29" s="426" t="s">
        <v>211</v>
      </c>
      <c r="S29" s="427"/>
      <c r="T29" s="614">
        <f>IF(ISNUMBER(MATCH("NA", T16:T26, 0)), "NA", MIN(G8,(T13+T27)))</f>
        <v>100</v>
      </c>
    </row>
    <row r="30" spans="3:20" ht="15" customHeight="1" thickBot="1">
      <c r="C30" s="115">
        <f>margins!AH25</f>
        <v>9.5</v>
      </c>
      <c r="D30" s="116">
        <v>106.1</v>
      </c>
      <c r="E30" s="18"/>
      <c r="F30" s="605">
        <v>1099</v>
      </c>
      <c r="G30" s="510" t="s">
        <v>302</v>
      </c>
      <c r="H30" s="492">
        <v>0.875</v>
      </c>
      <c r="I30" s="491">
        <v>0.875</v>
      </c>
      <c r="J30" s="505">
        <v>0.625</v>
      </c>
      <c r="K30" s="505">
        <v>0.25</v>
      </c>
      <c r="L30" s="505">
        <v>0</v>
      </c>
      <c r="M30" s="505">
        <v>-1.125</v>
      </c>
      <c r="N30" s="505">
        <v>-2</v>
      </c>
      <c r="O30" s="505">
        <v>-6.125</v>
      </c>
      <c r="P30" s="509">
        <v>-7.875</v>
      </c>
      <c r="R30" s="421"/>
      <c r="S30" s="421"/>
      <c r="T30" s="421"/>
    </row>
    <row r="31" spans="3:20" ht="15" customHeight="1" thickBot="1">
      <c r="C31" s="115">
        <f>margins!AH26</f>
        <v>9.375</v>
      </c>
      <c r="D31" s="116">
        <v>105.72499999999999</v>
      </c>
      <c r="E31" s="18"/>
      <c r="F31" s="508"/>
      <c r="G31" s="507" t="s">
        <v>301</v>
      </c>
      <c r="H31" s="506">
        <v>0.375</v>
      </c>
      <c r="I31" s="505">
        <v>0.375</v>
      </c>
      <c r="J31" s="505">
        <v>0.125</v>
      </c>
      <c r="K31" s="505">
        <v>-0.25</v>
      </c>
      <c r="L31" s="505">
        <v>-0.5</v>
      </c>
      <c r="M31" s="505">
        <v>-1.75</v>
      </c>
      <c r="N31" s="505">
        <v>-2.75</v>
      </c>
      <c r="O31" s="505">
        <v>-6.75</v>
      </c>
      <c r="P31" s="509">
        <v>-8.875</v>
      </c>
      <c r="R31" s="782" t="s">
        <v>459</v>
      </c>
      <c r="S31" s="783"/>
      <c r="T31" s="784"/>
    </row>
    <row r="32" spans="3:20" ht="15" customHeight="1">
      <c r="C32" s="115">
        <f>margins!AH27</f>
        <v>9.25</v>
      </c>
      <c r="D32" s="116">
        <v>105.35</v>
      </c>
      <c r="E32" s="18"/>
      <c r="F32" s="508"/>
      <c r="G32" s="507" t="s">
        <v>300</v>
      </c>
      <c r="H32" s="506">
        <v>0</v>
      </c>
      <c r="I32" s="505">
        <v>0</v>
      </c>
      <c r="J32" s="505">
        <v>-0.375</v>
      </c>
      <c r="K32" s="505">
        <v>-0.75</v>
      </c>
      <c r="L32" s="505">
        <v>-1</v>
      </c>
      <c r="M32" s="505">
        <v>-2.375</v>
      </c>
      <c r="N32" s="505">
        <v>-4</v>
      </c>
      <c r="O32" s="505">
        <v>-8.25</v>
      </c>
      <c r="P32" s="509">
        <v>-10.75</v>
      </c>
    </row>
    <row r="33" spans="2:16" ht="15" customHeight="1">
      <c r="C33" s="115">
        <f>margins!AH28</f>
        <v>9.125</v>
      </c>
      <c r="D33" s="116">
        <v>104.97499999999999</v>
      </c>
      <c r="E33" s="18"/>
      <c r="F33" s="508"/>
      <c r="G33" s="507" t="s">
        <v>299</v>
      </c>
      <c r="H33" s="506">
        <v>-0.625</v>
      </c>
      <c r="I33" s="505">
        <v>-0.625</v>
      </c>
      <c r="J33" s="505">
        <v>-1.125</v>
      </c>
      <c r="K33" s="505">
        <v>-1.625</v>
      </c>
      <c r="L33" s="505">
        <v>-1.875</v>
      </c>
      <c r="M33" s="505">
        <v>-3</v>
      </c>
      <c r="N33" s="505">
        <v>-5.125</v>
      </c>
      <c r="O33" s="505">
        <v>-9.625</v>
      </c>
      <c r="P33" s="509">
        <v>-11.75</v>
      </c>
    </row>
    <row r="34" spans="2:16">
      <c r="C34" s="115">
        <f>margins!AH29</f>
        <v>9</v>
      </c>
      <c r="D34" s="116">
        <v>104.6</v>
      </c>
      <c r="E34" s="18"/>
      <c r="F34" s="508"/>
      <c r="G34" s="507" t="s">
        <v>298</v>
      </c>
      <c r="H34" s="506">
        <v>-1.625</v>
      </c>
      <c r="I34" s="505">
        <v>-1.625</v>
      </c>
      <c r="J34" s="505">
        <v>-2.25</v>
      </c>
      <c r="K34" s="505">
        <v>-2.875</v>
      </c>
      <c r="L34" s="505">
        <v>-3.375</v>
      </c>
      <c r="M34" s="505">
        <v>-4.25</v>
      </c>
      <c r="N34" s="505">
        <v>-6.75</v>
      </c>
      <c r="O34" s="505">
        <v>-11.25</v>
      </c>
      <c r="P34" s="509" t="s">
        <v>14</v>
      </c>
    </row>
    <row r="35" spans="2:16">
      <c r="C35" s="115">
        <f>margins!AH30</f>
        <v>8.875</v>
      </c>
      <c r="D35" s="116">
        <v>104.22499999999999</v>
      </c>
      <c r="E35" s="18"/>
      <c r="F35" s="508"/>
      <c r="G35" s="507" t="s">
        <v>297</v>
      </c>
      <c r="H35" s="506">
        <v>-4</v>
      </c>
      <c r="I35" s="505">
        <v>-4</v>
      </c>
      <c r="J35" s="505">
        <v>-4.75</v>
      </c>
      <c r="K35" s="505">
        <v>-5.25</v>
      </c>
      <c r="L35" s="505">
        <v>-5.875</v>
      </c>
      <c r="M35" s="505">
        <v>-7</v>
      </c>
      <c r="N35" s="505">
        <v>-9.75</v>
      </c>
      <c r="O35" s="505" t="s">
        <v>14</v>
      </c>
      <c r="P35" s="509" t="s">
        <v>14</v>
      </c>
    </row>
    <row r="36" spans="2:16">
      <c r="C36" s="115">
        <f>margins!AH31</f>
        <v>8.75</v>
      </c>
      <c r="D36" s="116">
        <v>103.85</v>
      </c>
      <c r="E36" s="18"/>
      <c r="F36" s="504"/>
      <c r="G36" s="503" t="s">
        <v>296</v>
      </c>
      <c r="H36" s="502">
        <v>-5.75</v>
      </c>
      <c r="I36" s="501">
        <v>-5.875</v>
      </c>
      <c r="J36" s="501">
        <v>-6.375</v>
      </c>
      <c r="K36" s="501">
        <v>-7.125</v>
      </c>
      <c r="L36" s="501">
        <v>-7.625</v>
      </c>
      <c r="M36" s="501">
        <v>-9</v>
      </c>
      <c r="N36" s="501" t="s">
        <v>14</v>
      </c>
      <c r="O36" s="501" t="s">
        <v>14</v>
      </c>
      <c r="P36" s="515" t="s">
        <v>14</v>
      </c>
    </row>
    <row r="37" spans="2:16">
      <c r="C37" s="115">
        <f>margins!AH32</f>
        <v>8.625</v>
      </c>
      <c r="D37" s="116">
        <v>103.47499999999999</v>
      </c>
      <c r="F37" s="514" t="s">
        <v>527</v>
      </c>
      <c r="G37" s="513" t="s">
        <v>303</v>
      </c>
      <c r="H37" s="494">
        <v>-0.5</v>
      </c>
      <c r="I37" s="484">
        <v>-0.5</v>
      </c>
      <c r="J37" s="512">
        <v>-0.75</v>
      </c>
      <c r="K37" s="512">
        <v>-1.375</v>
      </c>
      <c r="L37" s="512">
        <v>-1.625</v>
      </c>
      <c r="M37" s="512">
        <v>-2.75</v>
      </c>
      <c r="N37" s="512">
        <v>-3.75</v>
      </c>
      <c r="O37" s="512">
        <v>-7.875</v>
      </c>
      <c r="P37" s="511" t="s">
        <v>14</v>
      </c>
    </row>
    <row r="38" spans="2:16">
      <c r="C38" s="115">
        <f>margins!AH33</f>
        <v>8.5</v>
      </c>
      <c r="D38" s="116">
        <v>102.97499999999999</v>
      </c>
      <c r="F38" s="605" t="s">
        <v>88</v>
      </c>
      <c r="G38" s="510" t="s">
        <v>302</v>
      </c>
      <c r="H38" s="492">
        <v>-0.5</v>
      </c>
      <c r="I38" s="491">
        <v>-0.5</v>
      </c>
      <c r="J38" s="505">
        <v>-0.75</v>
      </c>
      <c r="K38" s="505">
        <v>-1.375</v>
      </c>
      <c r="L38" s="505">
        <v>-1.625</v>
      </c>
      <c r="M38" s="505">
        <v>-2.875</v>
      </c>
      <c r="N38" s="505">
        <v>-4</v>
      </c>
      <c r="O38" s="505">
        <v>-8.125</v>
      </c>
      <c r="P38" s="509" t="s">
        <v>14</v>
      </c>
    </row>
    <row r="39" spans="2:16">
      <c r="C39" s="115">
        <f>margins!AH34</f>
        <v>8.375</v>
      </c>
      <c r="D39" s="116">
        <v>102.47499999999999</v>
      </c>
      <c r="F39" s="508"/>
      <c r="G39" s="507" t="s">
        <v>301</v>
      </c>
      <c r="H39" s="506">
        <v>-1</v>
      </c>
      <c r="I39" s="505">
        <v>-1</v>
      </c>
      <c r="J39" s="505">
        <v>-1.25</v>
      </c>
      <c r="K39" s="505">
        <v>-1.875</v>
      </c>
      <c r="L39" s="505">
        <v>-2.125</v>
      </c>
      <c r="M39" s="505">
        <v>-3.5</v>
      </c>
      <c r="N39" s="505">
        <v>-4.75</v>
      </c>
      <c r="O39" s="505">
        <v>-8.75</v>
      </c>
      <c r="P39" s="509" t="s">
        <v>14</v>
      </c>
    </row>
    <row r="40" spans="2:16">
      <c r="C40" s="115">
        <f>margins!AH35</f>
        <v>8.25</v>
      </c>
      <c r="D40" s="116">
        <v>101.97499999999999</v>
      </c>
      <c r="F40" s="508"/>
      <c r="G40" s="507" t="s">
        <v>300</v>
      </c>
      <c r="H40" s="506">
        <v>-1.375</v>
      </c>
      <c r="I40" s="505">
        <v>-1.375</v>
      </c>
      <c r="J40" s="505">
        <v>-1.75</v>
      </c>
      <c r="K40" s="505">
        <v>-2.375</v>
      </c>
      <c r="L40" s="505">
        <v>-2.625</v>
      </c>
      <c r="M40" s="505">
        <v>-4.125</v>
      </c>
      <c r="N40" s="505">
        <v>-6</v>
      </c>
      <c r="O40" s="505">
        <v>-10.25</v>
      </c>
      <c r="P40" s="509" t="s">
        <v>14</v>
      </c>
    </row>
    <row r="41" spans="2:16" ht="15" customHeight="1">
      <c r="C41" s="115">
        <f>margins!AH36</f>
        <v>8.125</v>
      </c>
      <c r="D41" s="116">
        <v>101.35</v>
      </c>
      <c r="F41" s="508"/>
      <c r="G41" s="507" t="s">
        <v>299</v>
      </c>
      <c r="H41" s="506">
        <v>-2.125</v>
      </c>
      <c r="I41" s="505">
        <v>-2.125</v>
      </c>
      <c r="J41" s="505">
        <v>-2.625</v>
      </c>
      <c r="K41" s="505">
        <v>-3.375</v>
      </c>
      <c r="L41" s="505">
        <v>-3.625</v>
      </c>
      <c r="M41" s="505">
        <v>-4.875</v>
      </c>
      <c r="N41" s="505">
        <v>-7.25</v>
      </c>
      <c r="O41" s="505">
        <v>-11.875</v>
      </c>
      <c r="P41" s="509" t="s">
        <v>14</v>
      </c>
    </row>
    <row r="42" spans="2:16">
      <c r="C42" s="115">
        <f>margins!AH37</f>
        <v>8</v>
      </c>
      <c r="D42" s="116">
        <v>100.72499999999999</v>
      </c>
      <c r="F42" s="508"/>
      <c r="G42" s="507" t="s">
        <v>298</v>
      </c>
      <c r="H42" s="506">
        <v>-3.375</v>
      </c>
      <c r="I42" s="505">
        <v>-3.375</v>
      </c>
      <c r="J42" s="505">
        <v>-4</v>
      </c>
      <c r="K42" s="505">
        <v>-4.75</v>
      </c>
      <c r="L42" s="505">
        <v>-5.25</v>
      </c>
      <c r="M42" s="505">
        <v>-6.25</v>
      </c>
      <c r="N42" s="505">
        <v>-9</v>
      </c>
      <c r="O42" s="505" t="s">
        <v>14</v>
      </c>
      <c r="P42" s="509" t="s">
        <v>14</v>
      </c>
    </row>
    <row r="43" spans="2:16">
      <c r="C43" s="115">
        <f>margins!AH38</f>
        <v>7.875</v>
      </c>
      <c r="D43" s="116">
        <v>100.1</v>
      </c>
      <c r="F43" s="508"/>
      <c r="G43" s="507" t="s">
        <v>297</v>
      </c>
      <c r="H43" s="506">
        <v>-5.75</v>
      </c>
      <c r="I43" s="505">
        <v>-5.75</v>
      </c>
      <c r="J43" s="505">
        <v>-6.5</v>
      </c>
      <c r="K43" s="505">
        <v>-7.125</v>
      </c>
      <c r="L43" s="505">
        <v>-7.75</v>
      </c>
      <c r="M43" s="505">
        <v>-9</v>
      </c>
      <c r="N43" s="505" t="s">
        <v>14</v>
      </c>
      <c r="O43" s="505" t="s">
        <v>14</v>
      </c>
      <c r="P43" s="509" t="s">
        <v>14</v>
      </c>
    </row>
    <row r="44" spans="2:16" ht="15" customHeight="1">
      <c r="C44" s="115">
        <f>margins!AH39</f>
        <v>7.75</v>
      </c>
      <c r="D44" s="116">
        <v>99.474999999999994</v>
      </c>
      <c r="F44" s="504"/>
      <c r="G44" s="503" t="s">
        <v>296</v>
      </c>
      <c r="H44" s="502">
        <v>-7.75</v>
      </c>
      <c r="I44" s="501">
        <v>-7.875</v>
      </c>
      <c r="J44" s="501">
        <v>-8.375</v>
      </c>
      <c r="K44" s="501">
        <v>-9.375</v>
      </c>
      <c r="L44" s="501">
        <v>-9.875</v>
      </c>
      <c r="M44" s="501" t="s">
        <v>14</v>
      </c>
      <c r="N44" s="501" t="s">
        <v>14</v>
      </c>
      <c r="O44" s="501" t="s">
        <v>14</v>
      </c>
      <c r="P44" s="515" t="s">
        <v>14</v>
      </c>
    </row>
    <row r="45" spans="2:16">
      <c r="B45" s="22"/>
      <c r="C45" s="115">
        <f>margins!AH40</f>
        <v>7.625</v>
      </c>
      <c r="D45" s="116">
        <v>98.724999999999994</v>
      </c>
      <c r="F45" s="500" t="s">
        <v>295</v>
      </c>
      <c r="G45" s="490" t="s">
        <v>294</v>
      </c>
      <c r="H45" s="499">
        <v>0</v>
      </c>
      <c r="I45" s="498">
        <v>0</v>
      </c>
      <c r="J45" s="498">
        <v>0</v>
      </c>
      <c r="K45" s="498">
        <v>0</v>
      </c>
      <c r="L45" s="498">
        <v>0</v>
      </c>
      <c r="M45" s="498">
        <v>0</v>
      </c>
      <c r="N45" s="498">
        <v>0</v>
      </c>
      <c r="O45" s="498">
        <v>0</v>
      </c>
      <c r="P45" s="649">
        <v>0</v>
      </c>
    </row>
    <row r="46" spans="2:16" ht="15" customHeight="1">
      <c r="C46" s="115">
        <f>margins!AH41</f>
        <v>7.5</v>
      </c>
      <c r="D46" s="116">
        <v>97.974999999999994</v>
      </c>
      <c r="F46" s="495"/>
      <c r="G46" s="493" t="s">
        <v>293</v>
      </c>
      <c r="H46" s="497">
        <v>0</v>
      </c>
      <c r="I46" s="496">
        <v>0</v>
      </c>
      <c r="J46" s="496">
        <v>0</v>
      </c>
      <c r="K46" s="496">
        <v>0</v>
      </c>
      <c r="L46" s="496">
        <v>0</v>
      </c>
      <c r="M46" s="496">
        <v>0</v>
      </c>
      <c r="N46" s="496">
        <v>0</v>
      </c>
      <c r="O46" s="496">
        <v>0</v>
      </c>
      <c r="P46" s="650">
        <v>0</v>
      </c>
    </row>
    <row r="47" spans="2:16">
      <c r="C47" s="115">
        <f>margins!AH42</f>
        <v>7.375</v>
      </c>
      <c r="D47" s="116">
        <v>97.224999999999994</v>
      </c>
      <c r="F47" s="495"/>
      <c r="G47" s="645" t="s">
        <v>292</v>
      </c>
      <c r="H47" s="646">
        <v>0</v>
      </c>
      <c r="I47" s="647">
        <v>0</v>
      </c>
      <c r="J47" s="647">
        <v>0</v>
      </c>
      <c r="K47" s="647">
        <v>0</v>
      </c>
      <c r="L47" s="647">
        <v>0</v>
      </c>
      <c r="M47" s="647">
        <v>0</v>
      </c>
      <c r="N47" s="647">
        <v>0</v>
      </c>
      <c r="O47" s="647">
        <v>0</v>
      </c>
      <c r="P47" s="651">
        <v>0</v>
      </c>
    </row>
    <row r="48" spans="2:16">
      <c r="C48" s="115">
        <f>margins!AH43</f>
        <v>7.25</v>
      </c>
      <c r="D48" s="116">
        <v>96.474999999999994</v>
      </c>
      <c r="F48" s="472" t="s">
        <v>202</v>
      </c>
      <c r="G48" s="571" t="s">
        <v>291</v>
      </c>
      <c r="H48" s="494">
        <v>0.5</v>
      </c>
      <c r="I48" s="484">
        <v>0.5</v>
      </c>
      <c r="J48" s="484">
        <v>0.5</v>
      </c>
      <c r="K48" s="484">
        <v>0.5</v>
      </c>
      <c r="L48" s="484">
        <v>0.5</v>
      </c>
      <c r="M48" s="484">
        <v>0.5</v>
      </c>
      <c r="N48" s="484">
        <v>0.5</v>
      </c>
      <c r="O48" s="484">
        <v>0.5</v>
      </c>
      <c r="P48" s="652">
        <v>0.5</v>
      </c>
    </row>
    <row r="49" spans="3:16">
      <c r="C49" s="37"/>
      <c r="D49" s="37"/>
      <c r="F49" s="467"/>
      <c r="G49" s="493" t="s">
        <v>290</v>
      </c>
      <c r="H49" s="492">
        <v>0.5</v>
      </c>
      <c r="I49" s="491">
        <v>0.5</v>
      </c>
      <c r="J49" s="491">
        <v>0.5</v>
      </c>
      <c r="K49" s="491">
        <v>0.5</v>
      </c>
      <c r="L49" s="491">
        <v>0.5</v>
      </c>
      <c r="M49" s="491">
        <v>0.5</v>
      </c>
      <c r="N49" s="491">
        <v>0.5</v>
      </c>
      <c r="O49" s="491">
        <v>0.5</v>
      </c>
      <c r="P49" s="653">
        <v>0.5</v>
      </c>
    </row>
    <row r="50" spans="3:16">
      <c r="C50" s="37"/>
      <c r="D50" s="37"/>
      <c r="F50" s="467"/>
      <c r="G50" s="493" t="s">
        <v>289</v>
      </c>
      <c r="H50" s="492">
        <v>0.5</v>
      </c>
      <c r="I50" s="491">
        <v>0.5</v>
      </c>
      <c r="J50" s="491">
        <v>0.5</v>
      </c>
      <c r="K50" s="491">
        <v>0.5</v>
      </c>
      <c r="L50" s="491">
        <v>0.5</v>
      </c>
      <c r="M50" s="491">
        <v>0.5</v>
      </c>
      <c r="N50" s="491">
        <v>0.5</v>
      </c>
      <c r="O50" s="491">
        <v>0.5</v>
      </c>
      <c r="P50" s="653">
        <v>0.5</v>
      </c>
    </row>
    <row r="51" spans="3:16">
      <c r="C51" s="37"/>
      <c r="D51" s="37"/>
      <c r="F51" s="467"/>
      <c r="G51" s="553" t="s">
        <v>288</v>
      </c>
      <c r="H51" s="648">
        <v>0</v>
      </c>
      <c r="I51" s="473">
        <v>0</v>
      </c>
      <c r="J51" s="473">
        <v>0</v>
      </c>
      <c r="K51" s="473">
        <v>0</v>
      </c>
      <c r="L51" s="473">
        <v>0</v>
      </c>
      <c r="M51" s="473">
        <v>0</v>
      </c>
      <c r="N51" s="473">
        <v>0</v>
      </c>
      <c r="O51" s="473">
        <v>0</v>
      </c>
      <c r="P51" s="654">
        <v>0</v>
      </c>
    </row>
    <row r="52" spans="3:16">
      <c r="C52" s="37"/>
      <c r="D52" s="37"/>
      <c r="F52" s="472" t="s">
        <v>287</v>
      </c>
      <c r="G52" s="490" t="s">
        <v>436</v>
      </c>
      <c r="H52" s="470">
        <v>-0.25</v>
      </c>
      <c r="I52" s="469">
        <v>-0.25</v>
      </c>
      <c r="J52" s="469">
        <v>-0.25</v>
      </c>
      <c r="K52" s="469">
        <v>-0.25</v>
      </c>
      <c r="L52" s="469">
        <v>-0.25</v>
      </c>
      <c r="M52" s="469">
        <v>-0.25</v>
      </c>
      <c r="N52" s="469">
        <v>-0.25</v>
      </c>
      <c r="O52" s="469">
        <v>-0.25</v>
      </c>
      <c r="P52" s="655">
        <v>-0.25</v>
      </c>
    </row>
    <row r="53" spans="3:16">
      <c r="C53" s="37"/>
      <c r="D53" s="37"/>
      <c r="F53" s="467"/>
      <c r="G53" s="490" t="s">
        <v>286</v>
      </c>
      <c r="H53" s="465">
        <v>0</v>
      </c>
      <c r="I53" s="464">
        <v>0</v>
      </c>
      <c r="J53" s="464">
        <v>0</v>
      </c>
      <c r="K53" s="464">
        <v>0</v>
      </c>
      <c r="L53" s="464">
        <v>0</v>
      </c>
      <c r="M53" s="464">
        <v>0</v>
      </c>
      <c r="N53" s="464">
        <v>0</v>
      </c>
      <c r="O53" s="464">
        <v>0</v>
      </c>
      <c r="P53" s="463">
        <v>0</v>
      </c>
    </row>
    <row r="54" spans="3:16">
      <c r="C54" s="37"/>
      <c r="D54" s="37"/>
      <c r="F54" s="467"/>
      <c r="G54" s="490" t="s">
        <v>285</v>
      </c>
      <c r="H54" s="465">
        <v>0</v>
      </c>
      <c r="I54" s="464">
        <v>0</v>
      </c>
      <c r="J54" s="464">
        <v>0</v>
      </c>
      <c r="K54" s="464">
        <v>0</v>
      </c>
      <c r="L54" s="464">
        <v>0</v>
      </c>
      <c r="M54" s="464">
        <v>0</v>
      </c>
      <c r="N54" s="464">
        <v>0</v>
      </c>
      <c r="O54" s="464">
        <v>0</v>
      </c>
      <c r="P54" s="463">
        <v>0</v>
      </c>
    </row>
    <row r="55" spans="3:16">
      <c r="F55" s="467"/>
      <c r="G55" s="489" t="s">
        <v>284</v>
      </c>
      <c r="H55" s="465">
        <v>0</v>
      </c>
      <c r="I55" s="464">
        <v>0</v>
      </c>
      <c r="J55" s="464">
        <v>0</v>
      </c>
      <c r="K55" s="464">
        <v>0</v>
      </c>
      <c r="L55" s="464">
        <v>0</v>
      </c>
      <c r="M55" s="464">
        <v>0</v>
      </c>
      <c r="N55" s="464">
        <v>0</v>
      </c>
      <c r="O55" s="464">
        <v>0</v>
      </c>
      <c r="P55" s="463">
        <v>0</v>
      </c>
    </row>
    <row r="56" spans="3:16">
      <c r="F56" s="467"/>
      <c r="G56" s="489" t="s">
        <v>283</v>
      </c>
      <c r="H56" s="465">
        <v>0</v>
      </c>
      <c r="I56" s="464">
        <v>0</v>
      </c>
      <c r="J56" s="464">
        <v>0</v>
      </c>
      <c r="K56" s="464">
        <v>0</v>
      </c>
      <c r="L56" s="464">
        <v>0</v>
      </c>
      <c r="M56" s="464">
        <v>0</v>
      </c>
      <c r="N56" s="464">
        <v>0</v>
      </c>
      <c r="O56" s="464">
        <v>0</v>
      </c>
      <c r="P56" s="463">
        <v>0</v>
      </c>
    </row>
    <row r="57" spans="3:16">
      <c r="F57" s="467"/>
      <c r="G57" s="488" t="s">
        <v>282</v>
      </c>
      <c r="H57" s="465">
        <v>0</v>
      </c>
      <c r="I57" s="464">
        <v>0</v>
      </c>
      <c r="J57" s="464">
        <v>0</v>
      </c>
      <c r="K57" s="464">
        <v>0</v>
      </c>
      <c r="L57" s="464">
        <v>0</v>
      </c>
      <c r="M57" s="464">
        <v>0</v>
      </c>
      <c r="N57" s="464">
        <v>0</v>
      </c>
      <c r="O57" s="464">
        <v>0</v>
      </c>
      <c r="P57" s="463">
        <v>0</v>
      </c>
    </row>
    <row r="58" spans="3:16">
      <c r="F58" s="467"/>
      <c r="G58" s="488" t="s">
        <v>281</v>
      </c>
      <c r="H58" s="465">
        <v>0</v>
      </c>
      <c r="I58" s="464">
        <v>0</v>
      </c>
      <c r="J58" s="464">
        <v>0</v>
      </c>
      <c r="K58" s="464">
        <v>0</v>
      </c>
      <c r="L58" s="464">
        <v>0</v>
      </c>
      <c r="M58" s="464">
        <v>0</v>
      </c>
      <c r="N58" s="464">
        <v>0</v>
      </c>
      <c r="O58" s="464">
        <v>0</v>
      </c>
      <c r="P58" s="463">
        <v>0</v>
      </c>
    </row>
    <row r="59" spans="3:16">
      <c r="F59" s="467"/>
      <c r="G59" s="488" t="s">
        <v>528</v>
      </c>
      <c r="H59" s="465">
        <v>0</v>
      </c>
      <c r="I59" s="464">
        <v>0</v>
      </c>
      <c r="J59" s="464">
        <v>0</v>
      </c>
      <c r="K59" s="464">
        <v>0</v>
      </c>
      <c r="L59" s="464">
        <v>0</v>
      </c>
      <c r="M59" s="464">
        <v>0</v>
      </c>
      <c r="N59" s="464">
        <v>0</v>
      </c>
      <c r="O59" s="464">
        <v>0</v>
      </c>
      <c r="P59" s="463">
        <v>0</v>
      </c>
    </row>
    <row r="60" spans="3:16">
      <c r="F60" s="467"/>
      <c r="G60" s="488" t="s">
        <v>691</v>
      </c>
      <c r="H60" s="487">
        <v>0</v>
      </c>
      <c r="I60" s="486">
        <v>0</v>
      </c>
      <c r="J60" s="486">
        <v>0</v>
      </c>
      <c r="K60" s="486">
        <v>0</v>
      </c>
      <c r="L60" s="486">
        <v>0</v>
      </c>
      <c r="M60" s="486">
        <v>0</v>
      </c>
      <c r="N60" s="464">
        <v>0</v>
      </c>
      <c r="O60" s="486">
        <v>0</v>
      </c>
      <c r="P60" s="555">
        <v>0</v>
      </c>
    </row>
    <row r="61" spans="3:16">
      <c r="F61" s="479" t="s">
        <v>45</v>
      </c>
      <c r="G61" s="485" t="s">
        <v>280</v>
      </c>
      <c r="H61" s="477">
        <v>-0.25</v>
      </c>
      <c r="I61" s="476">
        <v>-0.25</v>
      </c>
      <c r="J61" s="476">
        <v>-0.25</v>
      </c>
      <c r="K61" s="476">
        <v>-0.375</v>
      </c>
      <c r="L61" s="484">
        <v>-0.375</v>
      </c>
      <c r="M61" s="484">
        <v>-0.375</v>
      </c>
      <c r="N61" s="484">
        <v>-0.5</v>
      </c>
      <c r="O61" s="484">
        <v>-0.75</v>
      </c>
      <c r="P61" s="652">
        <v>-0.75</v>
      </c>
    </row>
    <row r="62" spans="3:16">
      <c r="F62" s="475"/>
      <c r="G62" s="483" t="s">
        <v>279</v>
      </c>
      <c r="H62" s="461">
        <v>-0.75</v>
      </c>
      <c r="I62" s="460">
        <v>-0.75</v>
      </c>
      <c r="J62" s="460">
        <v>-0.75</v>
      </c>
      <c r="K62" s="460">
        <v>-0.75</v>
      </c>
      <c r="L62" s="473">
        <v>-0.75</v>
      </c>
      <c r="M62" s="473">
        <v>-0.75</v>
      </c>
      <c r="N62" s="473">
        <v>-1</v>
      </c>
      <c r="O62" s="473">
        <v>-1.25</v>
      </c>
      <c r="P62" s="654">
        <v>-1.25</v>
      </c>
    </row>
    <row r="63" spans="3:16">
      <c r="F63" s="479" t="s">
        <v>56</v>
      </c>
      <c r="G63" s="482" t="s">
        <v>57</v>
      </c>
      <c r="H63" s="477">
        <v>0</v>
      </c>
      <c r="I63" s="476">
        <v>0</v>
      </c>
      <c r="J63" s="476">
        <v>0</v>
      </c>
      <c r="K63" s="476">
        <v>0</v>
      </c>
      <c r="L63" s="476">
        <v>0</v>
      </c>
      <c r="M63" s="476">
        <v>0</v>
      </c>
      <c r="N63" s="476">
        <v>0</v>
      </c>
      <c r="O63" s="476">
        <v>0</v>
      </c>
      <c r="P63" s="656">
        <v>0</v>
      </c>
    </row>
    <row r="64" spans="3:16">
      <c r="F64" s="481"/>
      <c r="G64" s="468" t="s">
        <v>278</v>
      </c>
      <c r="H64" s="465">
        <v>0</v>
      </c>
      <c r="I64" s="464">
        <v>0</v>
      </c>
      <c r="J64" s="464">
        <v>0</v>
      </c>
      <c r="K64" s="464">
        <v>0</v>
      </c>
      <c r="L64" s="464">
        <v>0</v>
      </c>
      <c r="M64" s="464">
        <v>0</v>
      </c>
      <c r="N64" s="464">
        <v>0</v>
      </c>
      <c r="O64" s="464">
        <v>0</v>
      </c>
      <c r="P64" s="463">
        <v>0</v>
      </c>
    </row>
    <row r="65" spans="6:16">
      <c r="F65" s="475"/>
      <c r="G65" s="480" t="s">
        <v>277</v>
      </c>
      <c r="H65" s="461">
        <v>0</v>
      </c>
      <c r="I65" s="460">
        <v>0</v>
      </c>
      <c r="J65" s="460">
        <v>0</v>
      </c>
      <c r="K65" s="460">
        <v>0</v>
      </c>
      <c r="L65" s="460">
        <v>0</v>
      </c>
      <c r="M65" s="460">
        <v>0</v>
      </c>
      <c r="N65" s="460">
        <v>0</v>
      </c>
      <c r="O65" s="460">
        <v>0</v>
      </c>
      <c r="P65" s="459">
        <v>0</v>
      </c>
    </row>
    <row r="66" spans="6:16">
      <c r="F66" s="479" t="s">
        <v>60</v>
      </c>
      <c r="G66" s="478" t="s">
        <v>276</v>
      </c>
      <c r="H66" s="477">
        <v>0</v>
      </c>
      <c r="I66" s="476">
        <v>0</v>
      </c>
      <c r="J66" s="476">
        <v>0</v>
      </c>
      <c r="K66" s="476">
        <v>0</v>
      </c>
      <c r="L66" s="476">
        <v>0</v>
      </c>
      <c r="M66" s="476">
        <v>0</v>
      </c>
      <c r="N66" s="476">
        <v>0</v>
      </c>
      <c r="O66" s="476">
        <v>0</v>
      </c>
      <c r="P66" s="656">
        <v>0</v>
      </c>
    </row>
    <row r="67" spans="6:16">
      <c r="F67" s="475"/>
      <c r="G67" s="474" t="s">
        <v>275</v>
      </c>
      <c r="H67" s="461">
        <v>-0.5</v>
      </c>
      <c r="I67" s="460">
        <v>-0.5</v>
      </c>
      <c r="J67" s="460">
        <v>-0.5</v>
      </c>
      <c r="K67" s="460">
        <v>-0.5</v>
      </c>
      <c r="L67" s="473">
        <v>-0.625</v>
      </c>
      <c r="M67" s="473">
        <v>-0.75</v>
      </c>
      <c r="N67" s="460">
        <v>-0.75</v>
      </c>
      <c r="O67" s="460" t="s">
        <v>14</v>
      </c>
      <c r="P67" s="459" t="s">
        <v>14</v>
      </c>
    </row>
    <row r="68" spans="6:16">
      <c r="F68" s="472" t="s">
        <v>62</v>
      </c>
      <c r="G68" s="471" t="s">
        <v>274</v>
      </c>
      <c r="H68" s="470">
        <v>0</v>
      </c>
      <c r="I68" s="469">
        <v>0</v>
      </c>
      <c r="J68" s="469">
        <v>0</v>
      </c>
      <c r="K68" s="469">
        <v>0</v>
      </c>
      <c r="L68" s="469">
        <v>0</v>
      </c>
      <c r="M68" s="469">
        <v>0</v>
      </c>
      <c r="N68" s="469">
        <v>0</v>
      </c>
      <c r="O68" s="469">
        <v>0</v>
      </c>
      <c r="P68" s="655">
        <v>0</v>
      </c>
    </row>
    <row r="69" spans="6:16">
      <c r="F69" s="467"/>
      <c r="G69" s="466" t="s">
        <v>273</v>
      </c>
      <c r="H69" s="465">
        <v>0</v>
      </c>
      <c r="I69" s="464">
        <v>0</v>
      </c>
      <c r="J69" s="464">
        <v>0</v>
      </c>
      <c r="K69" s="464">
        <v>0</v>
      </c>
      <c r="L69" s="464">
        <v>0</v>
      </c>
      <c r="M69" s="464">
        <v>0</v>
      </c>
      <c r="N69" s="464">
        <v>0</v>
      </c>
      <c r="O69" s="464">
        <v>0</v>
      </c>
      <c r="P69" s="463">
        <v>0</v>
      </c>
    </row>
    <row r="70" spans="6:16">
      <c r="F70" s="467"/>
      <c r="G70" s="468" t="s">
        <v>272</v>
      </c>
      <c r="H70" s="465">
        <v>0</v>
      </c>
      <c r="I70" s="464">
        <v>0</v>
      </c>
      <c r="J70" s="464">
        <v>0</v>
      </c>
      <c r="K70" s="464">
        <v>0</v>
      </c>
      <c r="L70" s="464">
        <v>0</v>
      </c>
      <c r="M70" s="464">
        <v>0</v>
      </c>
      <c r="N70" s="464">
        <v>0</v>
      </c>
      <c r="O70" s="464">
        <v>0</v>
      </c>
      <c r="P70" s="463">
        <v>0</v>
      </c>
    </row>
    <row r="71" spans="6:16">
      <c r="F71" s="467"/>
      <c r="G71" s="466" t="s">
        <v>271</v>
      </c>
      <c r="H71" s="465">
        <v>0</v>
      </c>
      <c r="I71" s="464">
        <v>0</v>
      </c>
      <c r="J71" s="464">
        <v>0</v>
      </c>
      <c r="K71" s="464">
        <v>0</v>
      </c>
      <c r="L71" s="464">
        <v>0</v>
      </c>
      <c r="M71" s="464">
        <v>0</v>
      </c>
      <c r="N71" s="464">
        <v>0</v>
      </c>
      <c r="O71" s="464">
        <v>0</v>
      </c>
      <c r="P71" s="463">
        <v>0</v>
      </c>
    </row>
    <row r="72" spans="6:16">
      <c r="F72" s="467"/>
      <c r="G72" s="466" t="s">
        <v>270</v>
      </c>
      <c r="H72" s="465">
        <v>0</v>
      </c>
      <c r="I72" s="464">
        <v>0</v>
      </c>
      <c r="J72" s="464">
        <v>0</v>
      </c>
      <c r="K72" s="464">
        <v>0</v>
      </c>
      <c r="L72" s="464">
        <v>0</v>
      </c>
      <c r="M72" s="464">
        <v>0</v>
      </c>
      <c r="N72" s="464">
        <v>0</v>
      </c>
      <c r="O72" s="464">
        <v>0</v>
      </c>
      <c r="P72" s="463">
        <v>0</v>
      </c>
    </row>
    <row r="73" spans="6:16">
      <c r="F73" s="467"/>
      <c r="G73" s="468" t="s">
        <v>269</v>
      </c>
      <c r="H73" s="465">
        <v>0</v>
      </c>
      <c r="I73" s="464">
        <v>0</v>
      </c>
      <c r="J73" s="464">
        <v>0</v>
      </c>
      <c r="K73" s="464">
        <v>0</v>
      </c>
      <c r="L73" s="464">
        <v>0</v>
      </c>
      <c r="M73" s="464">
        <v>0</v>
      </c>
      <c r="N73" s="464">
        <v>0</v>
      </c>
      <c r="O73" s="464">
        <v>0</v>
      </c>
      <c r="P73" s="463">
        <v>0</v>
      </c>
    </row>
    <row r="74" spans="6:16">
      <c r="F74" s="467"/>
      <c r="G74" s="466" t="s">
        <v>268</v>
      </c>
      <c r="H74" s="465">
        <v>-0.25</v>
      </c>
      <c r="I74" s="464">
        <v>-0.25</v>
      </c>
      <c r="J74" s="464">
        <v>-0.25</v>
      </c>
      <c r="K74" s="464">
        <v>-0.375</v>
      </c>
      <c r="L74" s="464">
        <v>-0.375</v>
      </c>
      <c r="M74" s="464">
        <v>-0.5</v>
      </c>
      <c r="N74" s="464" t="s">
        <v>14</v>
      </c>
      <c r="O74" s="464" t="s">
        <v>14</v>
      </c>
      <c r="P74" s="463" t="s">
        <v>14</v>
      </c>
    </row>
    <row r="75" spans="6:16">
      <c r="F75" s="467"/>
      <c r="G75" s="466" t="s">
        <v>267</v>
      </c>
      <c r="H75" s="465">
        <v>-2</v>
      </c>
      <c r="I75" s="464">
        <v>-2</v>
      </c>
      <c r="J75" s="464">
        <v>-2</v>
      </c>
      <c r="K75" s="464">
        <v>-2</v>
      </c>
      <c r="L75" s="464">
        <v>-2</v>
      </c>
      <c r="M75" s="464">
        <v>-2</v>
      </c>
      <c r="N75" s="464">
        <v>-2</v>
      </c>
      <c r="O75" s="464">
        <v>-2</v>
      </c>
      <c r="P75" s="463">
        <v>-2</v>
      </c>
    </row>
    <row r="76" spans="6:16">
      <c r="F76" s="462"/>
      <c r="G76" s="661" t="s">
        <v>358</v>
      </c>
      <c r="H76" s="461">
        <v>-0.5</v>
      </c>
      <c r="I76" s="460">
        <v>-0.5</v>
      </c>
      <c r="J76" s="460">
        <v>-0.5</v>
      </c>
      <c r="K76" s="460">
        <v>-0.5</v>
      </c>
      <c r="L76" s="460">
        <v>-0.5</v>
      </c>
      <c r="M76" s="460">
        <v>-0.5</v>
      </c>
      <c r="N76" s="460" t="s">
        <v>14</v>
      </c>
      <c r="O76" s="460" t="s">
        <v>14</v>
      </c>
      <c r="P76" s="459" t="s">
        <v>14</v>
      </c>
    </row>
  </sheetData>
  <mergeCells count="4">
    <mergeCell ref="C6:D6"/>
    <mergeCell ref="F19:G19"/>
    <mergeCell ref="I12:M12"/>
    <mergeCell ref="H19:P19"/>
  </mergeCells>
  <conditionalFormatting sqref="G21">
    <cfRule type="cellIs" dxfId="102" priority="183" operator="between">
      <formula>101</formula>
      <formula>101.5</formula>
    </cfRule>
  </conditionalFormatting>
  <conditionalFormatting sqref="G29">
    <cfRule type="cellIs" dxfId="101" priority="182" operator="between">
      <formula>101</formula>
      <formula>101.5</formula>
    </cfRule>
  </conditionalFormatting>
  <conditionalFormatting sqref="G37">
    <cfRule type="cellIs" dxfId="100" priority="120" operator="between">
      <formula>101</formula>
      <formula>101.5</formula>
    </cfRule>
  </conditionalFormatting>
  <conditionalFormatting sqref="H23:H28">
    <cfRule type="cellIs" dxfId="99" priority="49" operator="between">
      <formula>101</formula>
      <formula>101.5</formula>
    </cfRule>
  </conditionalFormatting>
  <conditionalFormatting sqref="H31:H36">
    <cfRule type="cellIs" dxfId="98" priority="60" operator="between">
      <formula>101</formula>
      <formula>101.5</formula>
    </cfRule>
  </conditionalFormatting>
  <conditionalFormatting sqref="H39:H44">
    <cfRule type="cellIs" dxfId="97" priority="42" operator="between">
      <formula>101</formula>
      <formula>101.5</formula>
    </cfRule>
  </conditionalFormatting>
  <conditionalFormatting sqref="H26:N28">
    <cfRule type="cellIs" dxfId="96" priority="51" operator="between">
      <formula>101</formula>
      <formula>101.5</formula>
    </cfRule>
  </conditionalFormatting>
  <conditionalFormatting sqref="H34:N36">
    <cfRule type="cellIs" dxfId="95" priority="7" operator="between">
      <formula>101</formula>
      <formula>101.5</formula>
    </cfRule>
  </conditionalFormatting>
  <conditionalFormatting sqref="H42:N44">
    <cfRule type="cellIs" dxfId="94" priority="1" operator="between">
      <formula>101</formula>
      <formula>101.5</formula>
    </cfRule>
  </conditionalFormatting>
  <conditionalFormatting sqref="J21:L22 M21:N25 H23:L25">
    <cfRule type="cellIs" dxfId="93" priority="52" operator="between">
      <formula>101</formula>
      <formula>101.5</formula>
    </cfRule>
  </conditionalFormatting>
  <conditionalFormatting sqref="J29:L30 M29:N33 H31:L33">
    <cfRule type="cellIs" dxfId="92" priority="63" operator="between">
      <formula>101</formula>
      <formula>101.5</formula>
    </cfRule>
  </conditionalFormatting>
  <conditionalFormatting sqref="J37:L38 M37:N41 H39:L41">
    <cfRule type="cellIs" dxfId="91" priority="45" operator="between">
      <formula>101</formula>
      <formula>101.5</formula>
    </cfRule>
  </conditionalFormatting>
  <conditionalFormatting sqref="L25">
    <cfRule type="cellIs" dxfId="90" priority="48" operator="between">
      <formula>101</formula>
      <formula>101.5</formula>
    </cfRule>
  </conditionalFormatting>
  <conditionalFormatting sqref="L33">
    <cfRule type="cellIs" dxfId="89" priority="59" operator="between">
      <formula>101</formula>
      <formula>101.5</formula>
    </cfRule>
  </conditionalFormatting>
  <conditionalFormatting sqref="L41">
    <cfRule type="cellIs" dxfId="88" priority="41" operator="between">
      <formula>101</formula>
      <formula>101.5</formula>
    </cfRule>
  </conditionalFormatting>
  <conditionalFormatting sqref="N25">
    <cfRule type="cellIs" dxfId="87" priority="6" operator="between">
      <formula>101</formula>
      <formula>101.5</formula>
    </cfRule>
  </conditionalFormatting>
  <conditionalFormatting sqref="N33">
    <cfRule type="cellIs" dxfId="86" priority="11" operator="between">
      <formula>101</formula>
      <formula>101.5</formula>
    </cfRule>
  </conditionalFormatting>
  <conditionalFormatting sqref="N41">
    <cfRule type="cellIs" dxfId="85" priority="5" operator="between">
      <formula>101</formula>
      <formula>101.5</formula>
    </cfRule>
  </conditionalFormatting>
  <conditionalFormatting sqref="O21:O24">
    <cfRule type="cellIs" dxfId="84" priority="28" operator="between">
      <formula>101</formula>
      <formula>101.5</formula>
    </cfRule>
  </conditionalFormatting>
  <conditionalFormatting sqref="O28:O44">
    <cfRule type="cellIs" dxfId="83" priority="16" operator="between">
      <formula>101</formula>
      <formula>101.5</formula>
    </cfRule>
  </conditionalFormatting>
  <conditionalFormatting sqref="O21:P27">
    <cfRule type="cellIs" dxfId="82" priority="29" operator="between">
      <formula>101</formula>
      <formula>101.5</formula>
    </cfRule>
  </conditionalFormatting>
  <conditionalFormatting sqref="P21:P44">
    <cfRule type="cellIs" dxfId="81" priority="12" operator="between">
      <formula>101</formula>
      <formula>101.5</formula>
    </cfRule>
  </conditionalFormatting>
  <dataValidations count="4">
    <dataValidation type="list" allowBlank="1" showInputMessage="1" showErrorMessage="1" sqref="S16" xr:uid="{8CE9533F-2150-4F3E-9DC9-AA9688E2EE85}">
      <formula1>$G$48:$G$51</formula1>
    </dataValidation>
    <dataValidation type="list" allowBlank="1" showInputMessage="1" showErrorMessage="1" sqref="S13" xr:uid="{5B896C18-73EB-4A3E-93A5-2A95747AC9FE}">
      <formula1>$C$8:$C$48</formula1>
    </dataValidation>
    <dataValidation type="list" allowBlank="1" showInputMessage="1" showErrorMessage="1" sqref="S15" xr:uid="{BBD45EC0-ED38-40CB-A5CE-0B65E81D5D18}">
      <formula1>$G$21:$G$28</formula1>
    </dataValidation>
    <dataValidation type="list" allowBlank="1" showInputMessage="1" showErrorMessage="1" sqref="S14" xr:uid="{FAF51C6A-797A-44E3-90F6-561AC941B01E}">
      <formula1>$H$20:$P$20</formula1>
    </dataValidation>
  </dataValidations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C50CFD3-E8A4-43AE-A82A-44B040AEEF3A}">
          <x14:formula1>
            <xm:f>margins!$AC$128:$AC$129</xm:f>
          </x14:formula1>
          <xm:sqref>S17</xm:sqref>
        </x14:dataValidation>
        <x14:dataValidation type="list" allowBlank="1" showInputMessage="1" showErrorMessage="1" xr:uid="{76CA8446-BCDF-4E72-B0FE-60A96345D82E}">
          <x14:formula1>
            <xm:f>margins!$AC$131:$AC$133</xm:f>
          </x14:formula1>
          <xm:sqref>S18</xm:sqref>
        </x14:dataValidation>
        <x14:dataValidation type="list" allowBlank="1" showInputMessage="1" showErrorMessage="1" xr:uid="{2A72F160-545C-40CC-BAF0-78A64D7FB35B}">
          <x14:formula1>
            <xm:f>margins!$AC$134:$AC$137</xm:f>
          </x14:formula1>
          <xm:sqref>S19</xm:sqref>
        </x14:dataValidation>
        <x14:dataValidation type="list" allowBlank="1" showInputMessage="1" showErrorMessage="1" xr:uid="{25953475-FCDB-460F-AB35-F7B26FAAB276}">
          <x14:formula1>
            <xm:f>margins!$AC$140:$AC$149</xm:f>
          </x14:formula1>
          <xm:sqref>S21</xm:sqref>
        </x14:dataValidation>
        <x14:dataValidation type="list" allowBlank="1" showInputMessage="1" showErrorMessage="1" xr:uid="{4CEE59B3-784A-40DC-AC09-FB5561C09BF8}">
          <x14:formula1>
            <xm:f>margins!$N$183:$N$185</xm:f>
          </x14:formula1>
          <xm:sqref>S26</xm:sqref>
        </x14:dataValidation>
        <x14:dataValidation type="list" allowBlank="1" showInputMessage="1" showErrorMessage="1" xr:uid="{C9AC3A0C-0FC1-4629-B7D4-7A94B07D36A6}">
          <x14:formula1>
            <xm:f>margins!$AC$151:$AC$153</xm:f>
          </x14:formula1>
          <xm:sqref>S22</xm:sqref>
        </x14:dataValidation>
        <x14:dataValidation type="list" allowBlank="1" showInputMessage="1" showErrorMessage="1" xr:uid="{2ADA1C01-26E9-4A4E-BABC-00D27D67BB05}">
          <x14:formula1>
            <xm:f>margins!$AC$155:$AC$158</xm:f>
          </x14:formula1>
          <xm:sqref>S23</xm:sqref>
        </x14:dataValidation>
        <x14:dataValidation type="list" allowBlank="1" showInputMessage="1" showErrorMessage="1" xr:uid="{3DE1C0B5-9EBE-4380-B568-5982EE8F1604}">
          <x14:formula1>
            <xm:f>margins!$AC$160:$AC$162</xm:f>
          </x14:formula1>
          <xm:sqref>S24</xm:sqref>
        </x14:dataValidation>
        <x14:dataValidation type="list" allowBlank="1" showInputMessage="1" showErrorMessage="1" xr:uid="{168DCE00-C745-4DC2-9211-DC1F9AE94A2C}">
          <x14:formula1>
            <xm:f>margins!$AC$164:$AC$173</xm:f>
          </x14:formula1>
          <xm:sqref>S25</xm:sqref>
        </x14:dataValidation>
        <x14:dataValidation type="list" allowBlank="1" showInputMessage="1" showErrorMessage="1" xr:uid="{BA914284-648B-4BF3-A25C-37500D438424}">
          <x14:formula1>
            <xm:f>margins!$AC$178:$AC$180</xm:f>
          </x14:formula1>
          <xm:sqref>S20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69B6-E7DC-4DB4-93BF-8F055D6AB249}">
  <sheetPr codeName="Sheet40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94" customWidth="1"/>
    <col min="2" max="2" width="19.85546875" style="993" customWidth="1"/>
    <col min="3" max="3" width="20.5703125" style="993" customWidth="1"/>
    <col min="4" max="4" width="13.7109375" style="993" customWidth="1"/>
    <col min="5" max="5" width="17.140625" style="993" customWidth="1"/>
    <col min="6" max="6" width="16.85546875" style="993" customWidth="1"/>
    <col min="7" max="7" width="16.42578125" style="993" customWidth="1"/>
    <col min="8" max="8" width="14.7109375" style="993" customWidth="1"/>
    <col min="9" max="9" width="10.7109375" style="993" bestFit="1" customWidth="1"/>
    <col min="10" max="10" width="17.7109375" style="993" customWidth="1"/>
    <col min="11" max="11" width="15.28515625" style="993" customWidth="1"/>
    <col min="12" max="12" width="13.7109375" style="993" customWidth="1"/>
    <col min="13" max="13" width="4.140625" style="993" customWidth="1"/>
    <col min="14" max="14" width="9.140625" style="992"/>
    <col min="15" max="15" width="19.85546875" style="992" customWidth="1"/>
    <col min="16" max="16" width="18.7109375" style="992" customWidth="1"/>
    <col min="17" max="17" width="16.5703125" style="992" customWidth="1"/>
    <col min="18" max="16384" width="9.140625" style="992"/>
  </cols>
  <sheetData>
    <row r="1" spans="1:17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386"/>
    </row>
    <row r="2" spans="1:17" s="993" customFormat="1">
      <c r="A2" s="1139"/>
      <c r="B2" s="998"/>
      <c r="C2" s="998"/>
      <c r="D2" s="998"/>
      <c r="E2" s="998"/>
      <c r="F2" s="998"/>
      <c r="G2" s="998"/>
      <c r="H2" s="998"/>
      <c r="I2" s="998"/>
      <c r="J2" s="994" t="s">
        <v>338</v>
      </c>
      <c r="K2" s="1698">
        <f ca="1">NOW()</f>
        <v>46059.35432604167</v>
      </c>
      <c r="L2" s="1698"/>
      <c r="M2" s="1395"/>
    </row>
    <row r="3" spans="1:17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998"/>
      <c r="K3" s="1697" t="s">
        <v>618</v>
      </c>
      <c r="L3" s="1697"/>
      <c r="M3" s="1203"/>
    </row>
    <row r="4" spans="1:17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998"/>
      <c r="K4" s="1379"/>
      <c r="L4" s="1379"/>
      <c r="M4" s="1387"/>
    </row>
    <row r="5" spans="1:17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998"/>
      <c r="K5" s="1403"/>
      <c r="L5" s="1379" t="s">
        <v>175</v>
      </c>
      <c r="M5" s="997"/>
    </row>
    <row r="6" spans="1:17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1387"/>
    </row>
    <row r="7" spans="1:17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1387"/>
    </row>
    <row r="8" spans="1:17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1203"/>
    </row>
    <row r="9" spans="1:17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L9" s="1185"/>
      <c r="M9" s="1388"/>
    </row>
    <row r="10" spans="1:17" s="993" customFormat="1" ht="14.25" customHeight="1">
      <c r="A10" s="1699" t="s">
        <v>374</v>
      </c>
      <c r="B10" s="1700"/>
      <c r="C10" s="1700"/>
      <c r="D10" s="1700"/>
      <c r="E10" s="1700"/>
      <c r="F10" s="1700"/>
      <c r="G10" s="1700"/>
      <c r="H10" s="1700"/>
      <c r="I10" s="1700"/>
      <c r="J10" s="1700"/>
      <c r="K10" s="1700"/>
      <c r="L10" s="1700"/>
      <c r="M10" s="1701"/>
      <c r="O10" s="1666" t="s">
        <v>357</v>
      </c>
      <c r="P10" s="1667"/>
      <c r="Q10" s="1667"/>
    </row>
    <row r="11" spans="1:17" s="993" customFormat="1" ht="15" customHeight="1" thickBot="1">
      <c r="A11" s="1702"/>
      <c r="B11" s="1703"/>
      <c r="C11" s="1703"/>
      <c r="D11" s="1703"/>
      <c r="E11" s="1703"/>
      <c r="F11" s="1703"/>
      <c r="G11" s="1703"/>
      <c r="H11" s="1703"/>
      <c r="I11" s="1703"/>
      <c r="J11" s="1703"/>
      <c r="K11" s="1703"/>
      <c r="L11" s="1703"/>
      <c r="M11" s="1704"/>
      <c r="O11" s="1"/>
      <c r="P11" s="1"/>
      <c r="Q11" s="1"/>
    </row>
    <row r="12" spans="1:17" s="993" customFormat="1" ht="15.75" thickBot="1">
      <c r="A12" s="1201"/>
      <c r="B12" s="1199"/>
      <c r="C12"/>
      <c r="D12"/>
      <c r="E12"/>
      <c r="F12" s="1200"/>
      <c r="G12" s="1199"/>
      <c r="H12" s="1199"/>
      <c r="I12" s="1199"/>
      <c r="J12" s="1199"/>
      <c r="K12" s="1199"/>
      <c r="L12" s="1199"/>
      <c r="M12" s="1222"/>
      <c r="O12" s="1169" t="s">
        <v>199</v>
      </c>
      <c r="P12" s="1169" t="s">
        <v>200</v>
      </c>
      <c r="Q12" s="1169" t="s">
        <v>201</v>
      </c>
    </row>
    <row r="13" spans="1:17" s="993" customFormat="1" ht="15.75" thickBot="1">
      <c r="A13" s="1186"/>
      <c r="B13" s="1353" t="s">
        <v>216</v>
      </c>
      <c r="C13" s="1353" t="s">
        <v>312</v>
      </c>
      <c r="D13"/>
      <c r="E13" s="1138" t="s">
        <v>2</v>
      </c>
      <c r="F13" s="1137"/>
      <c r="H13" s="1853" t="s">
        <v>311</v>
      </c>
      <c r="I13" s="1854"/>
      <c r="J13" s="1855"/>
      <c r="M13" s="997"/>
      <c r="O13" s="1"/>
      <c r="P13" s="1"/>
      <c r="Q13" s="1"/>
    </row>
    <row r="14" spans="1:17" s="993" customFormat="1" ht="15.75" thickBot="1">
      <c r="A14" s="1186"/>
      <c r="B14" s="1418">
        <f>margins!AH3</f>
        <v>12.25</v>
      </c>
      <c r="C14" s="1419">
        <v>110.72499999999999</v>
      </c>
      <c r="D14"/>
      <c r="E14" s="1169" t="s">
        <v>6</v>
      </c>
      <c r="F14" s="1232">
        <v>100</v>
      </c>
      <c r="H14" s="1864" t="s">
        <v>712</v>
      </c>
      <c r="I14" s="1865"/>
      <c r="J14" s="1866"/>
      <c r="M14" s="997"/>
      <c r="O14" s="1"/>
      <c r="P14" s="1"/>
      <c r="Q14" s="1"/>
    </row>
    <row r="15" spans="1:17" s="993" customFormat="1" ht="15.75" thickBot="1">
      <c r="A15" s="1186"/>
      <c r="B15" s="1396">
        <f>margins!AH4</f>
        <v>12.125</v>
      </c>
      <c r="C15" s="1419">
        <v>110.6</v>
      </c>
      <c r="D15"/>
      <c r="E15" s="1169" t="s">
        <v>8</v>
      </c>
      <c r="F15" s="1191">
        <v>0</v>
      </c>
      <c r="H15" s="1850" t="s">
        <v>713</v>
      </c>
      <c r="I15" s="1851"/>
      <c r="J15" s="1852"/>
      <c r="M15" s="997"/>
      <c r="O15" s="609" t="s">
        <v>203</v>
      </c>
      <c r="P15" s="435">
        <v>10</v>
      </c>
      <c r="Q15" s="660">
        <f>VLOOKUP(P15,$B$14:$C$54,2,FALSE)</f>
        <v>107.6</v>
      </c>
    </row>
    <row r="16" spans="1:17" s="993" customFormat="1" ht="15.75" thickBot="1">
      <c r="A16" s="1186"/>
      <c r="B16" s="1396">
        <f>margins!AH5</f>
        <v>12</v>
      </c>
      <c r="C16" s="1419">
        <v>110.47499999999999</v>
      </c>
      <c r="D16"/>
      <c r="E16" s="1158" t="s">
        <v>10</v>
      </c>
      <c r="F16" s="1409">
        <v>-0.375</v>
      </c>
      <c r="H16" s="1850"/>
      <c r="I16" s="1851"/>
      <c r="J16" s="1852"/>
      <c r="M16" s="997"/>
      <c r="O16" s="611" t="s">
        <v>363</v>
      </c>
      <c r="P16" s="436" t="s">
        <v>20</v>
      </c>
      <c r="Q16" s="440"/>
    </row>
    <row r="17" spans="1:17" s="993" customFormat="1">
      <c r="A17" s="1186"/>
      <c r="B17" s="1396">
        <f>margins!AH6</f>
        <v>11.875</v>
      </c>
      <c r="C17" s="1419">
        <v>110.35</v>
      </c>
      <c r="D17"/>
      <c r="E17"/>
      <c r="F17"/>
      <c r="H17" s="1859" t="s">
        <v>714</v>
      </c>
      <c r="I17" s="1860"/>
      <c r="J17" s="1861"/>
      <c r="L17" s="1137"/>
      <c r="M17" s="1006"/>
      <c r="O17" s="611" t="s">
        <v>204</v>
      </c>
      <c r="P17" s="436" t="s">
        <v>298</v>
      </c>
      <c r="Q17" s="440"/>
    </row>
    <row r="18" spans="1:17" s="993" customFormat="1" ht="15" customHeight="1" thickBot="1">
      <c r="A18" s="1186"/>
      <c r="B18" s="1396">
        <f>margins!AH7</f>
        <v>11.75</v>
      </c>
      <c r="C18" s="1419">
        <v>110.22499999999999</v>
      </c>
      <c r="D18"/>
      <c r="E18"/>
      <c r="F18"/>
      <c r="H18" s="1867" t="s">
        <v>715</v>
      </c>
      <c r="I18" s="1868"/>
      <c r="J18" s="1869"/>
      <c r="L18" s="1275"/>
      <c r="M18" s="997"/>
      <c r="O18" s="611" t="s">
        <v>202</v>
      </c>
      <c r="P18" s="436" t="s">
        <v>288</v>
      </c>
      <c r="Q18" s="440">
        <f>IF(P18="Choose a Selection",0,(INDEX($D$59:$L$114,MATCH(P18,$C$59:$C$114,0),MATCH($P$16,$D$58:$L$58,0),1)))</f>
        <v>0</v>
      </c>
    </row>
    <row r="19" spans="1:17" s="993" customFormat="1">
      <c r="A19" s="1186"/>
      <c r="B19" s="1396">
        <f>margins!AH8</f>
        <v>11.625</v>
      </c>
      <c r="C19" s="1419">
        <v>110.1</v>
      </c>
      <c r="D19"/>
      <c r="E19" s="1680" t="s">
        <v>30</v>
      </c>
      <c r="F19" s="1720"/>
      <c r="L19" s="1275"/>
      <c r="M19" s="997"/>
      <c r="O19" s="611" t="s">
        <v>4</v>
      </c>
      <c r="P19" s="436" t="s">
        <v>195</v>
      </c>
      <c r="Q19" s="440">
        <f>IF(P19="Full Doc",INDEX($D$59:$L$66,MATCH(P17,C59:C66,0),MATCH(P16,$D$58:$L$58,0),1),0)</f>
        <v>0</v>
      </c>
    </row>
    <row r="20" spans="1:17" s="993" customFormat="1">
      <c r="A20" s="1186"/>
      <c r="B20" s="1396">
        <f>margins!AH9</f>
        <v>11.5</v>
      </c>
      <c r="C20" s="1419">
        <v>109.97499999999999</v>
      </c>
      <c r="D20"/>
      <c r="E20" s="1410" t="s">
        <v>83</v>
      </c>
      <c r="F20" s="1188">
        <v>-0.25</v>
      </c>
      <c r="L20" s="1275"/>
      <c r="M20" s="997"/>
      <c r="O20" s="611" t="s">
        <v>531</v>
      </c>
      <c r="P20" s="436" t="s">
        <v>195</v>
      </c>
      <c r="Q20" s="440">
        <f>IF(P20="Choose a Selection",0,(INDEX($D$67:$L$74,MATCH($P$17,C67:C74,0),MATCH($P$16,$D$58:$L$58,0),1)))</f>
        <v>0</v>
      </c>
    </row>
    <row r="21" spans="1:17" s="993" customFormat="1" ht="15" customHeight="1">
      <c r="A21" s="1186"/>
      <c r="B21" s="1396">
        <f>margins!AH10</f>
        <v>11.375</v>
      </c>
      <c r="C21" s="1419">
        <v>109.85</v>
      </c>
      <c r="D21"/>
      <c r="E21" s="1410" t="s">
        <v>84</v>
      </c>
      <c r="F21" s="1188">
        <v>-0.32500000000000001</v>
      </c>
      <c r="G21" s="1141"/>
      <c r="L21" s="1275"/>
      <c r="M21" s="997"/>
      <c r="O21" s="611" t="s">
        <v>532</v>
      </c>
      <c r="P21" s="436" t="s">
        <v>195</v>
      </c>
      <c r="Q21" s="440">
        <f>IF(P21="Choose a Selection",0,(INDEX($D$83:$L$85,MATCH($P$17,C83:C85,0),MATCH($P$16,$D$58:$L$58,0),1)))</f>
        <v>0</v>
      </c>
    </row>
    <row r="22" spans="1:17" s="993" customFormat="1">
      <c r="A22" s="1186"/>
      <c r="B22" s="1396">
        <f>margins!AH11</f>
        <v>11.25</v>
      </c>
      <c r="C22" s="1419">
        <v>109.72499999999999</v>
      </c>
      <c r="D22"/>
      <c r="E22" s="1410" t="s">
        <v>85</v>
      </c>
      <c r="F22" s="1416">
        <v>-0.55000000000000004</v>
      </c>
      <c r="L22" s="1275"/>
      <c r="M22" s="997"/>
      <c r="O22" s="611" t="s">
        <v>533</v>
      </c>
      <c r="P22" s="436" t="s">
        <v>195</v>
      </c>
      <c r="Q22" s="440">
        <f>IF(P22="Choose a Selection",0,(INDEX($D$75:$L$82,MATCH($P$17,C75:C82,0),MATCH($P$16,$D$58:$L$58,0),1)))</f>
        <v>0</v>
      </c>
    </row>
    <row r="23" spans="1:17" s="993" customFormat="1" ht="15.75" thickBot="1">
      <c r="A23" s="1139"/>
      <c r="B23" s="1396">
        <f>margins!AH12</f>
        <v>11.125</v>
      </c>
      <c r="C23" s="1419">
        <v>109.6</v>
      </c>
      <c r="D23"/>
      <c r="E23" s="1411" t="s">
        <v>86</v>
      </c>
      <c r="F23" s="1194">
        <v>-0.65</v>
      </c>
      <c r="G23"/>
      <c r="L23" s="1275"/>
      <c r="M23" s="1389"/>
      <c r="O23" s="611" t="s">
        <v>287</v>
      </c>
      <c r="P23" s="436" t="s">
        <v>195</v>
      </c>
      <c r="Q23" s="440">
        <f>IF(P23="Choose a Selection",0,(INDEX($D$59:$L$114,MATCH(P23,$C$59:$C$114,0),MATCH($P$16,$D$58:$L$58,0),1)))</f>
        <v>0</v>
      </c>
    </row>
    <row r="24" spans="1:17" s="993" customFormat="1" ht="14.25" customHeight="1">
      <c r="A24" s="1139"/>
      <c r="B24" s="1396">
        <f>margins!AH13</f>
        <v>11</v>
      </c>
      <c r="C24" s="1419">
        <v>109.47499999999999</v>
      </c>
      <c r="D24"/>
      <c r="E24" s="993" t="s">
        <v>307</v>
      </c>
      <c r="F24"/>
      <c r="G24"/>
      <c r="L24" s="1275"/>
      <c r="M24" s="1394"/>
      <c r="O24" s="611" t="s">
        <v>45</v>
      </c>
      <c r="P24" s="436" t="s">
        <v>195</v>
      </c>
      <c r="Q24" s="440">
        <f>IF(P24="Choose a Selection",0,(INDEX($D$59:$L$114,MATCH(P24,$C$59:$C$114,0),MATCH($P$16,$D$58:$L$58,0),1)))</f>
        <v>0</v>
      </c>
    </row>
    <row r="25" spans="1:17" s="993" customFormat="1">
      <c r="A25" s="1139"/>
      <c r="B25" s="1396">
        <f>margins!AH14</f>
        <v>10.875</v>
      </c>
      <c r="C25" s="1419">
        <v>109.35</v>
      </c>
      <c r="D25"/>
      <c r="E25"/>
      <c r="H25"/>
      <c r="I25"/>
      <c r="J25" s="1275"/>
      <c r="K25" s="1275"/>
      <c r="L25" s="1275"/>
      <c r="M25" s="1394"/>
      <c r="O25" s="611" t="s">
        <v>56</v>
      </c>
      <c r="P25" s="436" t="s">
        <v>195</v>
      </c>
      <c r="Q25" s="440">
        <f>IF(P25="Choose a Selection",0,(INDEX($D$59:$L$114,MATCH(P25,$C$59:$C$114,0),MATCH($P$16,$D$58:$L$58,0),1)))</f>
        <v>0</v>
      </c>
    </row>
    <row r="26" spans="1:17" s="993" customFormat="1" ht="14.25" customHeight="1">
      <c r="A26" s="1139"/>
      <c r="B26" s="1396">
        <f>margins!AH15</f>
        <v>10.75</v>
      </c>
      <c r="C26" s="1419">
        <v>109.1</v>
      </c>
      <c r="D26"/>
      <c r="E26"/>
      <c r="G26"/>
      <c r="H26"/>
      <c r="I26"/>
      <c r="J26"/>
      <c r="K26"/>
      <c r="L26"/>
      <c r="M26" s="1394"/>
      <c r="O26" s="611" t="s">
        <v>60</v>
      </c>
      <c r="P26" s="436" t="s">
        <v>195</v>
      </c>
      <c r="Q26" s="440">
        <f>IF(P26="Choose a Selection",0,(INDEX($D$59:$L$114,MATCH(P26,$C$59:$C$114,0),MATCH($P$16,$D$58:$L$58,0),1)))</f>
        <v>0</v>
      </c>
    </row>
    <row r="27" spans="1:17" s="993" customFormat="1">
      <c r="A27" s="1139"/>
      <c r="B27" s="1396">
        <f>margins!AH16</f>
        <v>10.625</v>
      </c>
      <c r="C27" s="1419">
        <v>108.85</v>
      </c>
      <c r="D27"/>
      <c r="E27"/>
      <c r="G27"/>
      <c r="H27"/>
      <c r="I27"/>
      <c r="J27"/>
      <c r="K27"/>
      <c r="L27"/>
      <c r="M27" s="1394"/>
      <c r="O27" s="611" t="s">
        <v>62</v>
      </c>
      <c r="P27" s="436" t="s">
        <v>195</v>
      </c>
      <c r="Q27" s="440">
        <f>IF(P27="Choose a Selection",0,(INDEX($D$59:$L$114,MATCH(P27,$C$59:$C$114,0),MATCH($P$16,$D$58:$L$58,0),1)))</f>
        <v>0</v>
      </c>
    </row>
    <row r="28" spans="1:17" s="993" customFormat="1" ht="14.25" customHeight="1">
      <c r="A28" s="1139"/>
      <c r="B28" s="1396">
        <f>margins!AH17</f>
        <v>10.5</v>
      </c>
      <c r="C28" s="1419">
        <v>108.6</v>
      </c>
      <c r="D28"/>
      <c r="E28"/>
      <c r="G28"/>
      <c r="H28"/>
      <c r="I28"/>
      <c r="J28"/>
      <c r="K28"/>
      <c r="L28"/>
      <c r="M28" s="1394"/>
      <c r="O28" s="611" t="s">
        <v>209</v>
      </c>
      <c r="P28" s="436" t="s">
        <v>195</v>
      </c>
      <c r="Q28" s="440">
        <f>IF(P28=15,0, IF(P28=30, F16, 0))</f>
        <v>0</v>
      </c>
    </row>
    <row r="29" spans="1:17" s="993" customFormat="1" ht="15.75" thickBot="1">
      <c r="A29" s="1139"/>
      <c r="B29" s="1396">
        <f>margins!AH18</f>
        <v>10.375</v>
      </c>
      <c r="C29" s="1419">
        <v>108.35</v>
      </c>
      <c r="D29"/>
      <c r="E29"/>
      <c r="G29"/>
      <c r="H29"/>
      <c r="I29"/>
      <c r="J29"/>
      <c r="K29"/>
      <c r="L29"/>
      <c r="M29" s="1394"/>
      <c r="O29" s="613" t="s">
        <v>210</v>
      </c>
      <c r="P29" s="437"/>
      <c r="Q29" s="441">
        <f>SUM(Q18:Q28)</f>
        <v>0</v>
      </c>
    </row>
    <row r="30" spans="1:17" s="993" customFormat="1" ht="15.75" thickBot="1">
      <c r="A30" s="1139"/>
      <c r="B30" s="1396">
        <f>margins!AH19</f>
        <v>10.25</v>
      </c>
      <c r="C30" s="1419">
        <v>108.1</v>
      </c>
      <c r="D30"/>
      <c r="E30"/>
      <c r="G30"/>
      <c r="H30"/>
      <c r="J30"/>
      <c r="K30"/>
      <c r="L30"/>
      <c r="M30" s="1390"/>
      <c r="O30" s="424"/>
      <c r="P30" s="425"/>
      <c r="Q30" s="434"/>
    </row>
    <row r="31" spans="1:17" s="993" customFormat="1" ht="15.75" thickBot="1">
      <c r="A31" s="1139"/>
      <c r="B31" s="1396">
        <f>margins!AH20</f>
        <v>10.125</v>
      </c>
      <c r="C31" s="1419">
        <v>107.85</v>
      </c>
      <c r="D31"/>
      <c r="E31"/>
      <c r="G31" s="1138"/>
      <c r="H31" s="1137"/>
      <c r="J31"/>
      <c r="K31"/>
      <c r="L31"/>
      <c r="M31" s="1390"/>
      <c r="O31" s="426" t="s">
        <v>211</v>
      </c>
      <c r="P31" s="427"/>
      <c r="Q31" s="614">
        <f>IF(ISNUMBER(MATCH("NA", Q18:Q28, 0)), "NA", MIN(F14,(Q15+Q29)))</f>
        <v>100</v>
      </c>
    </row>
    <row r="32" spans="1:17" s="993" customFormat="1" ht="15.75" thickBot="1">
      <c r="A32" s="1139"/>
      <c r="B32" s="1396">
        <f>margins!AH21</f>
        <v>10</v>
      </c>
      <c r="C32" s="1419">
        <v>107.6</v>
      </c>
      <c r="D32"/>
      <c r="E32"/>
      <c r="M32" s="997"/>
      <c r="O32" s="421"/>
      <c r="P32" s="421"/>
      <c r="Q32" s="421"/>
    </row>
    <row r="33" spans="1:17" s="993" customFormat="1" ht="15.75" thickBot="1">
      <c r="A33" s="1139"/>
      <c r="B33" s="1396">
        <f>margins!AH22</f>
        <v>9.875</v>
      </c>
      <c r="C33" s="1419">
        <v>107.22499999999999</v>
      </c>
      <c r="D33"/>
      <c r="E33"/>
      <c r="M33" s="997"/>
      <c r="O33" s="782" t="s">
        <v>459</v>
      </c>
      <c r="P33" s="783"/>
      <c r="Q33" s="784"/>
    </row>
    <row r="34" spans="1:17" s="993" customFormat="1">
      <c r="A34" s="1139"/>
      <c r="B34" s="1396">
        <f>margins!AH23</f>
        <v>9.75</v>
      </c>
      <c r="C34" s="1419">
        <v>106.85</v>
      </c>
      <c r="D34"/>
      <c r="E34"/>
      <c r="M34" s="997"/>
    </row>
    <row r="35" spans="1:17" s="993" customFormat="1">
      <c r="A35" s="1139"/>
      <c r="B35" s="1396">
        <f>margins!AH24</f>
        <v>9.625</v>
      </c>
      <c r="C35" s="1419">
        <v>106.47499999999999</v>
      </c>
      <c r="D35"/>
      <c r="E35"/>
      <c r="M35" s="997"/>
    </row>
    <row r="36" spans="1:17" s="993" customFormat="1">
      <c r="A36" s="1139"/>
      <c r="B36" s="1396">
        <f>margins!AH25</f>
        <v>9.5</v>
      </c>
      <c r="C36" s="1419">
        <v>106.1</v>
      </c>
      <c r="D36"/>
      <c r="E36"/>
      <c r="M36" s="997"/>
    </row>
    <row r="37" spans="1:17" s="993" customFormat="1">
      <c r="A37" s="1139"/>
      <c r="B37" s="1396">
        <f>margins!AH26</f>
        <v>9.375</v>
      </c>
      <c r="C37" s="1419">
        <v>105.72499999999999</v>
      </c>
      <c r="D37"/>
      <c r="E37"/>
      <c r="M37" s="997"/>
    </row>
    <row r="38" spans="1:17" s="993" customFormat="1">
      <c r="A38" s="1139"/>
      <c r="B38" s="1396">
        <f>margins!AH27</f>
        <v>9.25</v>
      </c>
      <c r="C38" s="1419">
        <v>105.35</v>
      </c>
      <c r="D38"/>
      <c r="E38"/>
      <c r="M38" s="997"/>
    </row>
    <row r="39" spans="1:17" s="993" customFormat="1">
      <c r="A39" s="1139"/>
      <c r="B39" s="1396">
        <f>margins!AH28</f>
        <v>9.125</v>
      </c>
      <c r="C39" s="1419">
        <v>104.97499999999999</v>
      </c>
      <c r="D39"/>
      <c r="E39"/>
      <c r="M39" s="997"/>
    </row>
    <row r="40" spans="1:17" s="993" customFormat="1">
      <c r="A40" s="1139"/>
      <c r="B40" s="1396">
        <f>margins!AH29</f>
        <v>9</v>
      </c>
      <c r="C40" s="1419">
        <v>104.6</v>
      </c>
      <c r="D40"/>
      <c r="E40"/>
      <c r="M40" s="997"/>
    </row>
    <row r="41" spans="1:17" s="993" customFormat="1">
      <c r="A41" s="1139"/>
      <c r="B41" s="1396">
        <f>margins!AH30</f>
        <v>8.875</v>
      </c>
      <c r="C41" s="1419">
        <v>104.22499999999999</v>
      </c>
      <c r="D41"/>
      <c r="E41"/>
      <c r="F41"/>
      <c r="G41"/>
      <c r="M41" s="997"/>
    </row>
    <row r="42" spans="1:17" s="993" customFormat="1">
      <c r="A42" s="1139"/>
      <c r="B42" s="1396">
        <f>margins!AH31</f>
        <v>8.75</v>
      </c>
      <c r="C42" s="1419">
        <v>103.85</v>
      </c>
      <c r="D42"/>
      <c r="E42"/>
      <c r="F42"/>
      <c r="G42"/>
      <c r="M42" s="997"/>
    </row>
    <row r="43" spans="1:17" s="993" customFormat="1">
      <c r="A43" s="1139"/>
      <c r="B43" s="1396">
        <f>margins!AH32</f>
        <v>8.625</v>
      </c>
      <c r="C43" s="1419">
        <v>103.47499999999999</v>
      </c>
      <c r="D43"/>
      <c r="F43"/>
      <c r="G43"/>
      <c r="M43" s="997"/>
    </row>
    <row r="44" spans="1:17" s="993" customFormat="1">
      <c r="A44" s="1139"/>
      <c r="B44" s="1396">
        <f>margins!AH33</f>
        <v>8.5</v>
      </c>
      <c r="C44" s="1419">
        <v>102.97499999999999</v>
      </c>
      <c r="D44"/>
      <c r="F44"/>
      <c r="G44"/>
      <c r="H44" s="1137"/>
      <c r="M44" s="997"/>
    </row>
    <row r="45" spans="1:17" s="993" customFormat="1">
      <c r="A45" s="1139"/>
      <c r="B45" s="1396">
        <f>margins!AH34</f>
        <v>8.375</v>
      </c>
      <c r="C45" s="1419">
        <v>102.47499999999999</v>
      </c>
      <c r="D45"/>
      <c r="F45"/>
      <c r="G45"/>
      <c r="M45" s="997"/>
    </row>
    <row r="46" spans="1:17" s="993" customFormat="1">
      <c r="A46" s="1139"/>
      <c r="B46" s="1396">
        <f>margins!AH35</f>
        <v>8.25</v>
      </c>
      <c r="C46" s="1419">
        <v>101.97499999999999</v>
      </c>
      <c r="D46"/>
      <c r="F46"/>
      <c r="G46"/>
      <c r="M46" s="997"/>
    </row>
    <row r="47" spans="1:17" s="993" customFormat="1">
      <c r="A47" s="1139"/>
      <c r="B47" s="1396">
        <f>margins!AH36</f>
        <v>8.125</v>
      </c>
      <c r="C47" s="1419">
        <v>101.35</v>
      </c>
      <c r="D47"/>
      <c r="M47" s="997"/>
    </row>
    <row r="48" spans="1:17" s="993" customFormat="1">
      <c r="A48" s="1139"/>
      <c r="B48" s="1396">
        <f>margins!AH37</f>
        <v>8</v>
      </c>
      <c r="C48" s="1419">
        <v>100.72499999999999</v>
      </c>
      <c r="D48"/>
      <c r="M48" s="997"/>
    </row>
    <row r="49" spans="1:13" s="993" customFormat="1">
      <c r="A49" s="1139"/>
      <c r="B49" s="1396">
        <f>margins!AH38</f>
        <v>7.875</v>
      </c>
      <c r="C49" s="1419">
        <v>100.1</v>
      </c>
      <c r="D49"/>
      <c r="M49" s="997"/>
    </row>
    <row r="50" spans="1:13" s="993" customFormat="1">
      <c r="A50" s="1139"/>
      <c r="B50" s="1396">
        <f>margins!AH39</f>
        <v>7.75</v>
      </c>
      <c r="C50" s="1419">
        <v>99.474999999999994</v>
      </c>
      <c r="D50"/>
      <c r="M50" s="997"/>
    </row>
    <row r="51" spans="1:13" s="993" customFormat="1">
      <c r="A51" s="1139"/>
      <c r="B51" s="1396">
        <f>margins!AH40</f>
        <v>7.625</v>
      </c>
      <c r="C51" s="1419">
        <v>98.724999999999994</v>
      </c>
      <c r="D51"/>
      <c r="K51" s="1268"/>
      <c r="L51" s="1268"/>
      <c r="M51" s="1391"/>
    </row>
    <row r="52" spans="1:13" s="993" customFormat="1">
      <c r="A52" s="1139"/>
      <c r="B52" s="1396">
        <f>margins!AH41</f>
        <v>7.5</v>
      </c>
      <c r="C52" s="1419">
        <v>97.974999999999994</v>
      </c>
      <c r="D52"/>
      <c r="K52" s="1185"/>
      <c r="L52" s="1185"/>
      <c r="M52" s="1388"/>
    </row>
    <row r="53" spans="1:13" s="993" customFormat="1">
      <c r="A53" s="1139"/>
      <c r="B53" s="1396">
        <f>margins!AH42</f>
        <v>7.375</v>
      </c>
      <c r="C53" s="1419">
        <v>97.224999999999994</v>
      </c>
      <c r="D53"/>
      <c r="M53" s="997"/>
    </row>
    <row r="54" spans="1:13" s="993" customFormat="1" ht="15.75" thickBot="1">
      <c r="A54" s="1139"/>
      <c r="B54" s="1406">
        <f>margins!AH43</f>
        <v>7.25</v>
      </c>
      <c r="C54" s="1420">
        <v>96.474999999999994</v>
      </c>
      <c r="D54"/>
      <c r="M54" s="997"/>
    </row>
    <row r="55" spans="1:13" s="993" customFormat="1">
      <c r="A55" s="1139"/>
      <c r="B55"/>
      <c r="M55" s="997"/>
    </row>
    <row r="56" spans="1:13" s="993" customFormat="1" ht="15.75" thickBot="1">
      <c r="A56" s="1139"/>
      <c r="C56" s="1207"/>
      <c r="D56" s="1207"/>
      <c r="E56" s="1207"/>
      <c r="F56" s="1215"/>
      <c r="G56" s="1260"/>
      <c r="H56" s="1215"/>
      <c r="I56" s="1215"/>
      <c r="J56" s="1260"/>
      <c r="K56" s="1260"/>
      <c r="L56" s="1260"/>
      <c r="M56" s="1357"/>
    </row>
    <row r="57" spans="1:13" s="993" customFormat="1" ht="15" customHeight="1" thickBot="1">
      <c r="A57" s="1139"/>
      <c r="B57" s="1138" t="s">
        <v>221</v>
      </c>
      <c r="C57" s="1138"/>
      <c r="D57" s="1687" t="s">
        <v>306</v>
      </c>
      <c r="E57" s="1688"/>
      <c r="F57" s="1688"/>
      <c r="G57" s="1688"/>
      <c r="H57" s="1688"/>
      <c r="I57" s="1688"/>
      <c r="J57" s="1688"/>
      <c r="K57" s="1688"/>
      <c r="L57" s="1689"/>
      <c r="M57" s="1357"/>
    </row>
    <row r="58" spans="1:13" s="993" customFormat="1" ht="15.75" thickBot="1">
      <c r="A58" s="1139"/>
      <c r="B58" s="1364"/>
      <c r="C58" s="1372" t="s">
        <v>195</v>
      </c>
      <c r="D58" s="1157" t="s">
        <v>15</v>
      </c>
      <c r="E58" s="1157" t="s">
        <v>16</v>
      </c>
      <c r="F58" s="1157" t="s">
        <v>17</v>
      </c>
      <c r="G58" s="1254" t="s">
        <v>18</v>
      </c>
      <c r="H58" s="1433" t="s">
        <v>19</v>
      </c>
      <c r="I58" s="1157" t="s">
        <v>20</v>
      </c>
      <c r="J58" s="1157" t="s">
        <v>21</v>
      </c>
      <c r="K58" s="1157" t="s">
        <v>22</v>
      </c>
      <c r="L58" s="1156" t="s">
        <v>23</v>
      </c>
      <c r="M58" s="1357"/>
    </row>
    <row r="59" spans="1:13" s="993" customFormat="1">
      <c r="A59" s="1139"/>
      <c r="B59" s="1270"/>
      <c r="C59" s="1350" t="s">
        <v>387</v>
      </c>
      <c r="D59" s="1148">
        <v>1.875</v>
      </c>
      <c r="E59" s="1148">
        <v>1.875</v>
      </c>
      <c r="F59" s="1148">
        <v>1.625</v>
      </c>
      <c r="G59" s="1148">
        <v>1.375</v>
      </c>
      <c r="H59" s="1148">
        <v>1.125</v>
      </c>
      <c r="I59" s="1148">
        <v>0.25</v>
      </c>
      <c r="J59" s="1148">
        <v>-0.625</v>
      </c>
      <c r="K59" s="1148">
        <v>-4.5</v>
      </c>
      <c r="L59" s="1147">
        <v>-6.125</v>
      </c>
      <c r="M59" s="1357"/>
    </row>
    <row r="60" spans="1:13" s="993" customFormat="1">
      <c r="A60" s="1139"/>
      <c r="B60" s="1421"/>
      <c r="C60" s="1351" t="s">
        <v>302</v>
      </c>
      <c r="D60" s="1151">
        <v>1.875</v>
      </c>
      <c r="E60" s="1151">
        <v>1.875</v>
      </c>
      <c r="F60" s="1151">
        <v>1.625</v>
      </c>
      <c r="G60" s="1151">
        <v>1.375</v>
      </c>
      <c r="H60" s="1151">
        <v>1.125</v>
      </c>
      <c r="I60" s="1151">
        <v>0.125</v>
      </c>
      <c r="J60" s="1151">
        <v>-0.75</v>
      </c>
      <c r="K60" s="1151">
        <v>-4.75</v>
      </c>
      <c r="L60" s="1150">
        <v>-6.375</v>
      </c>
      <c r="M60" s="1357"/>
    </row>
    <row r="61" spans="1:13" s="993" customFormat="1">
      <c r="A61" s="1139"/>
      <c r="B61" s="1358"/>
      <c r="C61" s="1351" t="s">
        <v>301</v>
      </c>
      <c r="D61" s="1151">
        <v>1.375</v>
      </c>
      <c r="E61" s="1151">
        <v>1.375</v>
      </c>
      <c r="F61" s="1151">
        <v>1.125</v>
      </c>
      <c r="G61" s="1151">
        <v>0.875</v>
      </c>
      <c r="H61" s="1151">
        <v>0.625</v>
      </c>
      <c r="I61" s="1151">
        <v>-0.5</v>
      </c>
      <c r="J61" s="1151">
        <v>-1.5</v>
      </c>
      <c r="K61" s="1151">
        <v>-5.375</v>
      </c>
      <c r="L61" s="1150">
        <v>-7.375</v>
      </c>
      <c r="M61" s="1357"/>
    </row>
    <row r="62" spans="1:13" s="993" customFormat="1">
      <c r="A62" s="1139"/>
      <c r="B62" s="1351" t="s">
        <v>194</v>
      </c>
      <c r="C62" s="1351" t="s">
        <v>300</v>
      </c>
      <c r="D62" s="1151">
        <v>1</v>
      </c>
      <c r="E62" s="1151">
        <v>1</v>
      </c>
      <c r="F62" s="1151">
        <v>0.625</v>
      </c>
      <c r="G62" s="1151">
        <v>0.375</v>
      </c>
      <c r="H62" s="1151">
        <v>0.125</v>
      </c>
      <c r="I62" s="1151">
        <v>-1.125</v>
      </c>
      <c r="J62" s="1151">
        <v>-2.75</v>
      </c>
      <c r="K62" s="1151">
        <v>-6.75</v>
      </c>
      <c r="L62" s="1150">
        <v>-9</v>
      </c>
      <c r="M62" s="1357"/>
    </row>
    <row r="63" spans="1:13" s="993" customFormat="1">
      <c r="A63" s="1139"/>
      <c r="B63" s="1422" t="s">
        <v>305</v>
      </c>
      <c r="C63" s="1351" t="s">
        <v>299</v>
      </c>
      <c r="D63" s="1151">
        <v>0.125</v>
      </c>
      <c r="E63" s="1151">
        <v>0.125</v>
      </c>
      <c r="F63" s="1151">
        <v>-0.375</v>
      </c>
      <c r="G63" s="1151">
        <v>-0.75</v>
      </c>
      <c r="H63" s="1151">
        <v>-1</v>
      </c>
      <c r="I63" s="1151">
        <v>-2</v>
      </c>
      <c r="J63" s="1151">
        <v>-4</v>
      </c>
      <c r="K63" s="1151">
        <v>-8.125</v>
      </c>
      <c r="L63" s="1150">
        <v>-10</v>
      </c>
      <c r="M63" s="1357"/>
    </row>
    <row r="64" spans="1:13" s="993" customFormat="1">
      <c r="A64" s="1139"/>
      <c r="B64" s="1358"/>
      <c r="C64" s="1351" t="s">
        <v>298</v>
      </c>
      <c r="D64" s="1151">
        <v>-0.75</v>
      </c>
      <c r="E64" s="1151">
        <v>-0.75</v>
      </c>
      <c r="F64" s="1151">
        <v>-1.375</v>
      </c>
      <c r="G64" s="1151">
        <v>-1.875</v>
      </c>
      <c r="H64" s="1151">
        <v>-2.375</v>
      </c>
      <c r="I64" s="1151">
        <v>-3.125</v>
      </c>
      <c r="J64" s="1151">
        <v>-5.5</v>
      </c>
      <c r="K64" s="1151">
        <v>-9.375</v>
      </c>
      <c r="L64" s="1150">
        <v>-11.5</v>
      </c>
      <c r="M64" s="1357"/>
    </row>
    <row r="65" spans="1:13" s="993" customFormat="1">
      <c r="A65" s="1139"/>
      <c r="B65" s="1358"/>
      <c r="C65" s="1351" t="s">
        <v>297</v>
      </c>
      <c r="D65" s="1229">
        <v>-3</v>
      </c>
      <c r="E65" s="1229">
        <v>-3</v>
      </c>
      <c r="F65" s="1229">
        <v>-3.75</v>
      </c>
      <c r="G65" s="1229">
        <v>-4.125</v>
      </c>
      <c r="H65" s="1229">
        <v>-4.75</v>
      </c>
      <c r="I65" s="1229">
        <v>-5.75</v>
      </c>
      <c r="J65" s="1229">
        <v>-8.375</v>
      </c>
      <c r="K65" s="1229">
        <v>-11.125</v>
      </c>
      <c r="L65" s="1228" t="s">
        <v>14</v>
      </c>
      <c r="M65" s="1357"/>
    </row>
    <row r="66" spans="1:13" s="993" customFormat="1" ht="15.75" thickBot="1">
      <c r="A66" s="1139"/>
      <c r="B66" s="1359"/>
      <c r="C66" s="1146" t="s">
        <v>296</v>
      </c>
      <c r="D66" s="1213">
        <v>-4.25</v>
      </c>
      <c r="E66" s="1213">
        <v>-4.375</v>
      </c>
      <c r="F66" s="1213">
        <v>-4.875</v>
      </c>
      <c r="G66" s="1213">
        <v>-5.5</v>
      </c>
      <c r="H66" s="1213">
        <v>-6</v>
      </c>
      <c r="I66" s="1213">
        <v>-7.25</v>
      </c>
      <c r="J66" s="1213">
        <v>-10.25</v>
      </c>
      <c r="K66" s="1213" t="s">
        <v>14</v>
      </c>
      <c r="L66" s="1212" t="s">
        <v>14</v>
      </c>
      <c r="M66" s="1357"/>
    </row>
    <row r="67" spans="1:13" s="993" customFormat="1">
      <c r="A67" s="1139"/>
      <c r="B67" s="1270"/>
      <c r="C67" s="1351" t="s">
        <v>387</v>
      </c>
      <c r="D67" s="1148">
        <v>0.875</v>
      </c>
      <c r="E67" s="1148">
        <v>0.875</v>
      </c>
      <c r="F67" s="1148">
        <v>0.625</v>
      </c>
      <c r="G67" s="1148">
        <v>0.25</v>
      </c>
      <c r="H67" s="1148">
        <v>0</v>
      </c>
      <c r="I67" s="1148">
        <v>-1</v>
      </c>
      <c r="J67" s="1148">
        <v>-1.875</v>
      </c>
      <c r="K67" s="1148">
        <v>-5.875</v>
      </c>
      <c r="L67" s="1147">
        <v>-7.625</v>
      </c>
      <c r="M67" s="1357"/>
    </row>
    <row r="68" spans="1:13" s="993" customFormat="1">
      <c r="A68" s="1139"/>
      <c r="B68" s="1351"/>
      <c r="C68" s="1351" t="s">
        <v>302</v>
      </c>
      <c r="D68" s="1151">
        <v>0.875</v>
      </c>
      <c r="E68" s="1151">
        <v>0.875</v>
      </c>
      <c r="F68" s="1151">
        <v>0.625</v>
      </c>
      <c r="G68" s="1151">
        <v>0.25</v>
      </c>
      <c r="H68" s="1151">
        <v>0</v>
      </c>
      <c r="I68" s="1151">
        <v>-1.125</v>
      </c>
      <c r="J68" s="1151">
        <v>-2</v>
      </c>
      <c r="K68" s="1151">
        <v>-6.125</v>
      </c>
      <c r="L68" s="1150">
        <v>-7.875</v>
      </c>
      <c r="M68" s="1357"/>
    </row>
    <row r="69" spans="1:13" s="993" customFormat="1">
      <c r="A69" s="1139"/>
      <c r="B69" s="1423"/>
      <c r="C69" s="1351" t="s">
        <v>301</v>
      </c>
      <c r="D69" s="1151">
        <v>0.375</v>
      </c>
      <c r="E69" s="1151">
        <v>0.375</v>
      </c>
      <c r="F69" s="1151">
        <v>0.125</v>
      </c>
      <c r="G69" s="1151">
        <v>-0.25</v>
      </c>
      <c r="H69" s="1151">
        <v>-0.5</v>
      </c>
      <c r="I69" s="1151">
        <v>-1.75</v>
      </c>
      <c r="J69" s="1151">
        <v>-2.75</v>
      </c>
      <c r="K69" s="1151">
        <v>-6.75</v>
      </c>
      <c r="L69" s="1150">
        <v>-8.875</v>
      </c>
      <c r="M69" s="1357"/>
    </row>
    <row r="70" spans="1:13" s="993" customFormat="1" ht="15" customHeight="1">
      <c r="A70" s="1139"/>
      <c r="B70" s="1415" t="s">
        <v>716</v>
      </c>
      <c r="C70" s="1351" t="s">
        <v>300</v>
      </c>
      <c r="D70" s="1151">
        <v>0</v>
      </c>
      <c r="E70" s="1151">
        <v>0</v>
      </c>
      <c r="F70" s="1151">
        <v>-0.375</v>
      </c>
      <c r="G70" s="1151">
        <v>-0.75</v>
      </c>
      <c r="H70" s="1151">
        <v>-1</v>
      </c>
      <c r="I70" s="1151">
        <v>-2.375</v>
      </c>
      <c r="J70" s="1151">
        <v>-4</v>
      </c>
      <c r="K70" s="1151">
        <v>-8.25</v>
      </c>
      <c r="L70" s="1150">
        <v>-10.75</v>
      </c>
      <c r="M70" s="1357"/>
    </row>
    <row r="71" spans="1:13" s="993" customFormat="1">
      <c r="A71" s="1139"/>
      <c r="B71" s="1351">
        <v>1099</v>
      </c>
      <c r="C71" s="1351" t="s">
        <v>299</v>
      </c>
      <c r="D71" s="1151">
        <v>-0.625</v>
      </c>
      <c r="E71" s="1151">
        <v>-0.625</v>
      </c>
      <c r="F71" s="1151">
        <v>-1.125</v>
      </c>
      <c r="G71" s="1151">
        <v>-1.625</v>
      </c>
      <c r="H71" s="1151">
        <v>-1.875</v>
      </c>
      <c r="I71" s="1151">
        <v>-3</v>
      </c>
      <c r="J71" s="1151">
        <v>-5.125</v>
      </c>
      <c r="K71" s="1151">
        <v>-9.625</v>
      </c>
      <c r="L71" s="1150">
        <v>-11.75</v>
      </c>
      <c r="M71" s="1357"/>
    </row>
    <row r="72" spans="1:13" s="993" customFormat="1">
      <c r="A72" s="1139"/>
      <c r="B72" s="1351"/>
      <c r="C72" s="1351" t="s">
        <v>298</v>
      </c>
      <c r="D72" s="1151">
        <v>-1.625</v>
      </c>
      <c r="E72" s="1151">
        <v>-1.625</v>
      </c>
      <c r="F72" s="1151">
        <v>-2.25</v>
      </c>
      <c r="G72" s="1151">
        <v>-2.875</v>
      </c>
      <c r="H72" s="1151">
        <v>-3.375</v>
      </c>
      <c r="I72" s="1151">
        <v>-4.25</v>
      </c>
      <c r="J72" s="1151">
        <v>-6.75</v>
      </c>
      <c r="K72" s="1151">
        <v>-11.25</v>
      </c>
      <c r="L72" s="1150" t="s">
        <v>14</v>
      </c>
      <c r="M72" s="1357"/>
    </row>
    <row r="73" spans="1:13" s="993" customFormat="1">
      <c r="A73" s="1139"/>
      <c r="B73" s="1351"/>
      <c r="C73" s="1351" t="s">
        <v>297</v>
      </c>
      <c r="D73" s="1151">
        <v>-4</v>
      </c>
      <c r="E73" s="1151">
        <v>-4</v>
      </c>
      <c r="F73" s="1151">
        <v>-4.75</v>
      </c>
      <c r="G73" s="1151">
        <v>-5.25</v>
      </c>
      <c r="H73" s="1151">
        <v>-5.875</v>
      </c>
      <c r="I73" s="1151">
        <v>-7</v>
      </c>
      <c r="J73" s="1151">
        <v>-9.75</v>
      </c>
      <c r="K73" s="1151" t="s">
        <v>14</v>
      </c>
      <c r="L73" s="1150" t="s">
        <v>14</v>
      </c>
      <c r="M73" s="1357"/>
    </row>
    <row r="74" spans="1:13" s="993" customFormat="1" ht="15.75" thickBot="1">
      <c r="A74" s="1139"/>
      <c r="B74" s="1359"/>
      <c r="C74" s="1146" t="s">
        <v>296</v>
      </c>
      <c r="D74" s="1213">
        <v>-5.75</v>
      </c>
      <c r="E74" s="1213">
        <v>-5.875</v>
      </c>
      <c r="F74" s="1213">
        <v>-6.375</v>
      </c>
      <c r="G74" s="1213">
        <v>-7.125</v>
      </c>
      <c r="H74" s="1213">
        <v>-7.625</v>
      </c>
      <c r="I74" s="1213">
        <v>-9</v>
      </c>
      <c r="J74" s="1213" t="s">
        <v>14</v>
      </c>
      <c r="K74" s="1213" t="s">
        <v>14</v>
      </c>
      <c r="L74" s="1212" t="s">
        <v>14</v>
      </c>
      <c r="M74" s="1357"/>
    </row>
    <row r="75" spans="1:13" s="993" customFormat="1">
      <c r="A75" s="1139"/>
      <c r="B75" s="1270"/>
      <c r="C75" s="1350" t="s">
        <v>387</v>
      </c>
      <c r="D75" s="1148">
        <v>-0.5</v>
      </c>
      <c r="E75" s="1148">
        <v>-0.5</v>
      </c>
      <c r="F75" s="1148">
        <v>-0.75</v>
      </c>
      <c r="G75" s="1148">
        <v>-1.375</v>
      </c>
      <c r="H75" s="1148">
        <v>-1.625</v>
      </c>
      <c r="I75" s="1148">
        <v>-2.75</v>
      </c>
      <c r="J75" s="1148">
        <v>-3.75</v>
      </c>
      <c r="K75" s="1148">
        <v>-7.875</v>
      </c>
      <c r="L75" s="1147" t="s">
        <v>14</v>
      </c>
      <c r="M75" s="1357"/>
    </row>
    <row r="76" spans="1:13" s="993" customFormat="1">
      <c r="A76" s="1139"/>
      <c r="B76" s="1358"/>
      <c r="C76" s="1351" t="s">
        <v>302</v>
      </c>
      <c r="D76" s="1151">
        <v>-0.5</v>
      </c>
      <c r="E76" s="1151">
        <v>-0.5</v>
      </c>
      <c r="F76" s="1151">
        <v>-0.75</v>
      </c>
      <c r="G76" s="1151">
        <v>-1.375</v>
      </c>
      <c r="H76" s="1151">
        <v>-1.625</v>
      </c>
      <c r="I76" s="1151">
        <v>-2.875</v>
      </c>
      <c r="J76" s="1151">
        <v>-4</v>
      </c>
      <c r="K76" s="1151">
        <v>-8.125</v>
      </c>
      <c r="L76" s="1150" t="s">
        <v>14</v>
      </c>
      <c r="M76" s="1357"/>
    </row>
    <row r="77" spans="1:13" s="993" customFormat="1">
      <c r="A77" s="1139"/>
      <c r="B77" s="1358"/>
      <c r="C77" s="1351" t="s">
        <v>301</v>
      </c>
      <c r="D77" s="1151">
        <v>-1</v>
      </c>
      <c r="E77" s="1151">
        <v>-1</v>
      </c>
      <c r="F77" s="1151">
        <v>-1.25</v>
      </c>
      <c r="G77" s="1151">
        <v>-1.875</v>
      </c>
      <c r="H77" s="1151">
        <v>-2.125</v>
      </c>
      <c r="I77" s="1151">
        <v>-3.5</v>
      </c>
      <c r="J77" s="1151">
        <v>-4.75</v>
      </c>
      <c r="K77" s="1151">
        <v>-8.75</v>
      </c>
      <c r="L77" s="1150" t="s">
        <v>14</v>
      </c>
      <c r="M77" s="1357"/>
    </row>
    <row r="78" spans="1:13" s="993" customFormat="1">
      <c r="A78" s="1139"/>
      <c r="B78" s="1351" t="s">
        <v>527</v>
      </c>
      <c r="C78" s="1351" t="s">
        <v>300</v>
      </c>
      <c r="D78" s="1151">
        <v>-1.375</v>
      </c>
      <c r="E78" s="1151">
        <v>-1.375</v>
      </c>
      <c r="F78" s="1151">
        <v>-1.75</v>
      </c>
      <c r="G78" s="1151">
        <v>-2.375</v>
      </c>
      <c r="H78" s="1151">
        <v>-2.625</v>
      </c>
      <c r="I78" s="1151">
        <v>-4.125</v>
      </c>
      <c r="J78" s="1151">
        <v>-6</v>
      </c>
      <c r="K78" s="1151">
        <v>-10.25</v>
      </c>
      <c r="L78" s="1150" t="s">
        <v>14</v>
      </c>
      <c r="M78" s="1357"/>
    </row>
    <row r="79" spans="1:13" s="993" customFormat="1">
      <c r="A79" s="1139"/>
      <c r="B79" s="1351" t="s">
        <v>88</v>
      </c>
      <c r="C79" s="1351" t="s">
        <v>299</v>
      </c>
      <c r="D79" s="1151">
        <v>-2.125</v>
      </c>
      <c r="E79" s="1151">
        <v>-2.125</v>
      </c>
      <c r="F79" s="1151">
        <v>-2.625</v>
      </c>
      <c r="G79" s="1151">
        <v>-3.375</v>
      </c>
      <c r="H79" s="1151">
        <v>-3.625</v>
      </c>
      <c r="I79" s="1151">
        <v>-4.875</v>
      </c>
      <c r="J79" s="1151">
        <v>-7.25</v>
      </c>
      <c r="K79" s="1151">
        <v>-11.875</v>
      </c>
      <c r="L79" s="1150" t="s">
        <v>14</v>
      </c>
      <c r="M79" s="1357"/>
    </row>
    <row r="80" spans="1:13" s="993" customFormat="1">
      <c r="A80" s="1139"/>
      <c r="B80" s="1351"/>
      <c r="C80" s="1351" t="s">
        <v>298</v>
      </c>
      <c r="D80" s="1151">
        <v>-3.375</v>
      </c>
      <c r="E80" s="1151">
        <v>-3.375</v>
      </c>
      <c r="F80" s="1151">
        <v>-4</v>
      </c>
      <c r="G80" s="1151">
        <v>-4.75</v>
      </c>
      <c r="H80" s="1151">
        <v>-5.25</v>
      </c>
      <c r="I80" s="1151">
        <v>-6.25</v>
      </c>
      <c r="J80" s="1151">
        <v>-9</v>
      </c>
      <c r="K80" s="1151" t="s">
        <v>14</v>
      </c>
      <c r="L80" s="1150" t="s">
        <v>14</v>
      </c>
      <c r="M80" s="1357"/>
    </row>
    <row r="81" spans="1:13" s="993" customFormat="1">
      <c r="A81" s="1139"/>
      <c r="B81" s="1351"/>
      <c r="C81" s="1351" t="s">
        <v>297</v>
      </c>
      <c r="D81" s="1151">
        <v>-5.75</v>
      </c>
      <c r="E81" s="1151">
        <v>-5.75</v>
      </c>
      <c r="F81" s="1151">
        <v>-6.5</v>
      </c>
      <c r="G81" s="1151">
        <v>-7.125</v>
      </c>
      <c r="H81" s="1151">
        <v>-7.75</v>
      </c>
      <c r="I81" s="1151">
        <v>-9</v>
      </c>
      <c r="J81" s="1151" t="s">
        <v>14</v>
      </c>
      <c r="K81" s="1151" t="s">
        <v>14</v>
      </c>
      <c r="L81" s="1150" t="s">
        <v>14</v>
      </c>
      <c r="M81" s="1357"/>
    </row>
    <row r="82" spans="1:13" s="993" customFormat="1" ht="15.75" thickBot="1">
      <c r="A82" s="1139"/>
      <c r="B82" s="1146"/>
      <c r="C82" s="1146" t="s">
        <v>296</v>
      </c>
      <c r="D82" s="1144">
        <v>-7.75</v>
      </c>
      <c r="E82" s="1144">
        <v>-7.875</v>
      </c>
      <c r="F82" s="1144">
        <v>-8.375</v>
      </c>
      <c r="G82" s="1144">
        <v>-9.375</v>
      </c>
      <c r="H82" s="1144">
        <v>-9.875</v>
      </c>
      <c r="I82" s="1144" t="s">
        <v>14</v>
      </c>
      <c r="J82" s="1144" t="s">
        <v>14</v>
      </c>
      <c r="K82" s="1144" t="s">
        <v>14</v>
      </c>
      <c r="L82" s="1143" t="s">
        <v>14</v>
      </c>
      <c r="M82" s="1357"/>
    </row>
    <row r="83" spans="1:13" s="993" customFormat="1">
      <c r="A83" s="1139"/>
      <c r="B83" s="1351"/>
      <c r="C83" s="1351" t="s">
        <v>294</v>
      </c>
      <c r="D83" s="1215">
        <v>0</v>
      </c>
      <c r="E83" s="1215">
        <v>0</v>
      </c>
      <c r="F83" s="1215">
        <v>0</v>
      </c>
      <c r="G83" s="1215">
        <v>0</v>
      </c>
      <c r="H83" s="1215">
        <v>0</v>
      </c>
      <c r="I83" s="1215">
        <v>0</v>
      </c>
      <c r="J83" s="1215">
        <v>0</v>
      </c>
      <c r="K83" s="1215">
        <v>0</v>
      </c>
      <c r="L83" s="1357">
        <v>0</v>
      </c>
      <c r="M83" s="1357"/>
    </row>
    <row r="84" spans="1:13" s="993" customFormat="1">
      <c r="A84" s="1139"/>
      <c r="B84" s="1351" t="s">
        <v>295</v>
      </c>
      <c r="C84" s="1351" t="s">
        <v>293</v>
      </c>
      <c r="D84" s="1215">
        <v>0</v>
      </c>
      <c r="E84" s="1215">
        <v>0</v>
      </c>
      <c r="F84" s="1215">
        <v>0</v>
      </c>
      <c r="G84" s="1215">
        <v>0</v>
      </c>
      <c r="H84" s="1215">
        <v>0</v>
      </c>
      <c r="I84" s="1215">
        <v>0</v>
      </c>
      <c r="J84" s="1215">
        <v>0</v>
      </c>
      <c r="K84" s="1215">
        <v>0</v>
      </c>
      <c r="L84" s="1357">
        <v>0</v>
      </c>
      <c r="M84" s="1357"/>
    </row>
    <row r="85" spans="1:13" s="993" customFormat="1" ht="15.75" thickBot="1">
      <c r="A85" s="1139"/>
      <c r="B85" s="1351"/>
      <c r="C85" s="1351" t="s">
        <v>292</v>
      </c>
      <c r="D85" s="1215">
        <v>0</v>
      </c>
      <c r="E85" s="1215">
        <v>0</v>
      </c>
      <c r="F85" s="1215">
        <v>0</v>
      </c>
      <c r="G85" s="1215">
        <v>0</v>
      </c>
      <c r="H85" s="1215">
        <v>0</v>
      </c>
      <c r="I85" s="1215">
        <v>0</v>
      </c>
      <c r="J85" s="1215">
        <v>0</v>
      </c>
      <c r="K85" s="1215">
        <v>0</v>
      </c>
      <c r="L85" s="1357">
        <v>0</v>
      </c>
      <c r="M85" s="1357"/>
    </row>
    <row r="86" spans="1:13" s="993" customFormat="1">
      <c r="A86" s="1139"/>
      <c r="B86" s="1723" t="s">
        <v>202</v>
      </c>
      <c r="C86" s="1350" t="s">
        <v>291</v>
      </c>
      <c r="D86" s="1148">
        <v>0.5</v>
      </c>
      <c r="E86" s="1148">
        <v>0.5</v>
      </c>
      <c r="F86" s="1148">
        <v>0.5</v>
      </c>
      <c r="G86" s="1148">
        <v>0.5</v>
      </c>
      <c r="H86" s="1148">
        <v>0.5</v>
      </c>
      <c r="I86" s="1148">
        <v>0.5</v>
      </c>
      <c r="J86" s="1148">
        <v>0.5</v>
      </c>
      <c r="K86" s="1148">
        <v>0.5</v>
      </c>
      <c r="L86" s="1147">
        <v>0.5</v>
      </c>
      <c r="M86" s="1357"/>
    </row>
    <row r="87" spans="1:13" s="993" customFormat="1">
      <c r="A87" s="1139"/>
      <c r="B87" s="1711"/>
      <c r="C87" s="1351" t="s">
        <v>290</v>
      </c>
      <c r="D87" s="1151">
        <v>0.5</v>
      </c>
      <c r="E87" s="1151">
        <v>0.5</v>
      </c>
      <c r="F87" s="1151">
        <v>0.5</v>
      </c>
      <c r="G87" s="1151">
        <v>0.5</v>
      </c>
      <c r="H87" s="1151">
        <v>0.5</v>
      </c>
      <c r="I87" s="1151">
        <v>0.5</v>
      </c>
      <c r="J87" s="1151">
        <v>0.5</v>
      </c>
      <c r="K87" s="1151">
        <v>0.5</v>
      </c>
      <c r="L87" s="1150">
        <v>0.5</v>
      </c>
      <c r="M87" s="1357"/>
    </row>
    <row r="88" spans="1:13" s="993" customFormat="1">
      <c r="A88" s="1139"/>
      <c r="B88" s="1711"/>
      <c r="C88" s="1351" t="s">
        <v>289</v>
      </c>
      <c r="D88" s="1151">
        <v>0.5</v>
      </c>
      <c r="E88" s="1151">
        <v>0.5</v>
      </c>
      <c r="F88" s="1151">
        <v>0.5</v>
      </c>
      <c r="G88" s="1151">
        <v>0.5</v>
      </c>
      <c r="H88" s="1151">
        <v>0.5</v>
      </c>
      <c r="I88" s="1151">
        <v>0.5</v>
      </c>
      <c r="J88" s="1151">
        <v>0.5</v>
      </c>
      <c r="K88" s="1151">
        <v>0.5</v>
      </c>
      <c r="L88" s="1150">
        <v>0.5</v>
      </c>
      <c r="M88" s="1357"/>
    </row>
    <row r="89" spans="1:13" s="993" customFormat="1" ht="15.75" thickBot="1">
      <c r="A89" s="1139"/>
      <c r="B89" s="1724"/>
      <c r="C89" s="1146" t="s">
        <v>288</v>
      </c>
      <c r="D89" s="1213">
        <v>0</v>
      </c>
      <c r="E89" s="1213">
        <v>0</v>
      </c>
      <c r="F89" s="1213">
        <v>0</v>
      </c>
      <c r="G89" s="1213">
        <v>0</v>
      </c>
      <c r="H89" s="1213">
        <v>0</v>
      </c>
      <c r="I89" s="1213">
        <v>0</v>
      </c>
      <c r="J89" s="1213">
        <v>0</v>
      </c>
      <c r="K89" s="1213">
        <v>0</v>
      </c>
      <c r="L89" s="1212">
        <v>0</v>
      </c>
      <c r="M89" s="1357"/>
    </row>
    <row r="90" spans="1:13" s="993" customFormat="1">
      <c r="A90" s="1139"/>
      <c r="B90" s="1723" t="s">
        <v>287</v>
      </c>
      <c r="C90" s="1351" t="s">
        <v>717</v>
      </c>
      <c r="D90" s="1210">
        <v>-0.25</v>
      </c>
      <c r="E90" s="1210">
        <v>-0.25</v>
      </c>
      <c r="F90" s="1210">
        <v>-0.25</v>
      </c>
      <c r="G90" s="1210">
        <v>-0.25</v>
      </c>
      <c r="H90" s="1210">
        <v>-0.25</v>
      </c>
      <c r="I90" s="1210">
        <v>-0.25</v>
      </c>
      <c r="J90" s="1210">
        <v>-0.25</v>
      </c>
      <c r="K90" s="1210">
        <v>-0.25</v>
      </c>
      <c r="L90" s="1209">
        <v>-0.25</v>
      </c>
      <c r="M90" s="1357"/>
    </row>
    <row r="91" spans="1:13" s="993" customFormat="1">
      <c r="A91" s="1139"/>
      <c r="B91" s="1711"/>
      <c r="C91" s="1351" t="s">
        <v>718</v>
      </c>
      <c r="D91" s="1210">
        <v>0</v>
      </c>
      <c r="E91" s="1210">
        <v>0</v>
      </c>
      <c r="F91" s="1210">
        <v>0</v>
      </c>
      <c r="G91" s="1210">
        <v>0</v>
      </c>
      <c r="H91" s="1210">
        <v>0</v>
      </c>
      <c r="I91" s="1210">
        <v>0</v>
      </c>
      <c r="J91" s="1210">
        <v>0</v>
      </c>
      <c r="K91" s="1210">
        <v>0</v>
      </c>
      <c r="L91" s="1209">
        <v>0</v>
      </c>
      <c r="M91" s="1357"/>
    </row>
    <row r="92" spans="1:13" s="993" customFormat="1">
      <c r="A92" s="1139"/>
      <c r="B92" s="1711"/>
      <c r="C92" s="1351" t="s">
        <v>719</v>
      </c>
      <c r="D92" s="1210">
        <v>0</v>
      </c>
      <c r="E92" s="1210">
        <v>0</v>
      </c>
      <c r="F92" s="1210">
        <v>0</v>
      </c>
      <c r="G92" s="1210">
        <v>0</v>
      </c>
      <c r="H92" s="1210">
        <v>0</v>
      </c>
      <c r="I92" s="1210">
        <v>0</v>
      </c>
      <c r="J92" s="1210">
        <v>0</v>
      </c>
      <c r="K92" s="1210">
        <v>0</v>
      </c>
      <c r="L92" s="1209">
        <v>0</v>
      </c>
      <c r="M92" s="1357"/>
    </row>
    <row r="93" spans="1:13" s="993" customFormat="1">
      <c r="A93" s="1139"/>
      <c r="B93" s="1711"/>
      <c r="C93" s="1351" t="s">
        <v>720</v>
      </c>
      <c r="D93" s="1210">
        <v>0</v>
      </c>
      <c r="E93" s="1210">
        <v>0</v>
      </c>
      <c r="F93" s="1210">
        <v>0</v>
      </c>
      <c r="G93" s="1210">
        <v>0</v>
      </c>
      <c r="H93" s="1210">
        <v>0</v>
      </c>
      <c r="I93" s="1210">
        <v>0</v>
      </c>
      <c r="J93" s="1210">
        <v>0</v>
      </c>
      <c r="K93" s="1210">
        <v>0</v>
      </c>
      <c r="L93" s="1209">
        <v>0</v>
      </c>
      <c r="M93" s="1357"/>
    </row>
    <row r="94" spans="1:13" s="993" customFormat="1">
      <c r="A94" s="1139"/>
      <c r="B94" s="1711"/>
      <c r="C94" s="1351" t="s">
        <v>721</v>
      </c>
      <c r="D94" s="1210">
        <v>0</v>
      </c>
      <c r="E94" s="1210">
        <v>0</v>
      </c>
      <c r="F94" s="1210">
        <v>0</v>
      </c>
      <c r="G94" s="1210">
        <v>0</v>
      </c>
      <c r="H94" s="1210">
        <v>0</v>
      </c>
      <c r="I94" s="1210">
        <v>0</v>
      </c>
      <c r="J94" s="1210">
        <v>0</v>
      </c>
      <c r="K94" s="1210">
        <v>0</v>
      </c>
      <c r="L94" s="1209">
        <v>0</v>
      </c>
      <c r="M94" s="1357"/>
    </row>
    <row r="95" spans="1:13" s="993" customFormat="1">
      <c r="A95" s="1139"/>
      <c r="B95" s="1711"/>
      <c r="C95" s="1351" t="s">
        <v>722</v>
      </c>
      <c r="D95" s="1151">
        <v>0</v>
      </c>
      <c r="E95" s="1151">
        <v>0</v>
      </c>
      <c r="F95" s="1151">
        <v>0</v>
      </c>
      <c r="G95" s="1151">
        <v>0</v>
      </c>
      <c r="H95" s="1151">
        <v>0</v>
      </c>
      <c r="I95" s="1151">
        <v>0</v>
      </c>
      <c r="J95" s="1151">
        <v>0</v>
      </c>
      <c r="K95" s="1151">
        <v>0</v>
      </c>
      <c r="L95" s="1150">
        <v>0</v>
      </c>
      <c r="M95" s="1357"/>
    </row>
    <row r="96" spans="1:13" s="993" customFormat="1">
      <c r="A96" s="1139"/>
      <c r="B96" s="1711"/>
      <c r="C96" s="1351" t="s">
        <v>723</v>
      </c>
      <c r="D96" s="1151">
        <v>0</v>
      </c>
      <c r="E96" s="1151">
        <v>0</v>
      </c>
      <c r="F96" s="1151">
        <v>0</v>
      </c>
      <c r="G96" s="1151">
        <v>0</v>
      </c>
      <c r="H96" s="1151">
        <v>0</v>
      </c>
      <c r="I96" s="1151">
        <v>0</v>
      </c>
      <c r="J96" s="1151">
        <v>0</v>
      </c>
      <c r="K96" s="1151">
        <v>0</v>
      </c>
      <c r="L96" s="1150">
        <v>0</v>
      </c>
      <c r="M96" s="1357"/>
    </row>
    <row r="97" spans="1:13" s="993" customFormat="1">
      <c r="A97" s="1139"/>
      <c r="B97" s="1711"/>
      <c r="C97" s="1351" t="s">
        <v>724</v>
      </c>
      <c r="D97" s="1151">
        <v>0</v>
      </c>
      <c r="E97" s="1151">
        <v>0</v>
      </c>
      <c r="F97" s="1151">
        <v>0</v>
      </c>
      <c r="G97" s="1151">
        <v>0</v>
      </c>
      <c r="H97" s="1151">
        <v>0</v>
      </c>
      <c r="I97" s="1151">
        <v>0</v>
      </c>
      <c r="J97" s="1151">
        <v>0</v>
      </c>
      <c r="K97" s="1151">
        <v>0</v>
      </c>
      <c r="L97" s="1150">
        <v>0</v>
      </c>
      <c r="M97" s="1392"/>
    </row>
    <row r="98" spans="1:13" s="993" customFormat="1" ht="15.75" thickBot="1">
      <c r="A98" s="1139"/>
      <c r="B98" s="1724"/>
      <c r="C98" s="1351" t="s">
        <v>725</v>
      </c>
      <c r="D98" s="1229">
        <v>0</v>
      </c>
      <c r="E98" s="1229">
        <v>0</v>
      </c>
      <c r="F98" s="1229">
        <v>0</v>
      </c>
      <c r="G98" s="1229">
        <v>0</v>
      </c>
      <c r="H98" s="1229">
        <v>0</v>
      </c>
      <c r="I98" s="1229">
        <v>0</v>
      </c>
      <c r="J98" s="1229">
        <v>0</v>
      </c>
      <c r="K98" s="1229">
        <v>0</v>
      </c>
      <c r="L98" s="1228">
        <v>0</v>
      </c>
      <c r="M98" s="1393"/>
    </row>
    <row r="99" spans="1:13" s="993" customFormat="1">
      <c r="A99" s="1139"/>
      <c r="B99" s="1723" t="s">
        <v>45</v>
      </c>
      <c r="C99" s="1350" t="s">
        <v>726</v>
      </c>
      <c r="D99" s="1148">
        <v>-0.25</v>
      </c>
      <c r="E99" s="1148">
        <v>-0.25</v>
      </c>
      <c r="F99" s="1148">
        <v>-0.25</v>
      </c>
      <c r="G99" s="1148">
        <v>-0.375</v>
      </c>
      <c r="H99" s="1148">
        <v>-0.375</v>
      </c>
      <c r="I99" s="1148">
        <v>-0.375</v>
      </c>
      <c r="J99" s="1148">
        <v>-0.5</v>
      </c>
      <c r="K99" s="1148">
        <v>-0.75</v>
      </c>
      <c r="L99" s="1147">
        <v>-0.75</v>
      </c>
      <c r="M99" s="997"/>
    </row>
    <row r="100" spans="1:13" s="993" customFormat="1" ht="15.75" thickBot="1">
      <c r="A100" s="1139"/>
      <c r="B100" s="1724"/>
      <c r="C100" s="1146" t="s">
        <v>386</v>
      </c>
      <c r="D100" s="1213">
        <v>-0.75</v>
      </c>
      <c r="E100" s="1213">
        <v>-0.75</v>
      </c>
      <c r="F100" s="1213">
        <v>-0.75</v>
      </c>
      <c r="G100" s="1213">
        <v>-0.75</v>
      </c>
      <c r="H100" s="1213">
        <v>-0.75</v>
      </c>
      <c r="I100" s="1213">
        <v>-0.75</v>
      </c>
      <c r="J100" s="1213">
        <v>-1</v>
      </c>
      <c r="K100" s="1213">
        <v>-1.25</v>
      </c>
      <c r="L100" s="1212">
        <v>-1.25</v>
      </c>
      <c r="M100" s="997"/>
    </row>
    <row r="101" spans="1:13" s="993" customFormat="1">
      <c r="A101" s="1139"/>
      <c r="B101" s="1351"/>
      <c r="C101" s="1351" t="s">
        <v>57</v>
      </c>
      <c r="D101" s="1215">
        <v>0</v>
      </c>
      <c r="E101" s="1215">
        <v>0</v>
      </c>
      <c r="F101" s="1215">
        <v>0</v>
      </c>
      <c r="G101" s="1215">
        <v>0</v>
      </c>
      <c r="H101" s="1215">
        <v>0</v>
      </c>
      <c r="I101" s="1215">
        <v>0</v>
      </c>
      <c r="J101" s="1215">
        <v>0</v>
      </c>
      <c r="K101" s="1215">
        <v>0</v>
      </c>
      <c r="L101" s="1357">
        <v>0</v>
      </c>
      <c r="M101" s="997"/>
    </row>
    <row r="102" spans="1:13" s="993" customFormat="1">
      <c r="A102" s="1139"/>
      <c r="B102" s="1351" t="s">
        <v>56</v>
      </c>
      <c r="C102" s="1351" t="s">
        <v>278</v>
      </c>
      <c r="D102" s="1215">
        <v>0</v>
      </c>
      <c r="E102" s="1215">
        <v>0</v>
      </c>
      <c r="F102" s="1215">
        <v>0</v>
      </c>
      <c r="G102" s="1215">
        <v>0</v>
      </c>
      <c r="H102" s="1215">
        <v>0</v>
      </c>
      <c r="I102" s="1215">
        <v>0</v>
      </c>
      <c r="J102" s="1215">
        <v>0</v>
      </c>
      <c r="K102" s="1215">
        <v>0</v>
      </c>
      <c r="L102" s="1357">
        <v>0</v>
      </c>
      <c r="M102" s="997"/>
    </row>
    <row r="103" spans="1:13" s="993" customFormat="1" ht="15.75" thickBot="1">
      <c r="A103" s="1139"/>
      <c r="B103" s="1351"/>
      <c r="C103" s="1351" t="s">
        <v>277</v>
      </c>
      <c r="D103" s="1215">
        <v>0</v>
      </c>
      <c r="E103" s="1215">
        <v>0</v>
      </c>
      <c r="F103" s="1215">
        <v>0</v>
      </c>
      <c r="G103" s="1215">
        <v>0</v>
      </c>
      <c r="H103" s="1215">
        <v>0</v>
      </c>
      <c r="I103" s="1215">
        <v>0</v>
      </c>
      <c r="J103" s="1215">
        <v>0</v>
      </c>
      <c r="K103" s="1215">
        <v>0</v>
      </c>
      <c r="L103" s="1357">
        <v>0</v>
      </c>
      <c r="M103" s="997"/>
    </row>
    <row r="104" spans="1:13" s="993" customFormat="1">
      <c r="A104" s="1139"/>
      <c r="B104" s="1723" t="s">
        <v>60</v>
      </c>
      <c r="C104" s="1350" t="s">
        <v>276</v>
      </c>
      <c r="D104" s="1148">
        <v>0</v>
      </c>
      <c r="E104" s="1148">
        <v>0</v>
      </c>
      <c r="F104" s="1148">
        <v>0</v>
      </c>
      <c r="G104" s="1148">
        <v>0</v>
      </c>
      <c r="H104" s="1148">
        <v>0</v>
      </c>
      <c r="I104" s="1148">
        <v>0</v>
      </c>
      <c r="J104" s="1148">
        <v>0</v>
      </c>
      <c r="K104" s="1148">
        <v>0</v>
      </c>
      <c r="L104" s="1147">
        <v>0</v>
      </c>
      <c r="M104" s="997"/>
    </row>
    <row r="105" spans="1:13" s="993" customFormat="1" ht="15.75" thickBot="1">
      <c r="A105" s="1139"/>
      <c r="B105" s="1724"/>
      <c r="C105" s="1146" t="s">
        <v>275</v>
      </c>
      <c r="D105" s="1213">
        <v>-0.5</v>
      </c>
      <c r="E105" s="1213">
        <v>-0.5</v>
      </c>
      <c r="F105" s="1213">
        <v>-0.5</v>
      </c>
      <c r="G105" s="1213">
        <v>-0.5</v>
      </c>
      <c r="H105" s="1213">
        <v>-0.625</v>
      </c>
      <c r="I105" s="1213">
        <v>-0.75</v>
      </c>
      <c r="J105" s="1213">
        <v>-0.75</v>
      </c>
      <c r="K105" s="1213" t="s">
        <v>14</v>
      </c>
      <c r="L105" s="1212" t="s">
        <v>14</v>
      </c>
      <c r="M105" s="997"/>
    </row>
    <row r="106" spans="1:13" s="993" customFormat="1">
      <c r="A106" s="1139"/>
      <c r="B106" s="1723" t="s">
        <v>62</v>
      </c>
      <c r="C106" s="1350" t="s">
        <v>274</v>
      </c>
      <c r="D106" s="1148">
        <v>0</v>
      </c>
      <c r="E106" s="1148">
        <v>0</v>
      </c>
      <c r="F106" s="1148">
        <v>0</v>
      </c>
      <c r="G106" s="1148">
        <v>0</v>
      </c>
      <c r="H106" s="1148">
        <v>0</v>
      </c>
      <c r="I106" s="1148">
        <v>0</v>
      </c>
      <c r="J106" s="1148">
        <v>0</v>
      </c>
      <c r="K106" s="1148">
        <v>0</v>
      </c>
      <c r="L106" s="1147">
        <v>0</v>
      </c>
      <c r="M106" s="997"/>
    </row>
    <row r="107" spans="1:13" s="993" customFormat="1" ht="15" customHeight="1">
      <c r="A107" s="1139"/>
      <c r="B107" s="1711"/>
      <c r="C107" s="1351" t="s">
        <v>273</v>
      </c>
      <c r="D107" s="1229">
        <v>0</v>
      </c>
      <c r="E107" s="1229">
        <v>0</v>
      </c>
      <c r="F107" s="1229">
        <v>0</v>
      </c>
      <c r="G107" s="1229">
        <v>0</v>
      </c>
      <c r="H107" s="1229">
        <v>0</v>
      </c>
      <c r="I107" s="1229">
        <v>0</v>
      </c>
      <c r="J107" s="1229">
        <v>0</v>
      </c>
      <c r="K107" s="1229">
        <v>0</v>
      </c>
      <c r="L107" s="1228">
        <v>0</v>
      </c>
      <c r="M107" s="997"/>
    </row>
    <row r="108" spans="1:13" s="993" customFormat="1" ht="15" customHeight="1">
      <c r="A108" s="1139"/>
      <c r="B108" s="1711"/>
      <c r="C108" s="1351" t="s">
        <v>272</v>
      </c>
      <c r="D108" s="1151">
        <v>0</v>
      </c>
      <c r="E108" s="1151">
        <v>0</v>
      </c>
      <c r="F108" s="1151">
        <v>0</v>
      </c>
      <c r="G108" s="1151">
        <v>0</v>
      </c>
      <c r="H108" s="1151">
        <v>0</v>
      </c>
      <c r="I108" s="1151">
        <v>0</v>
      </c>
      <c r="J108" s="1151">
        <v>0</v>
      </c>
      <c r="K108" s="1151">
        <v>0</v>
      </c>
      <c r="L108" s="1150">
        <v>0</v>
      </c>
      <c r="M108" s="997"/>
    </row>
    <row r="109" spans="1:13" s="993" customFormat="1" ht="15" customHeight="1">
      <c r="A109" s="1139"/>
      <c r="B109" s="1711"/>
      <c r="C109" s="1351" t="s">
        <v>271</v>
      </c>
      <c r="D109" s="1151">
        <v>0</v>
      </c>
      <c r="E109" s="1151">
        <v>0</v>
      </c>
      <c r="F109" s="1151">
        <v>0</v>
      </c>
      <c r="G109" s="1151">
        <v>0</v>
      </c>
      <c r="H109" s="1151">
        <v>0</v>
      </c>
      <c r="I109" s="1151">
        <v>0</v>
      </c>
      <c r="J109" s="1151">
        <v>0</v>
      </c>
      <c r="K109" s="1151">
        <v>0</v>
      </c>
      <c r="L109" s="1150">
        <v>0</v>
      </c>
      <c r="M109" s="997"/>
    </row>
    <row r="110" spans="1:13" s="993" customFormat="1" ht="15" customHeight="1">
      <c r="A110" s="1139"/>
      <c r="B110" s="1711"/>
      <c r="C110" s="1351" t="s">
        <v>270</v>
      </c>
      <c r="D110" s="1151">
        <v>0</v>
      </c>
      <c r="E110" s="1151">
        <v>0</v>
      </c>
      <c r="F110" s="1151">
        <v>0</v>
      </c>
      <c r="G110" s="1151">
        <v>0</v>
      </c>
      <c r="H110" s="1151">
        <v>0</v>
      </c>
      <c r="I110" s="1151">
        <v>0</v>
      </c>
      <c r="J110" s="1151">
        <v>0</v>
      </c>
      <c r="K110" s="1151">
        <v>0</v>
      </c>
      <c r="L110" s="1150">
        <v>0</v>
      </c>
      <c r="M110" s="997"/>
    </row>
    <row r="111" spans="1:13" s="993" customFormat="1" ht="15" customHeight="1">
      <c r="A111" s="1139"/>
      <c r="B111" s="1711"/>
      <c r="C111" s="1351" t="s">
        <v>269</v>
      </c>
      <c r="D111" s="1151">
        <v>0</v>
      </c>
      <c r="E111" s="1151">
        <v>0</v>
      </c>
      <c r="F111" s="1151">
        <v>0</v>
      </c>
      <c r="G111" s="1151">
        <v>0</v>
      </c>
      <c r="H111" s="1151">
        <v>0</v>
      </c>
      <c r="I111" s="1151">
        <v>0</v>
      </c>
      <c r="J111" s="1151">
        <v>0</v>
      </c>
      <c r="K111" s="1151">
        <v>0</v>
      </c>
      <c r="L111" s="1150">
        <v>0</v>
      </c>
      <c r="M111" s="997"/>
    </row>
    <row r="112" spans="1:13" s="993" customFormat="1" ht="15" customHeight="1">
      <c r="A112" s="1139"/>
      <c r="B112" s="1711"/>
      <c r="C112" s="1351" t="s">
        <v>268</v>
      </c>
      <c r="D112" s="1151">
        <v>-0.25</v>
      </c>
      <c r="E112" s="1151">
        <v>-0.25</v>
      </c>
      <c r="F112" s="1151">
        <v>-0.25</v>
      </c>
      <c r="G112" s="1151">
        <v>-0.375</v>
      </c>
      <c r="H112" s="1151">
        <v>-0.375</v>
      </c>
      <c r="I112" s="1151">
        <v>-0.5</v>
      </c>
      <c r="J112" s="1151" t="s">
        <v>14</v>
      </c>
      <c r="K112" s="1151" t="s">
        <v>14</v>
      </c>
      <c r="L112" s="1150" t="s">
        <v>14</v>
      </c>
      <c r="M112" s="997"/>
    </row>
    <row r="113" spans="1:13" s="993" customFormat="1" ht="15" customHeight="1">
      <c r="A113" s="1139"/>
      <c r="B113" s="1711"/>
      <c r="C113" s="1351" t="s">
        <v>267</v>
      </c>
      <c r="D113" s="1151">
        <v>-2</v>
      </c>
      <c r="E113" s="1151">
        <v>-2</v>
      </c>
      <c r="F113" s="1151">
        <v>-2</v>
      </c>
      <c r="G113" s="1151">
        <v>-2</v>
      </c>
      <c r="H113" s="1151">
        <v>-2</v>
      </c>
      <c r="I113" s="1151">
        <v>-2</v>
      </c>
      <c r="J113" s="1151">
        <v>-2</v>
      </c>
      <c r="K113" s="1151">
        <v>-2</v>
      </c>
      <c r="L113" s="1150">
        <v>-2</v>
      </c>
      <c r="M113" s="997"/>
    </row>
    <row r="114" spans="1:13" s="993" customFormat="1" ht="15.75" thickBot="1">
      <c r="A114" s="1139"/>
      <c r="B114" s="1724"/>
      <c r="C114" s="1146" t="s">
        <v>358</v>
      </c>
      <c r="D114" s="1213">
        <v>-0.5</v>
      </c>
      <c r="E114" s="1213">
        <v>-0.5</v>
      </c>
      <c r="F114" s="1213">
        <v>-0.5</v>
      </c>
      <c r="G114" s="1213">
        <v>-0.5</v>
      </c>
      <c r="H114" s="1213">
        <v>-0.5</v>
      </c>
      <c r="I114" s="1213">
        <v>-0.5</v>
      </c>
      <c r="J114" s="1213" t="s">
        <v>14</v>
      </c>
      <c r="K114" s="1213" t="s">
        <v>14</v>
      </c>
      <c r="L114" s="1212" t="s">
        <v>14</v>
      </c>
      <c r="M114" s="997"/>
    </row>
    <row r="115" spans="1:13" s="993" customFormat="1">
      <c r="A115" s="1139"/>
      <c r="B115"/>
      <c r="C115"/>
      <c r="D115"/>
      <c r="E115"/>
      <c r="F115"/>
      <c r="G115"/>
      <c r="H115"/>
      <c r="I115"/>
      <c r="M115" s="997"/>
    </row>
    <row r="116" spans="1:13" s="993" customFormat="1">
      <c r="A116" s="1139"/>
      <c r="B116"/>
      <c r="C116"/>
      <c r="D116"/>
      <c r="E116"/>
      <c r="F116"/>
      <c r="G116"/>
      <c r="H116"/>
      <c r="I116"/>
      <c r="M116" s="997"/>
    </row>
    <row r="117" spans="1:13" s="993" customFormat="1">
      <c r="A117" s="1139"/>
      <c r="B117"/>
      <c r="C117"/>
      <c r="D117"/>
      <c r="E117"/>
      <c r="F117"/>
      <c r="G117"/>
      <c r="H117"/>
      <c r="I117"/>
      <c r="M117" s="997"/>
    </row>
    <row r="118" spans="1:13" s="993" customFormat="1">
      <c r="A118" s="1139"/>
      <c r="M118" s="997"/>
    </row>
    <row r="119" spans="1:13" s="993" customFormat="1">
      <c r="A119" s="1139"/>
      <c r="M119" s="997"/>
    </row>
    <row r="120" spans="1:13" s="993" customFormat="1">
      <c r="A120" s="1139"/>
      <c r="M120" s="997"/>
    </row>
    <row r="121" spans="1:13" s="993" customFormat="1">
      <c r="A121" s="1139"/>
      <c r="M121" s="997"/>
    </row>
    <row r="122" spans="1:13" s="993" customFormat="1">
      <c r="A122" s="1139"/>
      <c r="M122" s="997"/>
    </row>
    <row r="123" spans="1:13" s="993" customFormat="1">
      <c r="A123" s="1139"/>
      <c r="M123" s="997"/>
    </row>
    <row r="124" spans="1:13" s="993" customFormat="1">
      <c r="A124" s="1139"/>
      <c r="M124" s="997"/>
    </row>
    <row r="125" spans="1:13" s="993" customFormat="1">
      <c r="A125" s="1139"/>
      <c r="M125" s="997"/>
    </row>
    <row r="126" spans="1:13" s="993" customFormat="1">
      <c r="A126" s="1139"/>
      <c r="M126" s="997"/>
    </row>
    <row r="127" spans="1:13" s="993" customFormat="1">
      <c r="A127" s="1139"/>
      <c r="M127" s="997"/>
    </row>
    <row r="128" spans="1:13" s="993" customFormat="1">
      <c r="A128" s="1139"/>
      <c r="M128" s="997"/>
    </row>
    <row r="129" spans="1:13" s="993" customFormat="1">
      <c r="A129" s="1139"/>
      <c r="M129" s="997"/>
    </row>
    <row r="130" spans="1:13" s="993" customFormat="1">
      <c r="A130" s="1139"/>
      <c r="M130" s="997"/>
    </row>
    <row r="131" spans="1:13" s="993" customFormat="1">
      <c r="A131" s="1139"/>
      <c r="M131" s="997"/>
    </row>
    <row r="132" spans="1:13" s="993" customFormat="1">
      <c r="A132" s="1139"/>
      <c r="G132" s="1138"/>
      <c r="H132" s="1137"/>
      <c r="M132" s="997"/>
    </row>
    <row r="133" spans="1:13" s="993" customFormat="1" ht="15.75" thickBot="1">
      <c r="A133" s="1139"/>
      <c r="G133" s="1138"/>
      <c r="H133" s="1137"/>
      <c r="M133" s="997"/>
    </row>
    <row r="134" spans="1:13" s="993" customFormat="1" ht="15" customHeight="1">
      <c r="A134" s="1002"/>
      <c r="B134" s="1755" t="s">
        <v>184</v>
      </c>
      <c r="C134" s="1755"/>
      <c r="D134" s="1755"/>
      <c r="E134" s="1755"/>
      <c r="F134" s="1755"/>
      <c r="G134" s="1755"/>
      <c r="H134" s="1755"/>
      <c r="I134" s="1755"/>
      <c r="J134" s="1755"/>
      <c r="K134" s="1755"/>
      <c r="L134" s="1755"/>
      <c r="M134" s="1776"/>
    </row>
    <row r="135" spans="1:13" s="993" customFormat="1">
      <c r="A135" s="999"/>
      <c r="B135" s="1756"/>
      <c r="C135" s="1756"/>
      <c r="D135" s="1756"/>
      <c r="E135" s="1756"/>
      <c r="F135" s="1756"/>
      <c r="G135" s="1756"/>
      <c r="H135" s="1756"/>
      <c r="I135" s="1756"/>
      <c r="J135" s="1756"/>
      <c r="K135" s="1756"/>
      <c r="L135" s="1756"/>
      <c r="M135" s="1777"/>
    </row>
    <row r="136" spans="1:13" s="993" customFormat="1">
      <c r="A136" s="999"/>
      <c r="B136" s="1756"/>
      <c r="C136" s="1756"/>
      <c r="D136" s="1756"/>
      <c r="E136" s="1756"/>
      <c r="F136" s="1756"/>
      <c r="G136" s="1756"/>
      <c r="H136" s="1756"/>
      <c r="I136" s="1756"/>
      <c r="J136" s="1756"/>
      <c r="K136" s="1756"/>
      <c r="L136" s="1756"/>
      <c r="M136" s="1777"/>
    </row>
    <row r="137" spans="1:13" s="993" customFormat="1" ht="15.75" thickBot="1">
      <c r="A137" s="996"/>
      <c r="B137" s="1757"/>
      <c r="C137" s="1757"/>
      <c r="D137" s="1757"/>
      <c r="E137" s="1757"/>
      <c r="F137" s="1757"/>
      <c r="G137" s="1757"/>
      <c r="H137" s="1757"/>
      <c r="I137" s="1757"/>
      <c r="J137" s="1757"/>
      <c r="K137" s="1757"/>
      <c r="L137" s="1757"/>
      <c r="M137" s="1778"/>
    </row>
  </sheetData>
  <mergeCells count="17">
    <mergeCell ref="B134:M137"/>
    <mergeCell ref="E19:F19"/>
    <mergeCell ref="H13:J13"/>
    <mergeCell ref="H14:J14"/>
    <mergeCell ref="H15:J16"/>
    <mergeCell ref="H17:J17"/>
    <mergeCell ref="H18:J18"/>
    <mergeCell ref="B104:B105"/>
    <mergeCell ref="B86:B89"/>
    <mergeCell ref="B90:B98"/>
    <mergeCell ref="B99:B100"/>
    <mergeCell ref="B106:B114"/>
    <mergeCell ref="D57:L57"/>
    <mergeCell ref="K2:L2"/>
    <mergeCell ref="K3:L3"/>
    <mergeCell ref="A10:M11"/>
    <mergeCell ref="O10:Q10"/>
  </mergeCells>
  <dataValidations count="4">
    <dataValidation type="list" allowBlank="1" showInputMessage="1" showErrorMessage="1" sqref="P16" xr:uid="{7B89E364-D1CD-4CC6-9FCE-988A8D516921}">
      <formula1>$C$58:$L$58</formula1>
    </dataValidation>
    <dataValidation type="list" allowBlank="1" showInputMessage="1" showErrorMessage="1" sqref="P17" xr:uid="{1E2617E7-DB3A-4839-9359-AA47DE9EC031}">
      <formula1>$C$58:$C$66</formula1>
    </dataValidation>
    <dataValidation type="list" allowBlank="1" showInputMessage="1" showErrorMessage="1" sqref="P15" xr:uid="{068DDF07-7590-4EB6-96C6-A1970A646BDD}">
      <formula1>$C$8:$C$48</formula1>
    </dataValidation>
    <dataValidation type="list" allowBlank="1" showInputMessage="1" showErrorMessage="1" sqref="P18" xr:uid="{9712B12A-BBFE-4C67-8B6D-CD549F115AD6}">
      <formula1>$C$86:$C$89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643CA2D-7B92-4DEC-8B94-03CD9B38B71B}">
          <x14:formula1>
            <xm:f>margins!$N$183:$N$185</xm:f>
          </x14:formula1>
          <xm:sqref>P28</xm:sqref>
        </x14:dataValidation>
        <x14:dataValidation type="list" allowBlank="1" showInputMessage="1" showErrorMessage="1" xr:uid="{3CFCC4FC-AD5F-43D0-AEB5-700ABC35962C}">
          <x14:formula1>
            <xm:f>margins!$AC$178:$AC$180</xm:f>
          </x14:formula1>
          <xm:sqref>P22</xm:sqref>
        </x14:dataValidation>
        <x14:dataValidation type="list" allowBlank="1" showInputMessage="1" showErrorMessage="1" xr:uid="{A4E62848-4F60-42E3-B594-2B77619BEA76}">
          <x14:formula1>
            <xm:f>margins!$AC$164:$AC$173</xm:f>
          </x14:formula1>
          <xm:sqref>P27</xm:sqref>
        </x14:dataValidation>
        <x14:dataValidation type="list" allowBlank="1" showInputMessage="1" showErrorMessage="1" xr:uid="{FBF20DBA-7657-460E-9F60-EFF7190609F8}">
          <x14:formula1>
            <xm:f>margins!$AC$160:$AC$162</xm:f>
          </x14:formula1>
          <xm:sqref>P26</xm:sqref>
        </x14:dataValidation>
        <x14:dataValidation type="list" allowBlank="1" showInputMessage="1" showErrorMessage="1" xr:uid="{AD20B86F-D7CA-4E52-9908-D8900D098632}">
          <x14:formula1>
            <xm:f>margins!$AC$155:$AC$158</xm:f>
          </x14:formula1>
          <xm:sqref>P25</xm:sqref>
        </x14:dataValidation>
        <x14:dataValidation type="list" allowBlank="1" showInputMessage="1" showErrorMessage="1" xr:uid="{6B06B304-8115-41D5-9D62-871579E8CEBE}">
          <x14:formula1>
            <xm:f>margins!$AC$151:$AC$153</xm:f>
          </x14:formula1>
          <xm:sqref>P24</xm:sqref>
        </x14:dataValidation>
        <x14:dataValidation type="list" allowBlank="1" showInputMessage="1" showErrorMessage="1" xr:uid="{590993FA-9F55-4B2C-B2F1-229AFBFB4734}">
          <x14:formula1>
            <xm:f>margins!$AC$140:$AC$149</xm:f>
          </x14:formula1>
          <xm:sqref>P23</xm:sqref>
        </x14:dataValidation>
        <x14:dataValidation type="list" allowBlank="1" showInputMessage="1" showErrorMessage="1" xr:uid="{FEB94FBE-AE6C-4BA7-B523-10BF9E517391}">
          <x14:formula1>
            <xm:f>margins!$AC$134:$AC$137</xm:f>
          </x14:formula1>
          <xm:sqref>P21</xm:sqref>
        </x14:dataValidation>
        <x14:dataValidation type="list" allowBlank="1" showInputMessage="1" showErrorMessage="1" xr:uid="{E590EF1E-07B7-4D39-8F04-E65F5E762290}">
          <x14:formula1>
            <xm:f>margins!$AC$131:$AC$133</xm:f>
          </x14:formula1>
          <xm:sqref>P20</xm:sqref>
        </x14:dataValidation>
        <x14:dataValidation type="list" allowBlank="1" showInputMessage="1" showErrorMessage="1" xr:uid="{DB9BB3F1-DEA3-4183-BE3F-22DA22B67D5C}">
          <x14:formula1>
            <xm:f>margins!$AC$128:$AC$129</xm:f>
          </x14:formula1>
          <xm:sqref>P19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6F15-9BD2-489A-8666-7092B0D91CCA}">
  <sheetPr codeName="Sheet9">
    <pageSetUpPr fitToPage="1"/>
  </sheetPr>
  <dimension ref="C1:T74"/>
  <sheetViews>
    <sheetView showGridLines="0" zoomScaleNormal="100" workbookViewId="0">
      <selection activeCell="Q71" sqref="Q71"/>
    </sheetView>
  </sheetViews>
  <sheetFormatPr defaultRowHeight="15"/>
  <cols>
    <col min="1" max="2" width="3.7109375" style="1" customWidth="1"/>
    <col min="3" max="4" width="17.140625" style="1" customWidth="1"/>
    <col min="5" max="5" width="1.7109375" style="1" customWidth="1"/>
    <col min="6" max="6" width="23.85546875" style="1" customWidth="1"/>
    <col min="7" max="7" width="18.42578125" customWidth="1"/>
    <col min="8" max="8" width="11.85546875" bestFit="1" customWidth="1"/>
    <col min="9" max="9" width="10.42578125" customWidth="1"/>
    <col min="10" max="10" width="10.42578125" style="1" customWidth="1"/>
    <col min="11" max="17" width="9.140625" style="1"/>
    <col min="18" max="20" width="20.7109375" style="1" customWidth="1"/>
    <col min="21" max="228" width="9.140625" style="1"/>
    <col min="229" max="230" width="3.7109375" style="1" customWidth="1"/>
    <col min="231" max="234" width="12.5703125" style="1" customWidth="1"/>
    <col min="235" max="235" width="3.7109375" style="1" customWidth="1"/>
    <col min="236" max="236" width="42.85546875" style="1" bestFit="1" customWidth="1"/>
    <col min="237" max="238" width="11.28515625" style="1" customWidth="1"/>
    <col min="239" max="239" width="12.5703125" style="1" customWidth="1"/>
    <col min="240" max="240" width="13.42578125" style="1" customWidth="1"/>
    <col min="241" max="241" width="31.28515625" style="1" bestFit="1" customWidth="1"/>
    <col min="242" max="243" width="11.85546875" style="1" customWidth="1"/>
    <col min="244" max="244" width="8.7109375" style="1" bestFit="1" customWidth="1"/>
    <col min="245" max="245" width="9.42578125" style="1" bestFit="1" customWidth="1"/>
    <col min="246" max="252" width="11.85546875" style="1" customWidth="1"/>
    <col min="253" max="253" width="5.7109375" style="1" customWidth="1"/>
    <col min="254" max="254" width="3.7109375" style="1" customWidth="1"/>
    <col min="255" max="484" width="9.140625" style="1"/>
    <col min="485" max="486" width="3.7109375" style="1" customWidth="1"/>
    <col min="487" max="490" width="12.5703125" style="1" customWidth="1"/>
    <col min="491" max="491" width="3.7109375" style="1" customWidth="1"/>
    <col min="492" max="492" width="42.85546875" style="1" bestFit="1" customWidth="1"/>
    <col min="493" max="494" width="11.28515625" style="1" customWidth="1"/>
    <col min="495" max="495" width="12.5703125" style="1" customWidth="1"/>
    <col min="496" max="496" width="13.42578125" style="1" customWidth="1"/>
    <col min="497" max="497" width="31.28515625" style="1" bestFit="1" customWidth="1"/>
    <col min="498" max="499" width="11.85546875" style="1" customWidth="1"/>
    <col min="500" max="500" width="8.7109375" style="1" bestFit="1" customWidth="1"/>
    <col min="501" max="501" width="9.42578125" style="1" bestFit="1" customWidth="1"/>
    <col min="502" max="508" width="11.85546875" style="1" customWidth="1"/>
    <col min="509" max="509" width="5.7109375" style="1" customWidth="1"/>
    <col min="510" max="510" width="3.7109375" style="1" customWidth="1"/>
    <col min="511" max="740" width="9.140625" style="1"/>
    <col min="741" max="742" width="3.7109375" style="1" customWidth="1"/>
    <col min="743" max="746" width="12.5703125" style="1" customWidth="1"/>
    <col min="747" max="747" width="3.7109375" style="1" customWidth="1"/>
    <col min="748" max="748" width="42.85546875" style="1" bestFit="1" customWidth="1"/>
    <col min="749" max="750" width="11.28515625" style="1" customWidth="1"/>
    <col min="751" max="751" width="12.5703125" style="1" customWidth="1"/>
    <col min="752" max="752" width="13.42578125" style="1" customWidth="1"/>
    <col min="753" max="753" width="31.28515625" style="1" bestFit="1" customWidth="1"/>
    <col min="754" max="755" width="11.85546875" style="1" customWidth="1"/>
    <col min="756" max="756" width="8.7109375" style="1" bestFit="1" customWidth="1"/>
    <col min="757" max="757" width="9.42578125" style="1" bestFit="1" customWidth="1"/>
    <col min="758" max="764" width="11.85546875" style="1" customWidth="1"/>
    <col min="765" max="765" width="5.7109375" style="1" customWidth="1"/>
    <col min="766" max="766" width="3.7109375" style="1" customWidth="1"/>
    <col min="767" max="996" width="9.140625" style="1"/>
    <col min="997" max="998" width="3.7109375" style="1" customWidth="1"/>
    <col min="999" max="1002" width="12.5703125" style="1" customWidth="1"/>
    <col min="1003" max="1003" width="3.7109375" style="1" customWidth="1"/>
    <col min="1004" max="1004" width="42.85546875" style="1" bestFit="1" customWidth="1"/>
    <col min="1005" max="1006" width="11.28515625" style="1" customWidth="1"/>
    <col min="1007" max="1007" width="12.5703125" style="1" customWidth="1"/>
    <col min="1008" max="1008" width="13.42578125" style="1" customWidth="1"/>
    <col min="1009" max="1009" width="31.28515625" style="1" bestFit="1" customWidth="1"/>
    <col min="1010" max="1011" width="11.85546875" style="1" customWidth="1"/>
    <col min="1012" max="1012" width="8.7109375" style="1" bestFit="1" customWidth="1"/>
    <col min="1013" max="1013" width="9.42578125" style="1" bestFit="1" customWidth="1"/>
    <col min="1014" max="1020" width="11.85546875" style="1" customWidth="1"/>
    <col min="1021" max="1021" width="5.7109375" style="1" customWidth="1"/>
    <col min="1022" max="1022" width="3.7109375" style="1" customWidth="1"/>
    <col min="1023" max="1252" width="9.140625" style="1"/>
    <col min="1253" max="1254" width="3.7109375" style="1" customWidth="1"/>
    <col min="1255" max="1258" width="12.5703125" style="1" customWidth="1"/>
    <col min="1259" max="1259" width="3.7109375" style="1" customWidth="1"/>
    <col min="1260" max="1260" width="42.85546875" style="1" bestFit="1" customWidth="1"/>
    <col min="1261" max="1262" width="11.28515625" style="1" customWidth="1"/>
    <col min="1263" max="1263" width="12.5703125" style="1" customWidth="1"/>
    <col min="1264" max="1264" width="13.42578125" style="1" customWidth="1"/>
    <col min="1265" max="1265" width="31.28515625" style="1" bestFit="1" customWidth="1"/>
    <col min="1266" max="1267" width="11.85546875" style="1" customWidth="1"/>
    <col min="1268" max="1268" width="8.7109375" style="1" bestFit="1" customWidth="1"/>
    <col min="1269" max="1269" width="9.42578125" style="1" bestFit="1" customWidth="1"/>
    <col min="1270" max="1276" width="11.85546875" style="1" customWidth="1"/>
    <col min="1277" max="1277" width="5.7109375" style="1" customWidth="1"/>
    <col min="1278" max="1278" width="3.7109375" style="1" customWidth="1"/>
    <col min="1279" max="1508" width="9.140625" style="1"/>
    <col min="1509" max="1510" width="3.7109375" style="1" customWidth="1"/>
    <col min="1511" max="1514" width="12.5703125" style="1" customWidth="1"/>
    <col min="1515" max="1515" width="3.7109375" style="1" customWidth="1"/>
    <col min="1516" max="1516" width="42.85546875" style="1" bestFit="1" customWidth="1"/>
    <col min="1517" max="1518" width="11.28515625" style="1" customWidth="1"/>
    <col min="1519" max="1519" width="12.5703125" style="1" customWidth="1"/>
    <col min="1520" max="1520" width="13.42578125" style="1" customWidth="1"/>
    <col min="1521" max="1521" width="31.28515625" style="1" bestFit="1" customWidth="1"/>
    <col min="1522" max="1523" width="11.85546875" style="1" customWidth="1"/>
    <col min="1524" max="1524" width="8.7109375" style="1" bestFit="1" customWidth="1"/>
    <col min="1525" max="1525" width="9.42578125" style="1" bestFit="1" customWidth="1"/>
    <col min="1526" max="1532" width="11.85546875" style="1" customWidth="1"/>
    <col min="1533" max="1533" width="5.7109375" style="1" customWidth="1"/>
    <col min="1534" max="1534" width="3.7109375" style="1" customWidth="1"/>
    <col min="1535" max="1764" width="9.140625" style="1"/>
    <col min="1765" max="1766" width="3.7109375" style="1" customWidth="1"/>
    <col min="1767" max="1770" width="12.5703125" style="1" customWidth="1"/>
    <col min="1771" max="1771" width="3.7109375" style="1" customWidth="1"/>
    <col min="1772" max="1772" width="42.85546875" style="1" bestFit="1" customWidth="1"/>
    <col min="1773" max="1774" width="11.28515625" style="1" customWidth="1"/>
    <col min="1775" max="1775" width="12.5703125" style="1" customWidth="1"/>
    <col min="1776" max="1776" width="13.42578125" style="1" customWidth="1"/>
    <col min="1777" max="1777" width="31.28515625" style="1" bestFit="1" customWidth="1"/>
    <col min="1778" max="1779" width="11.85546875" style="1" customWidth="1"/>
    <col min="1780" max="1780" width="8.7109375" style="1" bestFit="1" customWidth="1"/>
    <col min="1781" max="1781" width="9.42578125" style="1" bestFit="1" customWidth="1"/>
    <col min="1782" max="1788" width="11.85546875" style="1" customWidth="1"/>
    <col min="1789" max="1789" width="5.7109375" style="1" customWidth="1"/>
    <col min="1790" max="1790" width="3.7109375" style="1" customWidth="1"/>
    <col min="1791" max="2020" width="9.140625" style="1"/>
    <col min="2021" max="2022" width="3.7109375" style="1" customWidth="1"/>
    <col min="2023" max="2026" width="12.5703125" style="1" customWidth="1"/>
    <col min="2027" max="2027" width="3.7109375" style="1" customWidth="1"/>
    <col min="2028" max="2028" width="42.85546875" style="1" bestFit="1" customWidth="1"/>
    <col min="2029" max="2030" width="11.28515625" style="1" customWidth="1"/>
    <col min="2031" max="2031" width="12.5703125" style="1" customWidth="1"/>
    <col min="2032" max="2032" width="13.42578125" style="1" customWidth="1"/>
    <col min="2033" max="2033" width="31.28515625" style="1" bestFit="1" customWidth="1"/>
    <col min="2034" max="2035" width="11.85546875" style="1" customWidth="1"/>
    <col min="2036" max="2036" width="8.7109375" style="1" bestFit="1" customWidth="1"/>
    <col min="2037" max="2037" width="9.42578125" style="1" bestFit="1" customWidth="1"/>
    <col min="2038" max="2044" width="11.85546875" style="1" customWidth="1"/>
    <col min="2045" max="2045" width="5.7109375" style="1" customWidth="1"/>
    <col min="2046" max="2046" width="3.7109375" style="1" customWidth="1"/>
    <col min="2047" max="2276" width="9.140625" style="1"/>
    <col min="2277" max="2278" width="3.7109375" style="1" customWidth="1"/>
    <col min="2279" max="2282" width="12.5703125" style="1" customWidth="1"/>
    <col min="2283" max="2283" width="3.7109375" style="1" customWidth="1"/>
    <col min="2284" max="2284" width="42.85546875" style="1" bestFit="1" customWidth="1"/>
    <col min="2285" max="2286" width="11.28515625" style="1" customWidth="1"/>
    <col min="2287" max="2287" width="12.5703125" style="1" customWidth="1"/>
    <col min="2288" max="2288" width="13.42578125" style="1" customWidth="1"/>
    <col min="2289" max="2289" width="31.28515625" style="1" bestFit="1" customWidth="1"/>
    <col min="2290" max="2291" width="11.85546875" style="1" customWidth="1"/>
    <col min="2292" max="2292" width="8.7109375" style="1" bestFit="1" customWidth="1"/>
    <col min="2293" max="2293" width="9.42578125" style="1" bestFit="1" customWidth="1"/>
    <col min="2294" max="2300" width="11.85546875" style="1" customWidth="1"/>
    <col min="2301" max="2301" width="5.7109375" style="1" customWidth="1"/>
    <col min="2302" max="2302" width="3.7109375" style="1" customWidth="1"/>
    <col min="2303" max="2532" width="9.140625" style="1"/>
    <col min="2533" max="2534" width="3.7109375" style="1" customWidth="1"/>
    <col min="2535" max="2538" width="12.5703125" style="1" customWidth="1"/>
    <col min="2539" max="2539" width="3.7109375" style="1" customWidth="1"/>
    <col min="2540" max="2540" width="42.85546875" style="1" bestFit="1" customWidth="1"/>
    <col min="2541" max="2542" width="11.28515625" style="1" customWidth="1"/>
    <col min="2543" max="2543" width="12.5703125" style="1" customWidth="1"/>
    <col min="2544" max="2544" width="13.42578125" style="1" customWidth="1"/>
    <col min="2545" max="2545" width="31.28515625" style="1" bestFit="1" customWidth="1"/>
    <col min="2546" max="2547" width="11.85546875" style="1" customWidth="1"/>
    <col min="2548" max="2548" width="8.7109375" style="1" bestFit="1" customWidth="1"/>
    <col min="2549" max="2549" width="9.42578125" style="1" bestFit="1" customWidth="1"/>
    <col min="2550" max="2556" width="11.85546875" style="1" customWidth="1"/>
    <col min="2557" max="2557" width="5.7109375" style="1" customWidth="1"/>
    <col min="2558" max="2558" width="3.7109375" style="1" customWidth="1"/>
    <col min="2559" max="2788" width="9.140625" style="1"/>
    <col min="2789" max="2790" width="3.7109375" style="1" customWidth="1"/>
    <col min="2791" max="2794" width="12.5703125" style="1" customWidth="1"/>
    <col min="2795" max="2795" width="3.7109375" style="1" customWidth="1"/>
    <col min="2796" max="2796" width="42.85546875" style="1" bestFit="1" customWidth="1"/>
    <col min="2797" max="2798" width="11.28515625" style="1" customWidth="1"/>
    <col min="2799" max="2799" width="12.5703125" style="1" customWidth="1"/>
    <col min="2800" max="2800" width="13.42578125" style="1" customWidth="1"/>
    <col min="2801" max="2801" width="31.28515625" style="1" bestFit="1" customWidth="1"/>
    <col min="2802" max="2803" width="11.85546875" style="1" customWidth="1"/>
    <col min="2804" max="2804" width="8.7109375" style="1" bestFit="1" customWidth="1"/>
    <col min="2805" max="2805" width="9.42578125" style="1" bestFit="1" customWidth="1"/>
    <col min="2806" max="2812" width="11.85546875" style="1" customWidth="1"/>
    <col min="2813" max="2813" width="5.7109375" style="1" customWidth="1"/>
    <col min="2814" max="2814" width="3.7109375" style="1" customWidth="1"/>
    <col min="2815" max="3044" width="9.140625" style="1"/>
    <col min="3045" max="3046" width="3.7109375" style="1" customWidth="1"/>
    <col min="3047" max="3050" width="12.5703125" style="1" customWidth="1"/>
    <col min="3051" max="3051" width="3.7109375" style="1" customWidth="1"/>
    <col min="3052" max="3052" width="42.85546875" style="1" bestFit="1" customWidth="1"/>
    <col min="3053" max="3054" width="11.28515625" style="1" customWidth="1"/>
    <col min="3055" max="3055" width="12.5703125" style="1" customWidth="1"/>
    <col min="3056" max="3056" width="13.42578125" style="1" customWidth="1"/>
    <col min="3057" max="3057" width="31.28515625" style="1" bestFit="1" customWidth="1"/>
    <col min="3058" max="3059" width="11.85546875" style="1" customWidth="1"/>
    <col min="3060" max="3060" width="8.7109375" style="1" bestFit="1" customWidth="1"/>
    <col min="3061" max="3061" width="9.42578125" style="1" bestFit="1" customWidth="1"/>
    <col min="3062" max="3068" width="11.85546875" style="1" customWidth="1"/>
    <col min="3069" max="3069" width="5.7109375" style="1" customWidth="1"/>
    <col min="3070" max="3070" width="3.7109375" style="1" customWidth="1"/>
    <col min="3071" max="3300" width="9.140625" style="1"/>
    <col min="3301" max="3302" width="3.7109375" style="1" customWidth="1"/>
    <col min="3303" max="3306" width="12.5703125" style="1" customWidth="1"/>
    <col min="3307" max="3307" width="3.7109375" style="1" customWidth="1"/>
    <col min="3308" max="3308" width="42.85546875" style="1" bestFit="1" customWidth="1"/>
    <col min="3309" max="3310" width="11.28515625" style="1" customWidth="1"/>
    <col min="3311" max="3311" width="12.5703125" style="1" customWidth="1"/>
    <col min="3312" max="3312" width="13.42578125" style="1" customWidth="1"/>
    <col min="3313" max="3313" width="31.28515625" style="1" bestFit="1" customWidth="1"/>
    <col min="3314" max="3315" width="11.85546875" style="1" customWidth="1"/>
    <col min="3316" max="3316" width="8.7109375" style="1" bestFit="1" customWidth="1"/>
    <col min="3317" max="3317" width="9.42578125" style="1" bestFit="1" customWidth="1"/>
    <col min="3318" max="3324" width="11.85546875" style="1" customWidth="1"/>
    <col min="3325" max="3325" width="5.7109375" style="1" customWidth="1"/>
    <col min="3326" max="3326" width="3.7109375" style="1" customWidth="1"/>
    <col min="3327" max="3556" width="9.140625" style="1"/>
    <col min="3557" max="3558" width="3.7109375" style="1" customWidth="1"/>
    <col min="3559" max="3562" width="12.5703125" style="1" customWidth="1"/>
    <col min="3563" max="3563" width="3.7109375" style="1" customWidth="1"/>
    <col min="3564" max="3564" width="42.85546875" style="1" bestFit="1" customWidth="1"/>
    <col min="3565" max="3566" width="11.28515625" style="1" customWidth="1"/>
    <col min="3567" max="3567" width="12.5703125" style="1" customWidth="1"/>
    <col min="3568" max="3568" width="13.42578125" style="1" customWidth="1"/>
    <col min="3569" max="3569" width="31.28515625" style="1" bestFit="1" customWidth="1"/>
    <col min="3570" max="3571" width="11.85546875" style="1" customWidth="1"/>
    <col min="3572" max="3572" width="8.7109375" style="1" bestFit="1" customWidth="1"/>
    <col min="3573" max="3573" width="9.42578125" style="1" bestFit="1" customWidth="1"/>
    <col min="3574" max="3580" width="11.85546875" style="1" customWidth="1"/>
    <col min="3581" max="3581" width="5.7109375" style="1" customWidth="1"/>
    <col min="3582" max="3582" width="3.7109375" style="1" customWidth="1"/>
    <col min="3583" max="3812" width="9.140625" style="1"/>
    <col min="3813" max="3814" width="3.7109375" style="1" customWidth="1"/>
    <col min="3815" max="3818" width="12.5703125" style="1" customWidth="1"/>
    <col min="3819" max="3819" width="3.7109375" style="1" customWidth="1"/>
    <col min="3820" max="3820" width="42.85546875" style="1" bestFit="1" customWidth="1"/>
    <col min="3821" max="3822" width="11.28515625" style="1" customWidth="1"/>
    <col min="3823" max="3823" width="12.5703125" style="1" customWidth="1"/>
    <col min="3824" max="3824" width="13.42578125" style="1" customWidth="1"/>
    <col min="3825" max="3825" width="31.28515625" style="1" bestFit="1" customWidth="1"/>
    <col min="3826" max="3827" width="11.85546875" style="1" customWidth="1"/>
    <col min="3828" max="3828" width="8.7109375" style="1" bestFit="1" customWidth="1"/>
    <col min="3829" max="3829" width="9.42578125" style="1" bestFit="1" customWidth="1"/>
    <col min="3830" max="3836" width="11.85546875" style="1" customWidth="1"/>
    <col min="3837" max="3837" width="5.7109375" style="1" customWidth="1"/>
    <col min="3838" max="3838" width="3.7109375" style="1" customWidth="1"/>
    <col min="3839" max="4068" width="9.140625" style="1"/>
    <col min="4069" max="4070" width="3.7109375" style="1" customWidth="1"/>
    <col min="4071" max="4074" width="12.5703125" style="1" customWidth="1"/>
    <col min="4075" max="4075" width="3.7109375" style="1" customWidth="1"/>
    <col min="4076" max="4076" width="42.85546875" style="1" bestFit="1" customWidth="1"/>
    <col min="4077" max="4078" width="11.28515625" style="1" customWidth="1"/>
    <col min="4079" max="4079" width="12.5703125" style="1" customWidth="1"/>
    <col min="4080" max="4080" width="13.42578125" style="1" customWidth="1"/>
    <col min="4081" max="4081" width="31.28515625" style="1" bestFit="1" customWidth="1"/>
    <col min="4082" max="4083" width="11.85546875" style="1" customWidth="1"/>
    <col min="4084" max="4084" width="8.7109375" style="1" bestFit="1" customWidth="1"/>
    <col min="4085" max="4085" width="9.42578125" style="1" bestFit="1" customWidth="1"/>
    <col min="4086" max="4092" width="11.85546875" style="1" customWidth="1"/>
    <col min="4093" max="4093" width="5.7109375" style="1" customWidth="1"/>
    <col min="4094" max="4094" width="3.7109375" style="1" customWidth="1"/>
    <col min="4095" max="4324" width="9.140625" style="1"/>
    <col min="4325" max="4326" width="3.7109375" style="1" customWidth="1"/>
    <col min="4327" max="4330" width="12.5703125" style="1" customWidth="1"/>
    <col min="4331" max="4331" width="3.7109375" style="1" customWidth="1"/>
    <col min="4332" max="4332" width="42.85546875" style="1" bestFit="1" customWidth="1"/>
    <col min="4333" max="4334" width="11.28515625" style="1" customWidth="1"/>
    <col min="4335" max="4335" width="12.5703125" style="1" customWidth="1"/>
    <col min="4336" max="4336" width="13.42578125" style="1" customWidth="1"/>
    <col min="4337" max="4337" width="31.28515625" style="1" bestFit="1" customWidth="1"/>
    <col min="4338" max="4339" width="11.85546875" style="1" customWidth="1"/>
    <col min="4340" max="4340" width="8.7109375" style="1" bestFit="1" customWidth="1"/>
    <col min="4341" max="4341" width="9.42578125" style="1" bestFit="1" customWidth="1"/>
    <col min="4342" max="4348" width="11.85546875" style="1" customWidth="1"/>
    <col min="4349" max="4349" width="5.7109375" style="1" customWidth="1"/>
    <col min="4350" max="4350" width="3.7109375" style="1" customWidth="1"/>
    <col min="4351" max="4580" width="9.140625" style="1"/>
    <col min="4581" max="4582" width="3.7109375" style="1" customWidth="1"/>
    <col min="4583" max="4586" width="12.5703125" style="1" customWidth="1"/>
    <col min="4587" max="4587" width="3.7109375" style="1" customWidth="1"/>
    <col min="4588" max="4588" width="42.85546875" style="1" bestFit="1" customWidth="1"/>
    <col min="4589" max="4590" width="11.28515625" style="1" customWidth="1"/>
    <col min="4591" max="4591" width="12.5703125" style="1" customWidth="1"/>
    <col min="4592" max="4592" width="13.42578125" style="1" customWidth="1"/>
    <col min="4593" max="4593" width="31.28515625" style="1" bestFit="1" customWidth="1"/>
    <col min="4594" max="4595" width="11.85546875" style="1" customWidth="1"/>
    <col min="4596" max="4596" width="8.7109375" style="1" bestFit="1" customWidth="1"/>
    <col min="4597" max="4597" width="9.42578125" style="1" bestFit="1" customWidth="1"/>
    <col min="4598" max="4604" width="11.85546875" style="1" customWidth="1"/>
    <col min="4605" max="4605" width="5.7109375" style="1" customWidth="1"/>
    <col min="4606" max="4606" width="3.7109375" style="1" customWidth="1"/>
    <col min="4607" max="4836" width="9.140625" style="1"/>
    <col min="4837" max="4838" width="3.7109375" style="1" customWidth="1"/>
    <col min="4839" max="4842" width="12.5703125" style="1" customWidth="1"/>
    <col min="4843" max="4843" width="3.7109375" style="1" customWidth="1"/>
    <col min="4844" max="4844" width="42.85546875" style="1" bestFit="1" customWidth="1"/>
    <col min="4845" max="4846" width="11.28515625" style="1" customWidth="1"/>
    <col min="4847" max="4847" width="12.5703125" style="1" customWidth="1"/>
    <col min="4848" max="4848" width="13.42578125" style="1" customWidth="1"/>
    <col min="4849" max="4849" width="31.28515625" style="1" bestFit="1" customWidth="1"/>
    <col min="4850" max="4851" width="11.85546875" style="1" customWidth="1"/>
    <col min="4852" max="4852" width="8.7109375" style="1" bestFit="1" customWidth="1"/>
    <col min="4853" max="4853" width="9.42578125" style="1" bestFit="1" customWidth="1"/>
    <col min="4854" max="4860" width="11.85546875" style="1" customWidth="1"/>
    <col min="4861" max="4861" width="5.7109375" style="1" customWidth="1"/>
    <col min="4862" max="4862" width="3.7109375" style="1" customWidth="1"/>
    <col min="4863" max="5092" width="9.140625" style="1"/>
    <col min="5093" max="5094" width="3.7109375" style="1" customWidth="1"/>
    <col min="5095" max="5098" width="12.5703125" style="1" customWidth="1"/>
    <col min="5099" max="5099" width="3.7109375" style="1" customWidth="1"/>
    <col min="5100" max="5100" width="42.85546875" style="1" bestFit="1" customWidth="1"/>
    <col min="5101" max="5102" width="11.28515625" style="1" customWidth="1"/>
    <col min="5103" max="5103" width="12.5703125" style="1" customWidth="1"/>
    <col min="5104" max="5104" width="13.42578125" style="1" customWidth="1"/>
    <col min="5105" max="5105" width="31.28515625" style="1" bestFit="1" customWidth="1"/>
    <col min="5106" max="5107" width="11.85546875" style="1" customWidth="1"/>
    <col min="5108" max="5108" width="8.7109375" style="1" bestFit="1" customWidth="1"/>
    <col min="5109" max="5109" width="9.42578125" style="1" bestFit="1" customWidth="1"/>
    <col min="5110" max="5116" width="11.85546875" style="1" customWidth="1"/>
    <col min="5117" max="5117" width="5.7109375" style="1" customWidth="1"/>
    <col min="5118" max="5118" width="3.7109375" style="1" customWidth="1"/>
    <col min="5119" max="5348" width="9.140625" style="1"/>
    <col min="5349" max="5350" width="3.7109375" style="1" customWidth="1"/>
    <col min="5351" max="5354" width="12.5703125" style="1" customWidth="1"/>
    <col min="5355" max="5355" width="3.7109375" style="1" customWidth="1"/>
    <col min="5356" max="5356" width="42.85546875" style="1" bestFit="1" customWidth="1"/>
    <col min="5357" max="5358" width="11.28515625" style="1" customWidth="1"/>
    <col min="5359" max="5359" width="12.5703125" style="1" customWidth="1"/>
    <col min="5360" max="5360" width="13.42578125" style="1" customWidth="1"/>
    <col min="5361" max="5361" width="31.28515625" style="1" bestFit="1" customWidth="1"/>
    <col min="5362" max="5363" width="11.85546875" style="1" customWidth="1"/>
    <col min="5364" max="5364" width="8.7109375" style="1" bestFit="1" customWidth="1"/>
    <col min="5365" max="5365" width="9.42578125" style="1" bestFit="1" customWidth="1"/>
    <col min="5366" max="5372" width="11.85546875" style="1" customWidth="1"/>
    <col min="5373" max="5373" width="5.7109375" style="1" customWidth="1"/>
    <col min="5374" max="5374" width="3.7109375" style="1" customWidth="1"/>
    <col min="5375" max="5604" width="9.140625" style="1"/>
    <col min="5605" max="5606" width="3.7109375" style="1" customWidth="1"/>
    <col min="5607" max="5610" width="12.5703125" style="1" customWidth="1"/>
    <col min="5611" max="5611" width="3.7109375" style="1" customWidth="1"/>
    <col min="5612" max="5612" width="42.85546875" style="1" bestFit="1" customWidth="1"/>
    <col min="5613" max="5614" width="11.28515625" style="1" customWidth="1"/>
    <col min="5615" max="5615" width="12.5703125" style="1" customWidth="1"/>
    <col min="5616" max="5616" width="13.42578125" style="1" customWidth="1"/>
    <col min="5617" max="5617" width="31.28515625" style="1" bestFit="1" customWidth="1"/>
    <col min="5618" max="5619" width="11.85546875" style="1" customWidth="1"/>
    <col min="5620" max="5620" width="8.7109375" style="1" bestFit="1" customWidth="1"/>
    <col min="5621" max="5621" width="9.42578125" style="1" bestFit="1" customWidth="1"/>
    <col min="5622" max="5628" width="11.85546875" style="1" customWidth="1"/>
    <col min="5629" max="5629" width="5.7109375" style="1" customWidth="1"/>
    <col min="5630" max="5630" width="3.7109375" style="1" customWidth="1"/>
    <col min="5631" max="5860" width="9.140625" style="1"/>
    <col min="5861" max="5862" width="3.7109375" style="1" customWidth="1"/>
    <col min="5863" max="5866" width="12.5703125" style="1" customWidth="1"/>
    <col min="5867" max="5867" width="3.7109375" style="1" customWidth="1"/>
    <col min="5868" max="5868" width="42.85546875" style="1" bestFit="1" customWidth="1"/>
    <col min="5869" max="5870" width="11.28515625" style="1" customWidth="1"/>
    <col min="5871" max="5871" width="12.5703125" style="1" customWidth="1"/>
    <col min="5872" max="5872" width="13.42578125" style="1" customWidth="1"/>
    <col min="5873" max="5873" width="31.28515625" style="1" bestFit="1" customWidth="1"/>
    <col min="5874" max="5875" width="11.85546875" style="1" customWidth="1"/>
    <col min="5876" max="5876" width="8.7109375" style="1" bestFit="1" customWidth="1"/>
    <col min="5877" max="5877" width="9.42578125" style="1" bestFit="1" customWidth="1"/>
    <col min="5878" max="5884" width="11.85546875" style="1" customWidth="1"/>
    <col min="5885" max="5885" width="5.7109375" style="1" customWidth="1"/>
    <col min="5886" max="5886" width="3.7109375" style="1" customWidth="1"/>
    <col min="5887" max="6116" width="9.140625" style="1"/>
    <col min="6117" max="6118" width="3.7109375" style="1" customWidth="1"/>
    <col min="6119" max="6122" width="12.5703125" style="1" customWidth="1"/>
    <col min="6123" max="6123" width="3.7109375" style="1" customWidth="1"/>
    <col min="6124" max="6124" width="42.85546875" style="1" bestFit="1" customWidth="1"/>
    <col min="6125" max="6126" width="11.28515625" style="1" customWidth="1"/>
    <col min="6127" max="6127" width="12.5703125" style="1" customWidth="1"/>
    <col min="6128" max="6128" width="13.42578125" style="1" customWidth="1"/>
    <col min="6129" max="6129" width="31.28515625" style="1" bestFit="1" customWidth="1"/>
    <col min="6130" max="6131" width="11.85546875" style="1" customWidth="1"/>
    <col min="6132" max="6132" width="8.7109375" style="1" bestFit="1" customWidth="1"/>
    <col min="6133" max="6133" width="9.42578125" style="1" bestFit="1" customWidth="1"/>
    <col min="6134" max="6140" width="11.85546875" style="1" customWidth="1"/>
    <col min="6141" max="6141" width="5.7109375" style="1" customWidth="1"/>
    <col min="6142" max="6142" width="3.7109375" style="1" customWidth="1"/>
    <col min="6143" max="6372" width="9.140625" style="1"/>
    <col min="6373" max="6374" width="3.7109375" style="1" customWidth="1"/>
    <col min="6375" max="6378" width="12.5703125" style="1" customWidth="1"/>
    <col min="6379" max="6379" width="3.7109375" style="1" customWidth="1"/>
    <col min="6380" max="6380" width="42.85546875" style="1" bestFit="1" customWidth="1"/>
    <col min="6381" max="6382" width="11.28515625" style="1" customWidth="1"/>
    <col min="6383" max="6383" width="12.5703125" style="1" customWidth="1"/>
    <col min="6384" max="6384" width="13.42578125" style="1" customWidth="1"/>
    <col min="6385" max="6385" width="31.28515625" style="1" bestFit="1" customWidth="1"/>
    <col min="6386" max="6387" width="11.85546875" style="1" customWidth="1"/>
    <col min="6388" max="6388" width="8.7109375" style="1" bestFit="1" customWidth="1"/>
    <col min="6389" max="6389" width="9.42578125" style="1" bestFit="1" customWidth="1"/>
    <col min="6390" max="6396" width="11.85546875" style="1" customWidth="1"/>
    <col min="6397" max="6397" width="5.7109375" style="1" customWidth="1"/>
    <col min="6398" max="6398" width="3.7109375" style="1" customWidth="1"/>
    <col min="6399" max="6628" width="9.140625" style="1"/>
    <col min="6629" max="6630" width="3.7109375" style="1" customWidth="1"/>
    <col min="6631" max="6634" width="12.5703125" style="1" customWidth="1"/>
    <col min="6635" max="6635" width="3.7109375" style="1" customWidth="1"/>
    <col min="6636" max="6636" width="42.85546875" style="1" bestFit="1" customWidth="1"/>
    <col min="6637" max="6638" width="11.28515625" style="1" customWidth="1"/>
    <col min="6639" max="6639" width="12.5703125" style="1" customWidth="1"/>
    <col min="6640" max="6640" width="13.42578125" style="1" customWidth="1"/>
    <col min="6641" max="6641" width="31.28515625" style="1" bestFit="1" customWidth="1"/>
    <col min="6642" max="6643" width="11.85546875" style="1" customWidth="1"/>
    <col min="6644" max="6644" width="8.7109375" style="1" bestFit="1" customWidth="1"/>
    <col min="6645" max="6645" width="9.42578125" style="1" bestFit="1" customWidth="1"/>
    <col min="6646" max="6652" width="11.85546875" style="1" customWidth="1"/>
    <col min="6653" max="6653" width="5.7109375" style="1" customWidth="1"/>
    <col min="6654" max="6654" width="3.7109375" style="1" customWidth="1"/>
    <col min="6655" max="6884" width="9.140625" style="1"/>
    <col min="6885" max="6886" width="3.7109375" style="1" customWidth="1"/>
    <col min="6887" max="6890" width="12.5703125" style="1" customWidth="1"/>
    <col min="6891" max="6891" width="3.7109375" style="1" customWidth="1"/>
    <col min="6892" max="6892" width="42.85546875" style="1" bestFit="1" customWidth="1"/>
    <col min="6893" max="6894" width="11.28515625" style="1" customWidth="1"/>
    <col min="6895" max="6895" width="12.5703125" style="1" customWidth="1"/>
    <col min="6896" max="6896" width="13.42578125" style="1" customWidth="1"/>
    <col min="6897" max="6897" width="31.28515625" style="1" bestFit="1" customWidth="1"/>
    <col min="6898" max="6899" width="11.85546875" style="1" customWidth="1"/>
    <col min="6900" max="6900" width="8.7109375" style="1" bestFit="1" customWidth="1"/>
    <col min="6901" max="6901" width="9.42578125" style="1" bestFit="1" customWidth="1"/>
    <col min="6902" max="6908" width="11.85546875" style="1" customWidth="1"/>
    <col min="6909" max="6909" width="5.7109375" style="1" customWidth="1"/>
    <col min="6910" max="6910" width="3.7109375" style="1" customWidth="1"/>
    <col min="6911" max="7140" width="9.140625" style="1"/>
    <col min="7141" max="7142" width="3.7109375" style="1" customWidth="1"/>
    <col min="7143" max="7146" width="12.5703125" style="1" customWidth="1"/>
    <col min="7147" max="7147" width="3.7109375" style="1" customWidth="1"/>
    <col min="7148" max="7148" width="42.85546875" style="1" bestFit="1" customWidth="1"/>
    <col min="7149" max="7150" width="11.28515625" style="1" customWidth="1"/>
    <col min="7151" max="7151" width="12.5703125" style="1" customWidth="1"/>
    <col min="7152" max="7152" width="13.42578125" style="1" customWidth="1"/>
    <col min="7153" max="7153" width="31.28515625" style="1" bestFit="1" customWidth="1"/>
    <col min="7154" max="7155" width="11.85546875" style="1" customWidth="1"/>
    <col min="7156" max="7156" width="8.7109375" style="1" bestFit="1" customWidth="1"/>
    <col min="7157" max="7157" width="9.42578125" style="1" bestFit="1" customWidth="1"/>
    <col min="7158" max="7164" width="11.85546875" style="1" customWidth="1"/>
    <col min="7165" max="7165" width="5.7109375" style="1" customWidth="1"/>
    <col min="7166" max="7166" width="3.7109375" style="1" customWidth="1"/>
    <col min="7167" max="7396" width="9.140625" style="1"/>
    <col min="7397" max="7398" width="3.7109375" style="1" customWidth="1"/>
    <col min="7399" max="7402" width="12.5703125" style="1" customWidth="1"/>
    <col min="7403" max="7403" width="3.7109375" style="1" customWidth="1"/>
    <col min="7404" max="7404" width="42.85546875" style="1" bestFit="1" customWidth="1"/>
    <col min="7405" max="7406" width="11.28515625" style="1" customWidth="1"/>
    <col min="7407" max="7407" width="12.5703125" style="1" customWidth="1"/>
    <col min="7408" max="7408" width="13.42578125" style="1" customWidth="1"/>
    <col min="7409" max="7409" width="31.28515625" style="1" bestFit="1" customWidth="1"/>
    <col min="7410" max="7411" width="11.85546875" style="1" customWidth="1"/>
    <col min="7412" max="7412" width="8.7109375" style="1" bestFit="1" customWidth="1"/>
    <col min="7413" max="7413" width="9.42578125" style="1" bestFit="1" customWidth="1"/>
    <col min="7414" max="7420" width="11.85546875" style="1" customWidth="1"/>
    <col min="7421" max="7421" width="5.7109375" style="1" customWidth="1"/>
    <col min="7422" max="7422" width="3.7109375" style="1" customWidth="1"/>
    <col min="7423" max="7652" width="9.140625" style="1"/>
    <col min="7653" max="7654" width="3.7109375" style="1" customWidth="1"/>
    <col min="7655" max="7658" width="12.5703125" style="1" customWidth="1"/>
    <col min="7659" max="7659" width="3.7109375" style="1" customWidth="1"/>
    <col min="7660" max="7660" width="42.85546875" style="1" bestFit="1" customWidth="1"/>
    <col min="7661" max="7662" width="11.28515625" style="1" customWidth="1"/>
    <col min="7663" max="7663" width="12.5703125" style="1" customWidth="1"/>
    <col min="7664" max="7664" width="13.42578125" style="1" customWidth="1"/>
    <col min="7665" max="7665" width="31.28515625" style="1" bestFit="1" customWidth="1"/>
    <col min="7666" max="7667" width="11.85546875" style="1" customWidth="1"/>
    <col min="7668" max="7668" width="8.7109375" style="1" bestFit="1" customWidth="1"/>
    <col min="7669" max="7669" width="9.42578125" style="1" bestFit="1" customWidth="1"/>
    <col min="7670" max="7676" width="11.85546875" style="1" customWidth="1"/>
    <col min="7677" max="7677" width="5.7109375" style="1" customWidth="1"/>
    <col min="7678" max="7678" width="3.7109375" style="1" customWidth="1"/>
    <col min="7679" max="7908" width="9.140625" style="1"/>
    <col min="7909" max="7910" width="3.7109375" style="1" customWidth="1"/>
    <col min="7911" max="7914" width="12.5703125" style="1" customWidth="1"/>
    <col min="7915" max="7915" width="3.7109375" style="1" customWidth="1"/>
    <col min="7916" max="7916" width="42.85546875" style="1" bestFit="1" customWidth="1"/>
    <col min="7917" max="7918" width="11.28515625" style="1" customWidth="1"/>
    <col min="7919" max="7919" width="12.5703125" style="1" customWidth="1"/>
    <col min="7920" max="7920" width="13.42578125" style="1" customWidth="1"/>
    <col min="7921" max="7921" width="31.28515625" style="1" bestFit="1" customWidth="1"/>
    <col min="7922" max="7923" width="11.85546875" style="1" customWidth="1"/>
    <col min="7924" max="7924" width="8.7109375" style="1" bestFit="1" customWidth="1"/>
    <col min="7925" max="7925" width="9.42578125" style="1" bestFit="1" customWidth="1"/>
    <col min="7926" max="7932" width="11.85546875" style="1" customWidth="1"/>
    <col min="7933" max="7933" width="5.7109375" style="1" customWidth="1"/>
    <col min="7934" max="7934" width="3.7109375" style="1" customWidth="1"/>
    <col min="7935" max="8164" width="9.140625" style="1"/>
    <col min="8165" max="8166" width="3.7109375" style="1" customWidth="1"/>
    <col min="8167" max="8170" width="12.5703125" style="1" customWidth="1"/>
    <col min="8171" max="8171" width="3.7109375" style="1" customWidth="1"/>
    <col min="8172" max="8172" width="42.85546875" style="1" bestFit="1" customWidth="1"/>
    <col min="8173" max="8174" width="11.28515625" style="1" customWidth="1"/>
    <col min="8175" max="8175" width="12.5703125" style="1" customWidth="1"/>
    <col min="8176" max="8176" width="13.42578125" style="1" customWidth="1"/>
    <col min="8177" max="8177" width="31.28515625" style="1" bestFit="1" customWidth="1"/>
    <col min="8178" max="8179" width="11.85546875" style="1" customWidth="1"/>
    <col min="8180" max="8180" width="8.7109375" style="1" bestFit="1" customWidth="1"/>
    <col min="8181" max="8181" width="9.42578125" style="1" bestFit="1" customWidth="1"/>
    <col min="8182" max="8188" width="11.85546875" style="1" customWidth="1"/>
    <col min="8189" max="8189" width="5.7109375" style="1" customWidth="1"/>
    <col min="8190" max="8190" width="3.7109375" style="1" customWidth="1"/>
    <col min="8191" max="8420" width="9.140625" style="1"/>
    <col min="8421" max="8422" width="3.7109375" style="1" customWidth="1"/>
    <col min="8423" max="8426" width="12.5703125" style="1" customWidth="1"/>
    <col min="8427" max="8427" width="3.7109375" style="1" customWidth="1"/>
    <col min="8428" max="8428" width="42.85546875" style="1" bestFit="1" customWidth="1"/>
    <col min="8429" max="8430" width="11.28515625" style="1" customWidth="1"/>
    <col min="8431" max="8431" width="12.5703125" style="1" customWidth="1"/>
    <col min="8432" max="8432" width="13.42578125" style="1" customWidth="1"/>
    <col min="8433" max="8433" width="31.28515625" style="1" bestFit="1" customWidth="1"/>
    <col min="8434" max="8435" width="11.85546875" style="1" customWidth="1"/>
    <col min="8436" max="8436" width="8.7109375" style="1" bestFit="1" customWidth="1"/>
    <col min="8437" max="8437" width="9.42578125" style="1" bestFit="1" customWidth="1"/>
    <col min="8438" max="8444" width="11.85546875" style="1" customWidth="1"/>
    <col min="8445" max="8445" width="5.7109375" style="1" customWidth="1"/>
    <col min="8446" max="8446" width="3.7109375" style="1" customWidth="1"/>
    <col min="8447" max="8676" width="9.140625" style="1"/>
    <col min="8677" max="8678" width="3.7109375" style="1" customWidth="1"/>
    <col min="8679" max="8682" width="12.5703125" style="1" customWidth="1"/>
    <col min="8683" max="8683" width="3.7109375" style="1" customWidth="1"/>
    <col min="8684" max="8684" width="42.85546875" style="1" bestFit="1" customWidth="1"/>
    <col min="8685" max="8686" width="11.28515625" style="1" customWidth="1"/>
    <col min="8687" max="8687" width="12.5703125" style="1" customWidth="1"/>
    <col min="8688" max="8688" width="13.42578125" style="1" customWidth="1"/>
    <col min="8689" max="8689" width="31.28515625" style="1" bestFit="1" customWidth="1"/>
    <col min="8690" max="8691" width="11.85546875" style="1" customWidth="1"/>
    <col min="8692" max="8692" width="8.7109375" style="1" bestFit="1" customWidth="1"/>
    <col min="8693" max="8693" width="9.42578125" style="1" bestFit="1" customWidth="1"/>
    <col min="8694" max="8700" width="11.85546875" style="1" customWidth="1"/>
    <col min="8701" max="8701" width="5.7109375" style="1" customWidth="1"/>
    <col min="8702" max="8702" width="3.7109375" style="1" customWidth="1"/>
    <col min="8703" max="8932" width="9.140625" style="1"/>
    <col min="8933" max="8934" width="3.7109375" style="1" customWidth="1"/>
    <col min="8935" max="8938" width="12.5703125" style="1" customWidth="1"/>
    <col min="8939" max="8939" width="3.7109375" style="1" customWidth="1"/>
    <col min="8940" max="8940" width="42.85546875" style="1" bestFit="1" customWidth="1"/>
    <col min="8941" max="8942" width="11.28515625" style="1" customWidth="1"/>
    <col min="8943" max="8943" width="12.5703125" style="1" customWidth="1"/>
    <col min="8944" max="8944" width="13.42578125" style="1" customWidth="1"/>
    <col min="8945" max="8945" width="31.28515625" style="1" bestFit="1" customWidth="1"/>
    <col min="8946" max="8947" width="11.85546875" style="1" customWidth="1"/>
    <col min="8948" max="8948" width="8.7109375" style="1" bestFit="1" customWidth="1"/>
    <col min="8949" max="8949" width="9.42578125" style="1" bestFit="1" customWidth="1"/>
    <col min="8950" max="8956" width="11.85546875" style="1" customWidth="1"/>
    <col min="8957" max="8957" width="5.7109375" style="1" customWidth="1"/>
    <col min="8958" max="8958" width="3.7109375" style="1" customWidth="1"/>
    <col min="8959" max="9188" width="9.140625" style="1"/>
    <col min="9189" max="9190" width="3.7109375" style="1" customWidth="1"/>
    <col min="9191" max="9194" width="12.5703125" style="1" customWidth="1"/>
    <col min="9195" max="9195" width="3.7109375" style="1" customWidth="1"/>
    <col min="9196" max="9196" width="42.85546875" style="1" bestFit="1" customWidth="1"/>
    <col min="9197" max="9198" width="11.28515625" style="1" customWidth="1"/>
    <col min="9199" max="9199" width="12.5703125" style="1" customWidth="1"/>
    <col min="9200" max="9200" width="13.42578125" style="1" customWidth="1"/>
    <col min="9201" max="9201" width="31.28515625" style="1" bestFit="1" customWidth="1"/>
    <col min="9202" max="9203" width="11.85546875" style="1" customWidth="1"/>
    <col min="9204" max="9204" width="8.7109375" style="1" bestFit="1" customWidth="1"/>
    <col min="9205" max="9205" width="9.42578125" style="1" bestFit="1" customWidth="1"/>
    <col min="9206" max="9212" width="11.85546875" style="1" customWidth="1"/>
    <col min="9213" max="9213" width="5.7109375" style="1" customWidth="1"/>
    <col min="9214" max="9214" width="3.7109375" style="1" customWidth="1"/>
    <col min="9215" max="9444" width="9.140625" style="1"/>
    <col min="9445" max="9446" width="3.7109375" style="1" customWidth="1"/>
    <col min="9447" max="9450" width="12.5703125" style="1" customWidth="1"/>
    <col min="9451" max="9451" width="3.7109375" style="1" customWidth="1"/>
    <col min="9452" max="9452" width="42.85546875" style="1" bestFit="1" customWidth="1"/>
    <col min="9453" max="9454" width="11.28515625" style="1" customWidth="1"/>
    <col min="9455" max="9455" width="12.5703125" style="1" customWidth="1"/>
    <col min="9456" max="9456" width="13.42578125" style="1" customWidth="1"/>
    <col min="9457" max="9457" width="31.28515625" style="1" bestFit="1" customWidth="1"/>
    <col min="9458" max="9459" width="11.85546875" style="1" customWidth="1"/>
    <col min="9460" max="9460" width="8.7109375" style="1" bestFit="1" customWidth="1"/>
    <col min="9461" max="9461" width="9.42578125" style="1" bestFit="1" customWidth="1"/>
    <col min="9462" max="9468" width="11.85546875" style="1" customWidth="1"/>
    <col min="9469" max="9469" width="5.7109375" style="1" customWidth="1"/>
    <col min="9470" max="9470" width="3.7109375" style="1" customWidth="1"/>
    <col min="9471" max="9700" width="9.140625" style="1"/>
    <col min="9701" max="9702" width="3.7109375" style="1" customWidth="1"/>
    <col min="9703" max="9706" width="12.5703125" style="1" customWidth="1"/>
    <col min="9707" max="9707" width="3.7109375" style="1" customWidth="1"/>
    <col min="9708" max="9708" width="42.85546875" style="1" bestFit="1" customWidth="1"/>
    <col min="9709" max="9710" width="11.28515625" style="1" customWidth="1"/>
    <col min="9711" max="9711" width="12.5703125" style="1" customWidth="1"/>
    <col min="9712" max="9712" width="13.42578125" style="1" customWidth="1"/>
    <col min="9713" max="9713" width="31.28515625" style="1" bestFit="1" customWidth="1"/>
    <col min="9714" max="9715" width="11.85546875" style="1" customWidth="1"/>
    <col min="9716" max="9716" width="8.7109375" style="1" bestFit="1" customWidth="1"/>
    <col min="9717" max="9717" width="9.42578125" style="1" bestFit="1" customWidth="1"/>
    <col min="9718" max="9724" width="11.85546875" style="1" customWidth="1"/>
    <col min="9725" max="9725" width="5.7109375" style="1" customWidth="1"/>
    <col min="9726" max="9726" width="3.7109375" style="1" customWidth="1"/>
    <col min="9727" max="9956" width="9.140625" style="1"/>
    <col min="9957" max="9958" width="3.7109375" style="1" customWidth="1"/>
    <col min="9959" max="9962" width="12.5703125" style="1" customWidth="1"/>
    <col min="9963" max="9963" width="3.7109375" style="1" customWidth="1"/>
    <col min="9964" max="9964" width="42.85546875" style="1" bestFit="1" customWidth="1"/>
    <col min="9965" max="9966" width="11.28515625" style="1" customWidth="1"/>
    <col min="9967" max="9967" width="12.5703125" style="1" customWidth="1"/>
    <col min="9968" max="9968" width="13.42578125" style="1" customWidth="1"/>
    <col min="9969" max="9969" width="31.28515625" style="1" bestFit="1" customWidth="1"/>
    <col min="9970" max="9971" width="11.85546875" style="1" customWidth="1"/>
    <col min="9972" max="9972" width="8.7109375" style="1" bestFit="1" customWidth="1"/>
    <col min="9973" max="9973" width="9.42578125" style="1" bestFit="1" customWidth="1"/>
    <col min="9974" max="9980" width="11.85546875" style="1" customWidth="1"/>
    <col min="9981" max="9981" width="5.7109375" style="1" customWidth="1"/>
    <col min="9982" max="9982" width="3.7109375" style="1" customWidth="1"/>
    <col min="9983" max="10212" width="9.140625" style="1"/>
    <col min="10213" max="10214" width="3.7109375" style="1" customWidth="1"/>
    <col min="10215" max="10218" width="12.5703125" style="1" customWidth="1"/>
    <col min="10219" max="10219" width="3.7109375" style="1" customWidth="1"/>
    <col min="10220" max="10220" width="42.85546875" style="1" bestFit="1" customWidth="1"/>
    <col min="10221" max="10222" width="11.28515625" style="1" customWidth="1"/>
    <col min="10223" max="10223" width="12.5703125" style="1" customWidth="1"/>
    <col min="10224" max="10224" width="13.42578125" style="1" customWidth="1"/>
    <col min="10225" max="10225" width="31.28515625" style="1" bestFit="1" customWidth="1"/>
    <col min="10226" max="10227" width="11.85546875" style="1" customWidth="1"/>
    <col min="10228" max="10228" width="8.7109375" style="1" bestFit="1" customWidth="1"/>
    <col min="10229" max="10229" width="9.42578125" style="1" bestFit="1" customWidth="1"/>
    <col min="10230" max="10236" width="11.85546875" style="1" customWidth="1"/>
    <col min="10237" max="10237" width="5.7109375" style="1" customWidth="1"/>
    <col min="10238" max="10238" width="3.7109375" style="1" customWidth="1"/>
    <col min="10239" max="10468" width="9.140625" style="1"/>
    <col min="10469" max="10470" width="3.7109375" style="1" customWidth="1"/>
    <col min="10471" max="10474" width="12.5703125" style="1" customWidth="1"/>
    <col min="10475" max="10475" width="3.7109375" style="1" customWidth="1"/>
    <col min="10476" max="10476" width="42.85546875" style="1" bestFit="1" customWidth="1"/>
    <col min="10477" max="10478" width="11.28515625" style="1" customWidth="1"/>
    <col min="10479" max="10479" width="12.5703125" style="1" customWidth="1"/>
    <col min="10480" max="10480" width="13.42578125" style="1" customWidth="1"/>
    <col min="10481" max="10481" width="31.28515625" style="1" bestFit="1" customWidth="1"/>
    <col min="10482" max="10483" width="11.85546875" style="1" customWidth="1"/>
    <col min="10484" max="10484" width="8.7109375" style="1" bestFit="1" customWidth="1"/>
    <col min="10485" max="10485" width="9.42578125" style="1" bestFit="1" customWidth="1"/>
    <col min="10486" max="10492" width="11.85546875" style="1" customWidth="1"/>
    <col min="10493" max="10493" width="5.7109375" style="1" customWidth="1"/>
    <col min="10494" max="10494" width="3.7109375" style="1" customWidth="1"/>
    <col min="10495" max="10724" width="9.140625" style="1"/>
    <col min="10725" max="10726" width="3.7109375" style="1" customWidth="1"/>
    <col min="10727" max="10730" width="12.5703125" style="1" customWidth="1"/>
    <col min="10731" max="10731" width="3.7109375" style="1" customWidth="1"/>
    <col min="10732" max="10732" width="42.85546875" style="1" bestFit="1" customWidth="1"/>
    <col min="10733" max="10734" width="11.28515625" style="1" customWidth="1"/>
    <col min="10735" max="10735" width="12.5703125" style="1" customWidth="1"/>
    <col min="10736" max="10736" width="13.42578125" style="1" customWidth="1"/>
    <col min="10737" max="10737" width="31.28515625" style="1" bestFit="1" customWidth="1"/>
    <col min="10738" max="10739" width="11.85546875" style="1" customWidth="1"/>
    <col min="10740" max="10740" width="8.7109375" style="1" bestFit="1" customWidth="1"/>
    <col min="10741" max="10741" width="9.42578125" style="1" bestFit="1" customWidth="1"/>
    <col min="10742" max="10748" width="11.85546875" style="1" customWidth="1"/>
    <col min="10749" max="10749" width="5.7109375" style="1" customWidth="1"/>
    <col min="10750" max="10750" width="3.7109375" style="1" customWidth="1"/>
    <col min="10751" max="10980" width="9.140625" style="1"/>
    <col min="10981" max="10982" width="3.7109375" style="1" customWidth="1"/>
    <col min="10983" max="10986" width="12.5703125" style="1" customWidth="1"/>
    <col min="10987" max="10987" width="3.7109375" style="1" customWidth="1"/>
    <col min="10988" max="10988" width="42.85546875" style="1" bestFit="1" customWidth="1"/>
    <col min="10989" max="10990" width="11.28515625" style="1" customWidth="1"/>
    <col min="10991" max="10991" width="12.5703125" style="1" customWidth="1"/>
    <col min="10992" max="10992" width="13.42578125" style="1" customWidth="1"/>
    <col min="10993" max="10993" width="31.28515625" style="1" bestFit="1" customWidth="1"/>
    <col min="10994" max="10995" width="11.85546875" style="1" customWidth="1"/>
    <col min="10996" max="10996" width="8.7109375" style="1" bestFit="1" customWidth="1"/>
    <col min="10997" max="10997" width="9.42578125" style="1" bestFit="1" customWidth="1"/>
    <col min="10998" max="11004" width="11.85546875" style="1" customWidth="1"/>
    <col min="11005" max="11005" width="5.7109375" style="1" customWidth="1"/>
    <col min="11006" max="11006" width="3.7109375" style="1" customWidth="1"/>
    <col min="11007" max="11236" width="9.140625" style="1"/>
    <col min="11237" max="11238" width="3.7109375" style="1" customWidth="1"/>
    <col min="11239" max="11242" width="12.5703125" style="1" customWidth="1"/>
    <col min="11243" max="11243" width="3.7109375" style="1" customWidth="1"/>
    <col min="11244" max="11244" width="42.85546875" style="1" bestFit="1" customWidth="1"/>
    <col min="11245" max="11246" width="11.28515625" style="1" customWidth="1"/>
    <col min="11247" max="11247" width="12.5703125" style="1" customWidth="1"/>
    <col min="11248" max="11248" width="13.42578125" style="1" customWidth="1"/>
    <col min="11249" max="11249" width="31.28515625" style="1" bestFit="1" customWidth="1"/>
    <col min="11250" max="11251" width="11.85546875" style="1" customWidth="1"/>
    <col min="11252" max="11252" width="8.7109375" style="1" bestFit="1" customWidth="1"/>
    <col min="11253" max="11253" width="9.42578125" style="1" bestFit="1" customWidth="1"/>
    <col min="11254" max="11260" width="11.85546875" style="1" customWidth="1"/>
    <col min="11261" max="11261" width="5.7109375" style="1" customWidth="1"/>
    <col min="11262" max="11262" width="3.7109375" style="1" customWidth="1"/>
    <col min="11263" max="11492" width="9.140625" style="1"/>
    <col min="11493" max="11494" width="3.7109375" style="1" customWidth="1"/>
    <col min="11495" max="11498" width="12.5703125" style="1" customWidth="1"/>
    <col min="11499" max="11499" width="3.7109375" style="1" customWidth="1"/>
    <col min="11500" max="11500" width="42.85546875" style="1" bestFit="1" customWidth="1"/>
    <col min="11501" max="11502" width="11.28515625" style="1" customWidth="1"/>
    <col min="11503" max="11503" width="12.5703125" style="1" customWidth="1"/>
    <col min="11504" max="11504" width="13.42578125" style="1" customWidth="1"/>
    <col min="11505" max="11505" width="31.28515625" style="1" bestFit="1" customWidth="1"/>
    <col min="11506" max="11507" width="11.85546875" style="1" customWidth="1"/>
    <col min="11508" max="11508" width="8.7109375" style="1" bestFit="1" customWidth="1"/>
    <col min="11509" max="11509" width="9.42578125" style="1" bestFit="1" customWidth="1"/>
    <col min="11510" max="11516" width="11.85546875" style="1" customWidth="1"/>
    <col min="11517" max="11517" width="5.7109375" style="1" customWidth="1"/>
    <col min="11518" max="11518" width="3.7109375" style="1" customWidth="1"/>
    <col min="11519" max="11748" width="9.140625" style="1"/>
    <col min="11749" max="11750" width="3.7109375" style="1" customWidth="1"/>
    <col min="11751" max="11754" width="12.5703125" style="1" customWidth="1"/>
    <col min="11755" max="11755" width="3.7109375" style="1" customWidth="1"/>
    <col min="11756" max="11756" width="42.85546875" style="1" bestFit="1" customWidth="1"/>
    <col min="11757" max="11758" width="11.28515625" style="1" customWidth="1"/>
    <col min="11759" max="11759" width="12.5703125" style="1" customWidth="1"/>
    <col min="11760" max="11760" width="13.42578125" style="1" customWidth="1"/>
    <col min="11761" max="11761" width="31.28515625" style="1" bestFit="1" customWidth="1"/>
    <col min="11762" max="11763" width="11.85546875" style="1" customWidth="1"/>
    <col min="11764" max="11764" width="8.7109375" style="1" bestFit="1" customWidth="1"/>
    <col min="11765" max="11765" width="9.42578125" style="1" bestFit="1" customWidth="1"/>
    <col min="11766" max="11772" width="11.85546875" style="1" customWidth="1"/>
    <col min="11773" max="11773" width="5.7109375" style="1" customWidth="1"/>
    <col min="11774" max="11774" width="3.7109375" style="1" customWidth="1"/>
    <col min="11775" max="12004" width="9.140625" style="1"/>
    <col min="12005" max="12006" width="3.7109375" style="1" customWidth="1"/>
    <col min="12007" max="12010" width="12.5703125" style="1" customWidth="1"/>
    <col min="12011" max="12011" width="3.7109375" style="1" customWidth="1"/>
    <col min="12012" max="12012" width="42.85546875" style="1" bestFit="1" customWidth="1"/>
    <col min="12013" max="12014" width="11.28515625" style="1" customWidth="1"/>
    <col min="12015" max="12015" width="12.5703125" style="1" customWidth="1"/>
    <col min="12016" max="12016" width="13.42578125" style="1" customWidth="1"/>
    <col min="12017" max="12017" width="31.28515625" style="1" bestFit="1" customWidth="1"/>
    <col min="12018" max="12019" width="11.85546875" style="1" customWidth="1"/>
    <col min="12020" max="12020" width="8.7109375" style="1" bestFit="1" customWidth="1"/>
    <col min="12021" max="12021" width="9.42578125" style="1" bestFit="1" customWidth="1"/>
    <col min="12022" max="12028" width="11.85546875" style="1" customWidth="1"/>
    <col min="12029" max="12029" width="5.7109375" style="1" customWidth="1"/>
    <col min="12030" max="12030" width="3.7109375" style="1" customWidth="1"/>
    <col min="12031" max="12260" width="9.140625" style="1"/>
    <col min="12261" max="12262" width="3.7109375" style="1" customWidth="1"/>
    <col min="12263" max="12266" width="12.5703125" style="1" customWidth="1"/>
    <col min="12267" max="12267" width="3.7109375" style="1" customWidth="1"/>
    <col min="12268" max="12268" width="42.85546875" style="1" bestFit="1" customWidth="1"/>
    <col min="12269" max="12270" width="11.28515625" style="1" customWidth="1"/>
    <col min="12271" max="12271" width="12.5703125" style="1" customWidth="1"/>
    <col min="12272" max="12272" width="13.42578125" style="1" customWidth="1"/>
    <col min="12273" max="12273" width="31.28515625" style="1" bestFit="1" customWidth="1"/>
    <col min="12274" max="12275" width="11.85546875" style="1" customWidth="1"/>
    <col min="12276" max="12276" width="8.7109375" style="1" bestFit="1" customWidth="1"/>
    <col min="12277" max="12277" width="9.42578125" style="1" bestFit="1" customWidth="1"/>
    <col min="12278" max="12284" width="11.85546875" style="1" customWidth="1"/>
    <col min="12285" max="12285" width="5.7109375" style="1" customWidth="1"/>
    <col min="12286" max="12286" width="3.7109375" style="1" customWidth="1"/>
    <col min="12287" max="12516" width="9.140625" style="1"/>
    <col min="12517" max="12518" width="3.7109375" style="1" customWidth="1"/>
    <col min="12519" max="12522" width="12.5703125" style="1" customWidth="1"/>
    <col min="12523" max="12523" width="3.7109375" style="1" customWidth="1"/>
    <col min="12524" max="12524" width="42.85546875" style="1" bestFit="1" customWidth="1"/>
    <col min="12525" max="12526" width="11.28515625" style="1" customWidth="1"/>
    <col min="12527" max="12527" width="12.5703125" style="1" customWidth="1"/>
    <col min="12528" max="12528" width="13.42578125" style="1" customWidth="1"/>
    <col min="12529" max="12529" width="31.28515625" style="1" bestFit="1" customWidth="1"/>
    <col min="12530" max="12531" width="11.85546875" style="1" customWidth="1"/>
    <col min="12532" max="12532" width="8.7109375" style="1" bestFit="1" customWidth="1"/>
    <col min="12533" max="12533" width="9.42578125" style="1" bestFit="1" customWidth="1"/>
    <col min="12534" max="12540" width="11.85546875" style="1" customWidth="1"/>
    <col min="12541" max="12541" width="5.7109375" style="1" customWidth="1"/>
    <col min="12542" max="12542" width="3.7109375" style="1" customWidth="1"/>
    <col min="12543" max="12772" width="9.140625" style="1"/>
    <col min="12773" max="12774" width="3.7109375" style="1" customWidth="1"/>
    <col min="12775" max="12778" width="12.5703125" style="1" customWidth="1"/>
    <col min="12779" max="12779" width="3.7109375" style="1" customWidth="1"/>
    <col min="12780" max="12780" width="42.85546875" style="1" bestFit="1" customWidth="1"/>
    <col min="12781" max="12782" width="11.28515625" style="1" customWidth="1"/>
    <col min="12783" max="12783" width="12.5703125" style="1" customWidth="1"/>
    <col min="12784" max="12784" width="13.42578125" style="1" customWidth="1"/>
    <col min="12785" max="12785" width="31.28515625" style="1" bestFit="1" customWidth="1"/>
    <col min="12786" max="12787" width="11.85546875" style="1" customWidth="1"/>
    <col min="12788" max="12788" width="8.7109375" style="1" bestFit="1" customWidth="1"/>
    <col min="12789" max="12789" width="9.42578125" style="1" bestFit="1" customWidth="1"/>
    <col min="12790" max="12796" width="11.85546875" style="1" customWidth="1"/>
    <col min="12797" max="12797" width="5.7109375" style="1" customWidth="1"/>
    <col min="12798" max="12798" width="3.7109375" style="1" customWidth="1"/>
    <col min="12799" max="13028" width="9.140625" style="1"/>
    <col min="13029" max="13030" width="3.7109375" style="1" customWidth="1"/>
    <col min="13031" max="13034" width="12.5703125" style="1" customWidth="1"/>
    <col min="13035" max="13035" width="3.7109375" style="1" customWidth="1"/>
    <col min="13036" max="13036" width="42.85546875" style="1" bestFit="1" customWidth="1"/>
    <col min="13037" max="13038" width="11.28515625" style="1" customWidth="1"/>
    <col min="13039" max="13039" width="12.5703125" style="1" customWidth="1"/>
    <col min="13040" max="13040" width="13.42578125" style="1" customWidth="1"/>
    <col min="13041" max="13041" width="31.28515625" style="1" bestFit="1" customWidth="1"/>
    <col min="13042" max="13043" width="11.85546875" style="1" customWidth="1"/>
    <col min="13044" max="13044" width="8.7109375" style="1" bestFit="1" customWidth="1"/>
    <col min="13045" max="13045" width="9.42578125" style="1" bestFit="1" customWidth="1"/>
    <col min="13046" max="13052" width="11.85546875" style="1" customWidth="1"/>
    <col min="13053" max="13053" width="5.7109375" style="1" customWidth="1"/>
    <col min="13054" max="13054" width="3.7109375" style="1" customWidth="1"/>
    <col min="13055" max="13284" width="9.140625" style="1"/>
    <col min="13285" max="13286" width="3.7109375" style="1" customWidth="1"/>
    <col min="13287" max="13290" width="12.5703125" style="1" customWidth="1"/>
    <col min="13291" max="13291" width="3.7109375" style="1" customWidth="1"/>
    <col min="13292" max="13292" width="42.85546875" style="1" bestFit="1" customWidth="1"/>
    <col min="13293" max="13294" width="11.28515625" style="1" customWidth="1"/>
    <col min="13295" max="13295" width="12.5703125" style="1" customWidth="1"/>
    <col min="13296" max="13296" width="13.42578125" style="1" customWidth="1"/>
    <col min="13297" max="13297" width="31.28515625" style="1" bestFit="1" customWidth="1"/>
    <col min="13298" max="13299" width="11.85546875" style="1" customWidth="1"/>
    <col min="13300" max="13300" width="8.7109375" style="1" bestFit="1" customWidth="1"/>
    <col min="13301" max="13301" width="9.42578125" style="1" bestFit="1" customWidth="1"/>
    <col min="13302" max="13308" width="11.85546875" style="1" customWidth="1"/>
    <col min="13309" max="13309" width="5.7109375" style="1" customWidth="1"/>
    <col min="13310" max="13310" width="3.7109375" style="1" customWidth="1"/>
    <col min="13311" max="13540" width="9.140625" style="1"/>
    <col min="13541" max="13542" width="3.7109375" style="1" customWidth="1"/>
    <col min="13543" max="13546" width="12.5703125" style="1" customWidth="1"/>
    <col min="13547" max="13547" width="3.7109375" style="1" customWidth="1"/>
    <col min="13548" max="13548" width="42.85546875" style="1" bestFit="1" customWidth="1"/>
    <col min="13549" max="13550" width="11.28515625" style="1" customWidth="1"/>
    <col min="13551" max="13551" width="12.5703125" style="1" customWidth="1"/>
    <col min="13552" max="13552" width="13.42578125" style="1" customWidth="1"/>
    <col min="13553" max="13553" width="31.28515625" style="1" bestFit="1" customWidth="1"/>
    <col min="13554" max="13555" width="11.85546875" style="1" customWidth="1"/>
    <col min="13556" max="13556" width="8.7109375" style="1" bestFit="1" customWidth="1"/>
    <col min="13557" max="13557" width="9.42578125" style="1" bestFit="1" customWidth="1"/>
    <col min="13558" max="13564" width="11.85546875" style="1" customWidth="1"/>
    <col min="13565" max="13565" width="5.7109375" style="1" customWidth="1"/>
    <col min="13566" max="13566" width="3.7109375" style="1" customWidth="1"/>
    <col min="13567" max="13796" width="9.140625" style="1"/>
    <col min="13797" max="13798" width="3.7109375" style="1" customWidth="1"/>
    <col min="13799" max="13802" width="12.5703125" style="1" customWidth="1"/>
    <col min="13803" max="13803" width="3.7109375" style="1" customWidth="1"/>
    <col min="13804" max="13804" width="42.85546875" style="1" bestFit="1" customWidth="1"/>
    <col min="13805" max="13806" width="11.28515625" style="1" customWidth="1"/>
    <col min="13807" max="13807" width="12.5703125" style="1" customWidth="1"/>
    <col min="13808" max="13808" width="13.42578125" style="1" customWidth="1"/>
    <col min="13809" max="13809" width="31.28515625" style="1" bestFit="1" customWidth="1"/>
    <col min="13810" max="13811" width="11.85546875" style="1" customWidth="1"/>
    <col min="13812" max="13812" width="8.7109375" style="1" bestFit="1" customWidth="1"/>
    <col min="13813" max="13813" width="9.42578125" style="1" bestFit="1" customWidth="1"/>
    <col min="13814" max="13820" width="11.85546875" style="1" customWidth="1"/>
    <col min="13821" max="13821" width="5.7109375" style="1" customWidth="1"/>
    <col min="13822" max="13822" width="3.7109375" style="1" customWidth="1"/>
    <col min="13823" max="14052" width="9.140625" style="1"/>
    <col min="14053" max="14054" width="3.7109375" style="1" customWidth="1"/>
    <col min="14055" max="14058" width="12.5703125" style="1" customWidth="1"/>
    <col min="14059" max="14059" width="3.7109375" style="1" customWidth="1"/>
    <col min="14060" max="14060" width="42.85546875" style="1" bestFit="1" customWidth="1"/>
    <col min="14061" max="14062" width="11.28515625" style="1" customWidth="1"/>
    <col min="14063" max="14063" width="12.5703125" style="1" customWidth="1"/>
    <col min="14064" max="14064" width="13.42578125" style="1" customWidth="1"/>
    <col min="14065" max="14065" width="31.28515625" style="1" bestFit="1" customWidth="1"/>
    <col min="14066" max="14067" width="11.85546875" style="1" customWidth="1"/>
    <col min="14068" max="14068" width="8.7109375" style="1" bestFit="1" customWidth="1"/>
    <col min="14069" max="14069" width="9.42578125" style="1" bestFit="1" customWidth="1"/>
    <col min="14070" max="14076" width="11.85546875" style="1" customWidth="1"/>
    <col min="14077" max="14077" width="5.7109375" style="1" customWidth="1"/>
    <col min="14078" max="14078" width="3.7109375" style="1" customWidth="1"/>
    <col min="14079" max="14308" width="9.140625" style="1"/>
    <col min="14309" max="14310" width="3.7109375" style="1" customWidth="1"/>
    <col min="14311" max="14314" width="12.5703125" style="1" customWidth="1"/>
    <col min="14315" max="14315" width="3.7109375" style="1" customWidth="1"/>
    <col min="14316" max="14316" width="42.85546875" style="1" bestFit="1" customWidth="1"/>
    <col min="14317" max="14318" width="11.28515625" style="1" customWidth="1"/>
    <col min="14319" max="14319" width="12.5703125" style="1" customWidth="1"/>
    <col min="14320" max="14320" width="13.42578125" style="1" customWidth="1"/>
    <col min="14321" max="14321" width="31.28515625" style="1" bestFit="1" customWidth="1"/>
    <col min="14322" max="14323" width="11.85546875" style="1" customWidth="1"/>
    <col min="14324" max="14324" width="8.7109375" style="1" bestFit="1" customWidth="1"/>
    <col min="14325" max="14325" width="9.42578125" style="1" bestFit="1" customWidth="1"/>
    <col min="14326" max="14332" width="11.85546875" style="1" customWidth="1"/>
    <col min="14333" max="14333" width="5.7109375" style="1" customWidth="1"/>
    <col min="14334" max="14334" width="3.7109375" style="1" customWidth="1"/>
    <col min="14335" max="14564" width="9.140625" style="1"/>
    <col min="14565" max="14566" width="3.7109375" style="1" customWidth="1"/>
    <col min="14567" max="14570" width="12.5703125" style="1" customWidth="1"/>
    <col min="14571" max="14571" width="3.7109375" style="1" customWidth="1"/>
    <col min="14572" max="14572" width="42.85546875" style="1" bestFit="1" customWidth="1"/>
    <col min="14573" max="14574" width="11.28515625" style="1" customWidth="1"/>
    <col min="14575" max="14575" width="12.5703125" style="1" customWidth="1"/>
    <col min="14576" max="14576" width="13.42578125" style="1" customWidth="1"/>
    <col min="14577" max="14577" width="31.28515625" style="1" bestFit="1" customWidth="1"/>
    <col min="14578" max="14579" width="11.85546875" style="1" customWidth="1"/>
    <col min="14580" max="14580" width="8.7109375" style="1" bestFit="1" customWidth="1"/>
    <col min="14581" max="14581" width="9.42578125" style="1" bestFit="1" customWidth="1"/>
    <col min="14582" max="14588" width="11.85546875" style="1" customWidth="1"/>
    <col min="14589" max="14589" width="5.7109375" style="1" customWidth="1"/>
    <col min="14590" max="14590" width="3.7109375" style="1" customWidth="1"/>
    <col min="14591" max="14820" width="9.140625" style="1"/>
    <col min="14821" max="14822" width="3.7109375" style="1" customWidth="1"/>
    <col min="14823" max="14826" width="12.5703125" style="1" customWidth="1"/>
    <col min="14827" max="14827" width="3.7109375" style="1" customWidth="1"/>
    <col min="14828" max="14828" width="42.85546875" style="1" bestFit="1" customWidth="1"/>
    <col min="14829" max="14830" width="11.28515625" style="1" customWidth="1"/>
    <col min="14831" max="14831" width="12.5703125" style="1" customWidth="1"/>
    <col min="14832" max="14832" width="13.42578125" style="1" customWidth="1"/>
    <col min="14833" max="14833" width="31.28515625" style="1" bestFit="1" customWidth="1"/>
    <col min="14834" max="14835" width="11.85546875" style="1" customWidth="1"/>
    <col min="14836" max="14836" width="8.7109375" style="1" bestFit="1" customWidth="1"/>
    <col min="14837" max="14837" width="9.42578125" style="1" bestFit="1" customWidth="1"/>
    <col min="14838" max="14844" width="11.85546875" style="1" customWidth="1"/>
    <col min="14845" max="14845" width="5.7109375" style="1" customWidth="1"/>
    <col min="14846" max="14846" width="3.7109375" style="1" customWidth="1"/>
    <col min="14847" max="15076" width="9.140625" style="1"/>
    <col min="15077" max="15078" width="3.7109375" style="1" customWidth="1"/>
    <col min="15079" max="15082" width="12.5703125" style="1" customWidth="1"/>
    <col min="15083" max="15083" width="3.7109375" style="1" customWidth="1"/>
    <col min="15084" max="15084" width="42.85546875" style="1" bestFit="1" customWidth="1"/>
    <col min="15085" max="15086" width="11.28515625" style="1" customWidth="1"/>
    <col min="15087" max="15087" width="12.5703125" style="1" customWidth="1"/>
    <col min="15088" max="15088" width="13.42578125" style="1" customWidth="1"/>
    <col min="15089" max="15089" width="31.28515625" style="1" bestFit="1" customWidth="1"/>
    <col min="15090" max="15091" width="11.85546875" style="1" customWidth="1"/>
    <col min="15092" max="15092" width="8.7109375" style="1" bestFit="1" customWidth="1"/>
    <col min="15093" max="15093" width="9.42578125" style="1" bestFit="1" customWidth="1"/>
    <col min="15094" max="15100" width="11.85546875" style="1" customWidth="1"/>
    <col min="15101" max="15101" width="5.7109375" style="1" customWidth="1"/>
    <col min="15102" max="15102" width="3.7109375" style="1" customWidth="1"/>
    <col min="15103" max="15332" width="9.140625" style="1"/>
    <col min="15333" max="15334" width="3.7109375" style="1" customWidth="1"/>
    <col min="15335" max="15338" width="12.5703125" style="1" customWidth="1"/>
    <col min="15339" max="15339" width="3.7109375" style="1" customWidth="1"/>
    <col min="15340" max="15340" width="42.85546875" style="1" bestFit="1" customWidth="1"/>
    <col min="15341" max="15342" width="11.28515625" style="1" customWidth="1"/>
    <col min="15343" max="15343" width="12.5703125" style="1" customWidth="1"/>
    <col min="15344" max="15344" width="13.42578125" style="1" customWidth="1"/>
    <col min="15345" max="15345" width="31.28515625" style="1" bestFit="1" customWidth="1"/>
    <col min="15346" max="15347" width="11.85546875" style="1" customWidth="1"/>
    <col min="15348" max="15348" width="8.7109375" style="1" bestFit="1" customWidth="1"/>
    <col min="15349" max="15349" width="9.42578125" style="1" bestFit="1" customWidth="1"/>
    <col min="15350" max="15356" width="11.85546875" style="1" customWidth="1"/>
    <col min="15357" max="15357" width="5.7109375" style="1" customWidth="1"/>
    <col min="15358" max="15358" width="3.7109375" style="1" customWidth="1"/>
    <col min="15359" max="15588" width="9.140625" style="1"/>
    <col min="15589" max="15590" width="3.7109375" style="1" customWidth="1"/>
    <col min="15591" max="15594" width="12.5703125" style="1" customWidth="1"/>
    <col min="15595" max="15595" width="3.7109375" style="1" customWidth="1"/>
    <col min="15596" max="15596" width="42.85546875" style="1" bestFit="1" customWidth="1"/>
    <col min="15597" max="15598" width="11.28515625" style="1" customWidth="1"/>
    <col min="15599" max="15599" width="12.5703125" style="1" customWidth="1"/>
    <col min="15600" max="15600" width="13.42578125" style="1" customWidth="1"/>
    <col min="15601" max="15601" width="31.28515625" style="1" bestFit="1" customWidth="1"/>
    <col min="15602" max="15603" width="11.85546875" style="1" customWidth="1"/>
    <col min="15604" max="15604" width="8.7109375" style="1" bestFit="1" customWidth="1"/>
    <col min="15605" max="15605" width="9.42578125" style="1" bestFit="1" customWidth="1"/>
    <col min="15606" max="15612" width="11.85546875" style="1" customWidth="1"/>
    <col min="15613" max="15613" width="5.7109375" style="1" customWidth="1"/>
    <col min="15614" max="15614" width="3.7109375" style="1" customWidth="1"/>
    <col min="15615" max="15844" width="9.140625" style="1"/>
    <col min="15845" max="15846" width="3.7109375" style="1" customWidth="1"/>
    <col min="15847" max="15850" width="12.5703125" style="1" customWidth="1"/>
    <col min="15851" max="15851" width="3.7109375" style="1" customWidth="1"/>
    <col min="15852" max="15852" width="42.85546875" style="1" bestFit="1" customWidth="1"/>
    <col min="15853" max="15854" width="11.28515625" style="1" customWidth="1"/>
    <col min="15855" max="15855" width="12.5703125" style="1" customWidth="1"/>
    <col min="15856" max="15856" width="13.42578125" style="1" customWidth="1"/>
    <col min="15857" max="15857" width="31.28515625" style="1" bestFit="1" customWidth="1"/>
    <col min="15858" max="15859" width="11.85546875" style="1" customWidth="1"/>
    <col min="15860" max="15860" width="8.7109375" style="1" bestFit="1" customWidth="1"/>
    <col min="15861" max="15861" width="9.42578125" style="1" bestFit="1" customWidth="1"/>
    <col min="15862" max="15868" width="11.85546875" style="1" customWidth="1"/>
    <col min="15869" max="15869" width="5.7109375" style="1" customWidth="1"/>
    <col min="15870" max="15870" width="3.7109375" style="1" customWidth="1"/>
    <col min="15871" max="16100" width="9.140625" style="1"/>
    <col min="16101" max="16102" width="3.7109375" style="1" customWidth="1"/>
    <col min="16103" max="16106" width="12.5703125" style="1" customWidth="1"/>
    <col min="16107" max="16107" width="3.7109375" style="1" customWidth="1"/>
    <col min="16108" max="16108" width="42.85546875" style="1" bestFit="1" customWidth="1"/>
    <col min="16109" max="16110" width="11.28515625" style="1" customWidth="1"/>
    <col min="16111" max="16111" width="12.5703125" style="1" customWidth="1"/>
    <col min="16112" max="16112" width="13.42578125" style="1" customWidth="1"/>
    <col min="16113" max="16113" width="31.28515625" style="1" bestFit="1" customWidth="1"/>
    <col min="16114" max="16115" width="11.85546875" style="1" customWidth="1"/>
    <col min="16116" max="16116" width="8.7109375" style="1" bestFit="1" customWidth="1"/>
    <col min="16117" max="16117" width="9.42578125" style="1" bestFit="1" customWidth="1"/>
    <col min="16118" max="16124" width="11.85546875" style="1" customWidth="1"/>
    <col min="16125" max="16125" width="5.7109375" style="1" customWidth="1"/>
    <col min="16126" max="16126" width="3.7109375" style="1" customWidth="1"/>
    <col min="16127" max="16384" width="9.140625" style="1"/>
  </cols>
  <sheetData>
    <row r="1" spans="3:20">
      <c r="G1" s="1"/>
      <c r="H1" s="1"/>
      <c r="I1" s="1"/>
    </row>
    <row r="2" spans="3:20">
      <c r="G2" s="1"/>
      <c r="H2" s="1"/>
      <c r="I2" s="1"/>
    </row>
    <row r="3" spans="3:20" ht="21.4" customHeight="1">
      <c r="C3" s="2"/>
      <c r="F3" s="531"/>
      <c r="G3" s="5"/>
      <c r="I3" s="6" t="s">
        <v>0</v>
      </c>
    </row>
    <row r="4" spans="3:20" ht="21.4" customHeight="1">
      <c r="C4" s="7"/>
      <c r="D4" s="8"/>
      <c r="I4" s="6" t="s">
        <v>653</v>
      </c>
      <c r="Q4" s="5"/>
    </row>
    <row r="5" spans="3:20" ht="19.5">
      <c r="C5" s="9"/>
      <c r="I5" s="31" t="s">
        <v>1</v>
      </c>
    </row>
    <row r="6" spans="3:20" ht="15.75">
      <c r="C6" s="1843" t="s">
        <v>317</v>
      </c>
      <c r="D6" s="1843"/>
      <c r="G6" s="1"/>
      <c r="I6" s="1"/>
    </row>
    <row r="7" spans="3:20" ht="15.75" thickBot="1">
      <c r="C7" s="10" t="s">
        <v>3</v>
      </c>
      <c r="D7" s="11" t="s">
        <v>312</v>
      </c>
      <c r="F7" s="531" t="s">
        <v>2</v>
      </c>
      <c r="G7" s="28"/>
      <c r="H7" s="1"/>
      <c r="I7" s="36" t="s">
        <v>311</v>
      </c>
      <c r="J7"/>
      <c r="K7"/>
      <c r="L7"/>
      <c r="M7"/>
    </row>
    <row r="8" spans="3:20" ht="15.75" thickBot="1">
      <c r="C8" s="115">
        <f>margins!AL3</f>
        <v>13.25</v>
      </c>
      <c r="D8" s="116">
        <v>110.72499999999999</v>
      </c>
      <c r="E8" s="15"/>
      <c r="F8" s="12" t="s">
        <v>6</v>
      </c>
      <c r="G8" s="13">
        <v>100</v>
      </c>
      <c r="H8" s="1"/>
      <c r="I8" s="530" t="s">
        <v>351</v>
      </c>
      <c r="J8" s="529"/>
      <c r="K8" s="529"/>
      <c r="L8" s="529"/>
      <c r="M8" s="528"/>
      <c r="O8"/>
      <c r="R8" s="428" t="s">
        <v>433</v>
      </c>
      <c r="S8" s="429"/>
      <c r="T8" s="1492">
        <v>46059.354328703703</v>
      </c>
    </row>
    <row r="9" spans="3:20" ht="15.75" thickBot="1">
      <c r="C9" s="115">
        <f>margins!AL4</f>
        <v>13.125</v>
      </c>
      <c r="D9" s="116">
        <v>110.6</v>
      </c>
      <c r="E9" s="18"/>
      <c r="F9" s="16" t="s">
        <v>8</v>
      </c>
      <c r="G9" s="527">
        <v>0</v>
      </c>
      <c r="H9" s="1"/>
      <c r="I9" s="84" t="s">
        <v>352</v>
      </c>
      <c r="J9"/>
      <c r="K9"/>
      <c r="L9"/>
      <c r="M9" s="526"/>
      <c r="O9"/>
    </row>
    <row r="10" spans="3:20" ht="15.75" thickBot="1">
      <c r="C10" s="115">
        <f>margins!AL5</f>
        <v>13</v>
      </c>
      <c r="D10" s="116">
        <v>110.47499999999999</v>
      </c>
      <c r="E10" s="18"/>
      <c r="F10" s="19" t="s">
        <v>10</v>
      </c>
      <c r="G10" s="527">
        <v>-0.375</v>
      </c>
      <c r="H10" s="1"/>
      <c r="I10" s="84" t="s">
        <v>310</v>
      </c>
      <c r="J10"/>
      <c r="K10"/>
      <c r="L10"/>
      <c r="M10" s="526"/>
      <c r="R10" s="445" t="s">
        <v>199</v>
      </c>
      <c r="S10" s="446" t="s">
        <v>200</v>
      </c>
      <c r="T10" s="446" t="s">
        <v>201</v>
      </c>
    </row>
    <row r="11" spans="3:20">
      <c r="C11" s="115">
        <f>margins!AL6</f>
        <v>12.875</v>
      </c>
      <c r="D11" s="116">
        <v>110.35</v>
      </c>
      <c r="E11" s="18"/>
      <c r="F11" s="672"/>
      <c r="G11" s="673"/>
      <c r="H11" s="1"/>
      <c r="I11" s="525" t="s">
        <v>309</v>
      </c>
      <c r="J11" s="524"/>
      <c r="K11" s="524"/>
      <c r="L11" s="524"/>
      <c r="M11" s="523"/>
    </row>
    <row r="12" spans="3:20" ht="15.75" thickBot="1">
      <c r="C12" s="115">
        <f>margins!AL7</f>
        <v>12.75</v>
      </c>
      <c r="D12" s="116">
        <v>110.22499999999999</v>
      </c>
      <c r="F12" s="522" t="s">
        <v>30</v>
      </c>
      <c r="G12" s="521"/>
      <c r="H12" s="1"/>
      <c r="I12" s="1862" t="s">
        <v>465</v>
      </c>
      <c r="J12" s="1863"/>
      <c r="K12" s="1863"/>
      <c r="L12" s="1863"/>
      <c r="M12" s="1863"/>
    </row>
    <row r="13" spans="3:20">
      <c r="C13" s="115">
        <f>margins!AL8</f>
        <v>12.625</v>
      </c>
      <c r="D13" s="116">
        <v>110.1</v>
      </c>
      <c r="F13" s="32" t="s">
        <v>83</v>
      </c>
      <c r="G13" s="34">
        <v>-0.25</v>
      </c>
      <c r="H13" s="1"/>
      <c r="I13" s="800"/>
      <c r="J13" s="802"/>
      <c r="K13" s="802"/>
      <c r="L13" s="802"/>
      <c r="M13" s="803"/>
      <c r="R13" s="609" t="s">
        <v>203</v>
      </c>
      <c r="S13" s="435">
        <v>13.75</v>
      </c>
      <c r="T13" s="660" t="str">
        <f>_xlfn.IFNA(VLOOKUP(S13,$C$8:$D$48,2,FALSE), "NA")</f>
        <v>NA</v>
      </c>
    </row>
    <row r="14" spans="3:20">
      <c r="C14" s="115">
        <f>margins!AL9</f>
        <v>12.5</v>
      </c>
      <c r="D14" s="116">
        <v>109.97499999999999</v>
      </c>
      <c r="F14" s="32" t="s">
        <v>84</v>
      </c>
      <c r="G14" s="34">
        <v>-0.32500000000000001</v>
      </c>
      <c r="H14" s="1"/>
      <c r="I14" s="804"/>
      <c r="J14"/>
      <c r="K14"/>
      <c r="L14"/>
      <c r="M14" s="526"/>
      <c r="R14" s="611" t="s">
        <v>363</v>
      </c>
      <c r="S14" s="436" t="s">
        <v>15</v>
      </c>
      <c r="T14" s="440"/>
    </row>
    <row r="15" spans="3:20" ht="15" customHeight="1">
      <c r="C15" s="115">
        <f>margins!AL10</f>
        <v>12.375</v>
      </c>
      <c r="D15" s="116">
        <v>109.85</v>
      </c>
      <c r="F15" s="32" t="s">
        <v>85</v>
      </c>
      <c r="G15" s="34">
        <v>-0.55000000000000004</v>
      </c>
      <c r="H15" s="1"/>
      <c r="I15" s="804"/>
      <c r="J15"/>
      <c r="K15"/>
      <c r="L15"/>
      <c r="M15" s="526"/>
      <c r="O15"/>
      <c r="R15" s="611" t="s">
        <v>204</v>
      </c>
      <c r="S15" s="436" t="s">
        <v>298</v>
      </c>
      <c r="T15" s="440"/>
    </row>
    <row r="16" spans="3:20" ht="15" customHeight="1">
      <c r="C16" s="115">
        <f>margins!AL11</f>
        <v>12.25</v>
      </c>
      <c r="D16" s="116">
        <v>109.72499999999999</v>
      </c>
      <c r="E16" s="18"/>
      <c r="F16" s="32" t="s">
        <v>86</v>
      </c>
      <c r="G16" s="34">
        <v>-0.65</v>
      </c>
      <c r="H16" s="1"/>
      <c r="I16" s="84"/>
      <c r="J16"/>
      <c r="K16"/>
      <c r="L16"/>
      <c r="M16" s="526"/>
      <c r="O16"/>
      <c r="R16" s="611" t="s">
        <v>202</v>
      </c>
      <c r="S16" s="436" t="s">
        <v>288</v>
      </c>
      <c r="T16" s="440">
        <f>IF(S16="Choose a Selection",0,(INDEX($H$22:$N$74,MATCH(S16,$G$22:$G$74,0),MATCH($S$14,$H$21:$N$21,0),1)))</f>
        <v>0</v>
      </c>
    </row>
    <row r="17" spans="3:20" ht="15" customHeight="1">
      <c r="C17" s="115">
        <f>margins!AL12</f>
        <v>12.125</v>
      </c>
      <c r="D17" s="116">
        <v>109.6</v>
      </c>
      <c r="E17" s="18"/>
      <c r="F17" s="520" t="s">
        <v>307</v>
      </c>
      <c r="G17" s="33"/>
      <c r="H17" s="1"/>
      <c r="I17" s="525"/>
      <c r="J17" s="524"/>
      <c r="K17" s="524"/>
      <c r="L17" s="524"/>
      <c r="M17" s="523"/>
      <c r="O17"/>
      <c r="R17" s="611" t="s">
        <v>4</v>
      </c>
      <c r="S17" s="436" t="s">
        <v>195</v>
      </c>
      <c r="T17" s="440">
        <f>IF(S17="Full Doc",INDEX($H$22:$N$29,MATCH(S15,G22:G29,0),MATCH(S14,$H$21:$N$21,0),1),0)</f>
        <v>0</v>
      </c>
    </row>
    <row r="18" spans="3:20" ht="15" customHeight="1">
      <c r="C18" s="115">
        <f>margins!AL13</f>
        <v>12</v>
      </c>
      <c r="D18" s="116">
        <v>109.47499999999999</v>
      </c>
      <c r="E18" s="18"/>
      <c r="H18" s="1"/>
      <c r="I18" s="1"/>
      <c r="M18"/>
      <c r="O18"/>
      <c r="R18" s="611" t="s">
        <v>531</v>
      </c>
      <c r="S18" s="436" t="s">
        <v>195</v>
      </c>
      <c r="T18" s="440">
        <f>IF(S18="Choose a Selection",0,(INDEX($H$30:$N$37,MATCH($S$15,G30:G37,0),MATCH($S$14,$H$21:$N$21,0),1)))</f>
        <v>0</v>
      </c>
    </row>
    <row r="19" spans="3:20" ht="15" customHeight="1">
      <c r="C19" s="115">
        <f>margins!AL14</f>
        <v>11.875</v>
      </c>
      <c r="D19" s="116">
        <v>109.35</v>
      </c>
      <c r="E19" s="18"/>
      <c r="H19" s="1"/>
      <c r="I19" s="1"/>
      <c r="M19"/>
      <c r="O19"/>
      <c r="R19" s="611" t="s">
        <v>532</v>
      </c>
      <c r="S19" s="436" t="s">
        <v>195</v>
      </c>
      <c r="T19" s="440">
        <f>IF(S19="Choose a Selection",0,(INDEX($H$46:$N$48,MATCH(S19,G46:G48,0),MATCH($S$14,$H$21:$N$21,0),1)))</f>
        <v>0</v>
      </c>
    </row>
    <row r="20" spans="3:20" ht="15" customHeight="1">
      <c r="C20" s="115">
        <f>margins!AL15</f>
        <v>11.75</v>
      </c>
      <c r="D20" s="116">
        <v>109.22499999999999</v>
      </c>
      <c r="E20" s="18"/>
      <c r="F20" s="1835" t="s">
        <v>221</v>
      </c>
      <c r="G20" s="1836"/>
      <c r="H20" s="1870" t="s">
        <v>306</v>
      </c>
      <c r="I20" s="1870"/>
      <c r="J20" s="1870"/>
      <c r="K20" s="1870"/>
      <c r="L20" s="1870"/>
      <c r="M20" s="1870"/>
      <c r="N20" s="1871"/>
      <c r="O20" s="36"/>
      <c r="R20" s="611" t="s">
        <v>533</v>
      </c>
      <c r="S20" s="436" t="s">
        <v>195</v>
      </c>
      <c r="T20" s="440">
        <f>IF(S20="Choose a Selection",0,(INDEX($H$38:$N$45,MATCH($S$15,G38:G45,0),MATCH($S$14,$H$21:$N$21,0),1)))</f>
        <v>0</v>
      </c>
    </row>
    <row r="21" spans="3:20" ht="15" customHeight="1">
      <c r="C21" s="115">
        <f>margins!AL16</f>
        <v>11.625</v>
      </c>
      <c r="D21" s="116">
        <v>109.1</v>
      </c>
      <c r="E21" s="18"/>
      <c r="F21" s="94"/>
      <c r="G21" s="95"/>
      <c r="H21" s="95" t="s">
        <v>15</v>
      </c>
      <c r="I21" s="95" t="s">
        <v>16</v>
      </c>
      <c r="J21" s="95" t="s">
        <v>17</v>
      </c>
      <c r="K21" s="95" t="s">
        <v>18</v>
      </c>
      <c r="L21" s="95" t="s">
        <v>19</v>
      </c>
      <c r="M21" s="95" t="s">
        <v>20</v>
      </c>
      <c r="N21" s="29" t="s">
        <v>21</v>
      </c>
      <c r="R21" s="611" t="s">
        <v>287</v>
      </c>
      <c r="S21" s="436" t="s">
        <v>195</v>
      </c>
      <c r="T21" s="440">
        <f>IF(S21="Choose a Selection",0,(INDEX($H$22:$N$74,MATCH(S21,$G$22:$G$74,0),MATCH($S$14,$H$21:$N$21,0),1)))</f>
        <v>0</v>
      </c>
    </row>
    <row r="22" spans="3:20" ht="15" customHeight="1">
      <c r="C22" s="115">
        <f>margins!AL17</f>
        <v>11.5</v>
      </c>
      <c r="D22" s="116">
        <v>108.97499999999999</v>
      </c>
      <c r="E22" s="18"/>
      <c r="F22" s="607" t="s">
        <v>529</v>
      </c>
      <c r="G22" s="606" t="s">
        <v>303</v>
      </c>
      <c r="H22" s="1343">
        <v>1.875</v>
      </c>
      <c r="I22" s="1344">
        <v>1.875</v>
      </c>
      <c r="J22" s="1345">
        <v>1.625</v>
      </c>
      <c r="K22" s="1345">
        <v>1.375</v>
      </c>
      <c r="L22" s="1345">
        <v>1.125</v>
      </c>
      <c r="M22" s="1345">
        <v>0.25</v>
      </c>
      <c r="N22" s="1346">
        <v>-0.625</v>
      </c>
      <c r="R22" s="611" t="s">
        <v>45</v>
      </c>
      <c r="S22" s="436" t="s">
        <v>195</v>
      </c>
      <c r="T22" s="440">
        <f>IF(S22="Choose a Selection",0,(INDEX($H$22:$N$74,MATCH(S22,$G$22:$G$74,0),MATCH($S$14,$H$21:$N$21,0),1)))</f>
        <v>0</v>
      </c>
    </row>
    <row r="23" spans="3:20" ht="15" customHeight="1">
      <c r="C23" s="115">
        <f>margins!AL18</f>
        <v>11.375</v>
      </c>
      <c r="D23" s="116">
        <v>108.85</v>
      </c>
      <c r="E23" s="18"/>
      <c r="F23" s="605" t="s">
        <v>530</v>
      </c>
      <c r="G23" s="593" t="s">
        <v>302</v>
      </c>
      <c r="H23" s="592">
        <v>1.875</v>
      </c>
      <c r="I23" s="591">
        <v>1.875</v>
      </c>
      <c r="J23" s="590">
        <v>1.625</v>
      </c>
      <c r="K23" s="590">
        <v>1.375</v>
      </c>
      <c r="L23" s="590">
        <v>1.125</v>
      </c>
      <c r="M23" s="590">
        <v>0.125</v>
      </c>
      <c r="N23" s="604">
        <v>-0.75</v>
      </c>
      <c r="R23" s="611" t="s">
        <v>316</v>
      </c>
      <c r="S23" s="436" t="s">
        <v>195</v>
      </c>
      <c r="T23" s="440">
        <f>IF(S23="Choose a Selection",0,(INDEX($H$22:$N$74,MATCH(S23,$G$22:$G$74,0),MATCH($S$14,$H$21:$N$21,0),1)))</f>
        <v>0</v>
      </c>
    </row>
    <row r="24" spans="3:20" ht="15" customHeight="1">
      <c r="C24" s="115">
        <f>margins!AL19</f>
        <v>11.25</v>
      </c>
      <c r="D24" s="116">
        <v>108.6</v>
      </c>
      <c r="E24" s="18"/>
      <c r="F24" s="603"/>
      <c r="G24" s="589" t="s">
        <v>301</v>
      </c>
      <c r="H24" s="588">
        <v>1.375</v>
      </c>
      <c r="I24" s="587">
        <v>1.375</v>
      </c>
      <c r="J24" s="587">
        <v>1.125</v>
      </c>
      <c r="K24" s="587">
        <v>0.875</v>
      </c>
      <c r="L24" s="587">
        <v>0.625</v>
      </c>
      <c r="M24" s="587">
        <v>-0.5</v>
      </c>
      <c r="N24" s="598">
        <v>-1.5</v>
      </c>
      <c r="R24" s="611" t="s">
        <v>62</v>
      </c>
      <c r="S24" s="436" t="s">
        <v>195</v>
      </c>
      <c r="T24" s="440">
        <f>IF(S24="Choose a Selection",0,(INDEX($H$22:$N$74,MATCH(S24,$G$22:$G$74,0),MATCH($S$14,$H$21:$N$21,0),1)))</f>
        <v>0</v>
      </c>
    </row>
    <row r="25" spans="3:20" ht="15" customHeight="1">
      <c r="C25" s="115">
        <f>margins!AL20</f>
        <v>11.125</v>
      </c>
      <c r="D25" s="116">
        <v>108.35</v>
      </c>
      <c r="E25" s="18"/>
      <c r="F25" s="602"/>
      <c r="G25" s="589" t="s">
        <v>300</v>
      </c>
      <c r="H25" s="588">
        <v>1</v>
      </c>
      <c r="I25" s="587">
        <v>1</v>
      </c>
      <c r="J25" s="587">
        <v>0.625</v>
      </c>
      <c r="K25" s="587">
        <v>0.375</v>
      </c>
      <c r="L25" s="587">
        <v>0.125</v>
      </c>
      <c r="M25" s="587">
        <v>-1.125</v>
      </c>
      <c r="N25" s="598">
        <v>-2.75</v>
      </c>
      <c r="R25" s="611" t="s">
        <v>209</v>
      </c>
      <c r="S25" s="436">
        <v>15</v>
      </c>
      <c r="T25" s="440">
        <f>IF(S25=15,0,G10)</f>
        <v>0</v>
      </c>
    </row>
    <row r="26" spans="3:20" ht="15" customHeight="1" thickBot="1">
      <c r="C26" s="115">
        <f>margins!AL21</f>
        <v>11</v>
      </c>
      <c r="D26" s="116">
        <v>108.1</v>
      </c>
      <c r="E26" s="18"/>
      <c r="F26" s="601"/>
      <c r="G26" s="589" t="s">
        <v>299</v>
      </c>
      <c r="H26" s="588">
        <v>0.125</v>
      </c>
      <c r="I26" s="587">
        <v>0.125</v>
      </c>
      <c r="J26" s="587">
        <v>-0.375</v>
      </c>
      <c r="K26" s="587">
        <v>-0.75</v>
      </c>
      <c r="L26" s="587">
        <v>-1</v>
      </c>
      <c r="M26" s="587">
        <v>-2</v>
      </c>
      <c r="N26" s="598">
        <v>-4</v>
      </c>
      <c r="R26" s="611" t="s">
        <v>210</v>
      </c>
      <c r="S26" s="437"/>
      <c r="T26" s="441">
        <f>T16+T17+T18+T19+T21+T22+T23+T24+T25+T20</f>
        <v>0</v>
      </c>
    </row>
    <row r="27" spans="3:20" ht="15" customHeight="1" thickBot="1">
      <c r="C27" s="115">
        <f>margins!AL22</f>
        <v>10.875</v>
      </c>
      <c r="D27" s="116">
        <v>107.85</v>
      </c>
      <c r="E27" s="18"/>
      <c r="F27" s="600"/>
      <c r="G27" s="589" t="s">
        <v>298</v>
      </c>
      <c r="H27" s="588">
        <v>-0.75</v>
      </c>
      <c r="I27" s="587">
        <v>-0.75</v>
      </c>
      <c r="J27" s="587">
        <v>-1.375</v>
      </c>
      <c r="K27" s="587">
        <v>-1.875</v>
      </c>
      <c r="L27" s="587">
        <v>-2.375</v>
      </c>
      <c r="M27" s="587">
        <v>-3.125</v>
      </c>
      <c r="N27" s="598">
        <v>-5.5</v>
      </c>
      <c r="R27" s="424"/>
      <c r="S27" s="425"/>
      <c r="T27" s="434"/>
    </row>
    <row r="28" spans="3:20" ht="15" customHeight="1" thickBot="1">
      <c r="C28" s="115">
        <f>margins!AL23</f>
        <v>10.75</v>
      </c>
      <c r="D28" s="116">
        <v>107.6</v>
      </c>
      <c r="E28" s="18"/>
      <c r="F28" s="600"/>
      <c r="G28" s="589" t="s">
        <v>297</v>
      </c>
      <c r="H28" s="588">
        <v>-3</v>
      </c>
      <c r="I28" s="587">
        <v>-3</v>
      </c>
      <c r="J28" s="587">
        <v>-3.75</v>
      </c>
      <c r="K28" s="587">
        <v>-4.125</v>
      </c>
      <c r="L28" s="587">
        <v>-4.75</v>
      </c>
      <c r="M28" s="587">
        <v>-5.75</v>
      </c>
      <c r="N28" s="598" t="s">
        <v>14</v>
      </c>
      <c r="R28" s="426" t="s">
        <v>211</v>
      </c>
      <c r="S28" s="427"/>
      <c r="T28" s="614" t="str">
        <f>IFERROR(IF(ISNUMBER(MATCH("NA", T16:T25, 0)), "NA",MIN(G8,(T13+T26))), "NA")</f>
        <v>NA</v>
      </c>
    </row>
    <row r="29" spans="3:20" ht="15" customHeight="1" thickBot="1">
      <c r="C29" s="115">
        <f>margins!AL24</f>
        <v>10.625</v>
      </c>
      <c r="D29" s="116">
        <v>107.35</v>
      </c>
      <c r="E29" s="18"/>
      <c r="F29" s="599"/>
      <c r="G29" s="589" t="s">
        <v>296</v>
      </c>
      <c r="H29" s="588">
        <v>-4.25</v>
      </c>
      <c r="I29" s="587">
        <v>-4.375</v>
      </c>
      <c r="J29" s="587">
        <v>-4.875</v>
      </c>
      <c r="K29" s="587">
        <v>-5.5</v>
      </c>
      <c r="L29" s="587">
        <v>-6</v>
      </c>
      <c r="M29" s="587" t="s">
        <v>14</v>
      </c>
      <c r="N29" s="598" t="s">
        <v>14</v>
      </c>
      <c r="R29" s="421"/>
      <c r="S29" s="421"/>
      <c r="T29" s="421"/>
    </row>
    <row r="30" spans="3:20" ht="15" customHeight="1" thickBot="1">
      <c r="C30" s="115">
        <f>margins!AL25</f>
        <v>10.5</v>
      </c>
      <c r="D30" s="116">
        <v>107.1</v>
      </c>
      <c r="E30" s="18"/>
      <c r="F30" s="508" t="s">
        <v>304</v>
      </c>
      <c r="G30" s="597" t="s">
        <v>303</v>
      </c>
      <c r="H30" s="596">
        <v>0.875</v>
      </c>
      <c r="I30" s="595">
        <v>0.875</v>
      </c>
      <c r="J30" s="594">
        <v>0.625</v>
      </c>
      <c r="K30" s="594">
        <v>0.25</v>
      </c>
      <c r="L30" s="594">
        <v>0</v>
      </c>
      <c r="M30" s="594">
        <v>-1</v>
      </c>
      <c r="N30" s="1336">
        <v>-1.875</v>
      </c>
      <c r="R30" s="782" t="s">
        <v>459</v>
      </c>
      <c r="S30" s="783"/>
      <c r="T30" s="784"/>
    </row>
    <row r="31" spans="3:20" ht="15" customHeight="1">
      <c r="C31" s="115">
        <f>margins!AL26</f>
        <v>10.375</v>
      </c>
      <c r="D31" s="116">
        <v>106.85</v>
      </c>
      <c r="E31" s="18"/>
      <c r="F31" s="605">
        <v>1099</v>
      </c>
      <c r="G31" s="593" t="s">
        <v>302</v>
      </c>
      <c r="H31" s="592">
        <v>0.875</v>
      </c>
      <c r="I31" s="591">
        <v>0.875</v>
      </c>
      <c r="J31" s="590">
        <v>0.625</v>
      </c>
      <c r="K31" s="590">
        <v>0.25</v>
      </c>
      <c r="L31" s="590">
        <v>0</v>
      </c>
      <c r="M31" s="590">
        <v>-1.125</v>
      </c>
      <c r="N31" s="604">
        <v>-2</v>
      </c>
    </row>
    <row r="32" spans="3:20" ht="15" customHeight="1">
      <c r="C32" s="115">
        <f>margins!AL27</f>
        <v>10.25</v>
      </c>
      <c r="D32" s="116">
        <v>106.6</v>
      </c>
      <c r="E32" s="18"/>
      <c r="F32" s="508"/>
      <c r="G32" s="589" t="s">
        <v>301</v>
      </c>
      <c r="H32" s="588">
        <v>0.375</v>
      </c>
      <c r="I32" s="587">
        <v>0.375</v>
      </c>
      <c r="J32" s="587">
        <v>0.125</v>
      </c>
      <c r="K32" s="587">
        <v>-0.25</v>
      </c>
      <c r="L32" s="587">
        <v>-0.5</v>
      </c>
      <c r="M32" s="587">
        <v>-1.75</v>
      </c>
      <c r="N32" s="598">
        <v>-2.75</v>
      </c>
    </row>
    <row r="33" spans="3:14">
      <c r="C33" s="115">
        <f>margins!AL28</f>
        <v>10.125</v>
      </c>
      <c r="D33" s="116">
        <v>106.22499999999999</v>
      </c>
      <c r="E33" s="18"/>
      <c r="F33" s="508"/>
      <c r="G33" s="589" t="s">
        <v>300</v>
      </c>
      <c r="H33" s="588">
        <v>0</v>
      </c>
      <c r="I33" s="587">
        <v>0</v>
      </c>
      <c r="J33" s="587">
        <v>-0.375</v>
      </c>
      <c r="K33" s="587">
        <v>-0.75</v>
      </c>
      <c r="L33" s="587">
        <v>-1</v>
      </c>
      <c r="M33" s="587">
        <v>-2.375</v>
      </c>
      <c r="N33" s="598">
        <v>-4</v>
      </c>
    </row>
    <row r="34" spans="3:14">
      <c r="C34" s="115">
        <f>margins!AL29</f>
        <v>10</v>
      </c>
      <c r="D34" s="116">
        <v>105.85</v>
      </c>
      <c r="E34" s="18"/>
      <c r="F34" s="508"/>
      <c r="G34" s="589" t="s">
        <v>299</v>
      </c>
      <c r="H34" s="588">
        <v>-0.625</v>
      </c>
      <c r="I34" s="587">
        <v>-0.625</v>
      </c>
      <c r="J34" s="587">
        <v>-1.125</v>
      </c>
      <c r="K34" s="587">
        <v>-1.625</v>
      </c>
      <c r="L34" s="587">
        <v>-1.875</v>
      </c>
      <c r="M34" s="587">
        <v>-3</v>
      </c>
      <c r="N34" s="598">
        <v>-5.125</v>
      </c>
    </row>
    <row r="35" spans="3:14">
      <c r="C35" s="115">
        <f>margins!AL30</f>
        <v>9.875</v>
      </c>
      <c r="D35" s="116">
        <v>105.47499999999999</v>
      </c>
      <c r="E35" s="18"/>
      <c r="F35" s="508"/>
      <c r="G35" s="589" t="s">
        <v>298</v>
      </c>
      <c r="H35" s="588">
        <v>-1.625</v>
      </c>
      <c r="I35" s="587">
        <v>-1.625</v>
      </c>
      <c r="J35" s="587">
        <v>-2.25</v>
      </c>
      <c r="K35" s="587">
        <v>-2.875</v>
      </c>
      <c r="L35" s="587">
        <v>-3.375</v>
      </c>
      <c r="M35" s="587">
        <v>-4.25</v>
      </c>
      <c r="N35" s="586" t="s">
        <v>14</v>
      </c>
    </row>
    <row r="36" spans="3:14">
      <c r="C36" s="115">
        <f>margins!AL31</f>
        <v>9.75</v>
      </c>
      <c r="D36" s="116">
        <v>105.1</v>
      </c>
      <c r="E36" s="18"/>
      <c r="F36" s="508"/>
      <c r="G36" s="589" t="s">
        <v>297</v>
      </c>
      <c r="H36" s="588">
        <v>-4</v>
      </c>
      <c r="I36" s="587">
        <v>-4</v>
      </c>
      <c r="J36" s="587">
        <v>-4.75</v>
      </c>
      <c r="K36" s="587">
        <v>-5.25</v>
      </c>
      <c r="L36" s="587">
        <v>-5.875</v>
      </c>
      <c r="M36" s="587" t="s">
        <v>14</v>
      </c>
      <c r="N36" s="586" t="s">
        <v>14</v>
      </c>
    </row>
    <row r="37" spans="3:14">
      <c r="C37" s="115">
        <f>margins!AL32</f>
        <v>9.625</v>
      </c>
      <c r="D37" s="116">
        <v>104.72499999999999</v>
      </c>
      <c r="F37" s="916"/>
      <c r="G37" s="589" t="s">
        <v>296</v>
      </c>
      <c r="H37" s="588">
        <v>-5.75</v>
      </c>
      <c r="I37" s="587">
        <v>-5.875</v>
      </c>
      <c r="J37" s="587">
        <v>-6.375</v>
      </c>
      <c r="K37" s="587" t="s">
        <v>14</v>
      </c>
      <c r="L37" s="587" t="s">
        <v>14</v>
      </c>
      <c r="M37" s="587" t="s">
        <v>14</v>
      </c>
      <c r="N37" s="586" t="s">
        <v>14</v>
      </c>
    </row>
    <row r="38" spans="3:14">
      <c r="C38" s="115">
        <f>margins!AL33</f>
        <v>9.5</v>
      </c>
      <c r="D38" s="116">
        <v>104.35</v>
      </c>
      <c r="F38" s="508" t="s">
        <v>527</v>
      </c>
      <c r="G38" s="597" t="s">
        <v>303</v>
      </c>
      <c r="H38" s="596">
        <v>-0.5</v>
      </c>
      <c r="I38" s="595">
        <v>-0.5</v>
      </c>
      <c r="J38" s="594">
        <v>-0.75</v>
      </c>
      <c r="K38" s="594">
        <v>-1.375</v>
      </c>
      <c r="L38" s="594">
        <v>-1.625</v>
      </c>
      <c r="M38" s="594">
        <v>-2.75</v>
      </c>
      <c r="N38" s="1336">
        <v>-3.75</v>
      </c>
    </row>
    <row r="39" spans="3:14">
      <c r="C39" s="115">
        <f>margins!AL34</f>
        <v>9.375</v>
      </c>
      <c r="D39" s="116">
        <v>103.97499999999999</v>
      </c>
      <c r="F39" s="605" t="s">
        <v>88</v>
      </c>
      <c r="G39" s="593" t="s">
        <v>302</v>
      </c>
      <c r="H39" s="592">
        <v>-0.5</v>
      </c>
      <c r="I39" s="591">
        <v>-0.5</v>
      </c>
      <c r="J39" s="590">
        <v>-0.75</v>
      </c>
      <c r="K39" s="590">
        <v>-1.375</v>
      </c>
      <c r="L39" s="590">
        <v>-1.625</v>
      </c>
      <c r="M39" s="590">
        <v>-2.875</v>
      </c>
      <c r="N39" s="604">
        <v>-4</v>
      </c>
    </row>
    <row r="40" spans="3:14">
      <c r="C40" s="115">
        <f>margins!AL35</f>
        <v>9.25</v>
      </c>
      <c r="D40" s="116">
        <v>103.6</v>
      </c>
      <c r="F40" s="508"/>
      <c r="G40" s="589" t="s">
        <v>301</v>
      </c>
      <c r="H40" s="588">
        <v>-1</v>
      </c>
      <c r="I40" s="587">
        <v>-1</v>
      </c>
      <c r="J40" s="587">
        <v>-1.25</v>
      </c>
      <c r="K40" s="587">
        <v>-1.875</v>
      </c>
      <c r="L40" s="587">
        <v>-2.125</v>
      </c>
      <c r="M40" s="587">
        <v>-3.5</v>
      </c>
      <c r="N40" s="598">
        <v>-4.75</v>
      </c>
    </row>
    <row r="41" spans="3:14">
      <c r="C41" s="115">
        <f>margins!AL36</f>
        <v>9.125</v>
      </c>
      <c r="D41" s="116">
        <v>103.1</v>
      </c>
      <c r="F41" s="508"/>
      <c r="G41" s="589" t="s">
        <v>300</v>
      </c>
      <c r="H41" s="588">
        <v>-1.375</v>
      </c>
      <c r="I41" s="587">
        <v>-1.375</v>
      </c>
      <c r="J41" s="587">
        <v>-1.75</v>
      </c>
      <c r="K41" s="587">
        <v>-2.375</v>
      </c>
      <c r="L41" s="587">
        <v>-2.625</v>
      </c>
      <c r="M41" s="587">
        <v>-4.125</v>
      </c>
      <c r="N41" s="598">
        <v>-6</v>
      </c>
    </row>
    <row r="42" spans="3:14">
      <c r="C42" s="115">
        <f>margins!AL37</f>
        <v>9</v>
      </c>
      <c r="D42" s="116">
        <v>102.6</v>
      </c>
      <c r="F42" s="508"/>
      <c r="G42" s="589" t="s">
        <v>299</v>
      </c>
      <c r="H42" s="588">
        <v>-2.125</v>
      </c>
      <c r="I42" s="587">
        <v>-2.125</v>
      </c>
      <c r="J42" s="587">
        <v>-2.625</v>
      </c>
      <c r="K42" s="587">
        <v>-3.375</v>
      </c>
      <c r="L42" s="587">
        <v>-3.625</v>
      </c>
      <c r="M42" s="587">
        <v>-4.875</v>
      </c>
      <c r="N42" s="598">
        <v>-7.25</v>
      </c>
    </row>
    <row r="43" spans="3:14">
      <c r="C43" s="115">
        <f>margins!AL38</f>
        <v>8.875</v>
      </c>
      <c r="D43" s="116">
        <v>101.97499999999999</v>
      </c>
      <c r="F43" s="508"/>
      <c r="G43" s="589" t="s">
        <v>298</v>
      </c>
      <c r="H43" s="588">
        <v>-3.375</v>
      </c>
      <c r="I43" s="587">
        <v>-3.375</v>
      </c>
      <c r="J43" s="587">
        <v>-4</v>
      </c>
      <c r="K43" s="587">
        <v>-4.75</v>
      </c>
      <c r="L43" s="587">
        <v>-5.25</v>
      </c>
      <c r="M43" s="587" t="s">
        <v>14</v>
      </c>
      <c r="N43" s="586" t="s">
        <v>14</v>
      </c>
    </row>
    <row r="44" spans="3:14">
      <c r="C44" s="115">
        <f>margins!AL39</f>
        <v>8.75</v>
      </c>
      <c r="D44" s="116">
        <v>101.35</v>
      </c>
      <c r="F44" s="508"/>
      <c r="G44" s="589" t="s">
        <v>297</v>
      </c>
      <c r="H44" s="588">
        <v>-5.75</v>
      </c>
      <c r="I44" s="587">
        <v>-5.75</v>
      </c>
      <c r="J44" s="587">
        <v>-6.5</v>
      </c>
      <c r="K44" s="587">
        <v>-7.125</v>
      </c>
      <c r="L44" s="587" t="s">
        <v>14</v>
      </c>
      <c r="M44" s="587" t="s">
        <v>14</v>
      </c>
      <c r="N44" s="586" t="s">
        <v>14</v>
      </c>
    </row>
    <row r="45" spans="3:14">
      <c r="C45" s="115">
        <f>margins!AL40</f>
        <v>8.625</v>
      </c>
      <c r="D45" s="116">
        <v>100.72499999999999</v>
      </c>
      <c r="F45" s="508"/>
      <c r="G45" s="589" t="s">
        <v>296</v>
      </c>
      <c r="H45" s="588">
        <v>-7.75</v>
      </c>
      <c r="I45" s="587">
        <v>-7.875</v>
      </c>
      <c r="J45" s="587">
        <v>-8.375</v>
      </c>
      <c r="K45" s="587" t="s">
        <v>14</v>
      </c>
      <c r="L45" s="587" t="s">
        <v>14</v>
      </c>
      <c r="M45" s="587" t="s">
        <v>14</v>
      </c>
      <c r="N45" s="586" t="s">
        <v>14</v>
      </c>
    </row>
    <row r="46" spans="3:14">
      <c r="C46" s="115">
        <f>margins!AL41</f>
        <v>8.5</v>
      </c>
      <c r="D46" s="116">
        <v>99.974999999999994</v>
      </c>
      <c r="F46" s="585" t="s">
        <v>295</v>
      </c>
      <c r="G46" s="584" t="s">
        <v>294</v>
      </c>
      <c r="H46" s="583">
        <v>0</v>
      </c>
      <c r="I46" s="582">
        <v>0</v>
      </c>
      <c r="J46" s="582">
        <v>0</v>
      </c>
      <c r="K46" s="582">
        <v>0</v>
      </c>
      <c r="L46" s="582">
        <v>0</v>
      </c>
      <c r="M46" s="582">
        <v>0</v>
      </c>
      <c r="N46" s="581">
        <v>0</v>
      </c>
    </row>
    <row r="47" spans="3:14">
      <c r="C47" s="115">
        <f>margins!AL42</f>
        <v>8.375</v>
      </c>
      <c r="D47" s="116">
        <v>99.224999999999994</v>
      </c>
      <c r="F47" s="576"/>
      <c r="G47" s="580" t="s">
        <v>293</v>
      </c>
      <c r="H47" s="579">
        <v>0</v>
      </c>
      <c r="I47" s="578">
        <v>0</v>
      </c>
      <c r="J47" s="578">
        <v>0</v>
      </c>
      <c r="K47" s="578">
        <v>0</v>
      </c>
      <c r="L47" s="578">
        <v>0</v>
      </c>
      <c r="M47" s="578">
        <v>0</v>
      </c>
      <c r="N47" s="577">
        <v>0</v>
      </c>
    </row>
    <row r="48" spans="3:14">
      <c r="C48" s="115"/>
      <c r="D48" s="116"/>
      <c r="F48" s="576"/>
      <c r="G48" s="575" t="s">
        <v>292</v>
      </c>
      <c r="H48" s="574">
        <v>0</v>
      </c>
      <c r="I48" s="573">
        <v>0</v>
      </c>
      <c r="J48" s="573">
        <v>0</v>
      </c>
      <c r="K48" s="573">
        <v>0</v>
      </c>
      <c r="L48" s="573">
        <v>0</v>
      </c>
      <c r="M48" s="573">
        <v>0</v>
      </c>
      <c r="N48" s="572">
        <v>0</v>
      </c>
    </row>
    <row r="49" spans="6:14">
      <c r="F49" s="542" t="s">
        <v>202</v>
      </c>
      <c r="G49" s="571" t="s">
        <v>291</v>
      </c>
      <c r="H49" s="570">
        <v>0.5</v>
      </c>
      <c r="I49" s="569">
        <v>0.5</v>
      </c>
      <c r="J49" s="569">
        <v>0.5</v>
      </c>
      <c r="K49" s="569">
        <v>0.5</v>
      </c>
      <c r="L49" s="569">
        <v>0.5</v>
      </c>
      <c r="M49" s="569">
        <v>0.5</v>
      </c>
      <c r="N49" s="568">
        <v>0.5</v>
      </c>
    </row>
    <row r="50" spans="6:14">
      <c r="F50" s="547"/>
      <c r="G50" s="493" t="s">
        <v>290</v>
      </c>
      <c r="H50" s="567">
        <v>0.5</v>
      </c>
      <c r="I50" s="566">
        <v>0.5</v>
      </c>
      <c r="J50" s="566">
        <v>0.5</v>
      </c>
      <c r="K50" s="566">
        <v>0.5</v>
      </c>
      <c r="L50" s="566">
        <v>0.5</v>
      </c>
      <c r="M50" s="566">
        <v>0.5</v>
      </c>
      <c r="N50" s="565">
        <v>0.5</v>
      </c>
    </row>
    <row r="51" spans="6:14">
      <c r="F51" s="547"/>
      <c r="G51" s="493" t="s">
        <v>289</v>
      </c>
      <c r="H51" s="567">
        <v>0.375</v>
      </c>
      <c r="I51" s="566">
        <v>0.375</v>
      </c>
      <c r="J51" s="566">
        <v>0.375</v>
      </c>
      <c r="K51" s="566">
        <v>0.375</v>
      </c>
      <c r="L51" s="566">
        <v>0.375</v>
      </c>
      <c r="M51" s="566">
        <v>0.375</v>
      </c>
      <c r="N51" s="565">
        <v>0.375</v>
      </c>
    </row>
    <row r="52" spans="6:14">
      <c r="F52" s="547"/>
      <c r="G52" s="553" t="s">
        <v>288</v>
      </c>
      <c r="H52" s="564">
        <v>0</v>
      </c>
      <c r="I52" s="533">
        <v>0</v>
      </c>
      <c r="J52" s="533">
        <v>0</v>
      </c>
      <c r="K52" s="533">
        <v>0</v>
      </c>
      <c r="L52" s="533">
        <v>0</v>
      </c>
      <c r="M52" s="533">
        <v>0</v>
      </c>
      <c r="N52" s="532">
        <v>0</v>
      </c>
    </row>
    <row r="53" spans="6:14">
      <c r="F53" s="542" t="s">
        <v>287</v>
      </c>
      <c r="G53" s="490" t="s">
        <v>436</v>
      </c>
      <c r="H53" s="470">
        <v>-0.25</v>
      </c>
      <c r="I53" s="469">
        <v>-0.25</v>
      </c>
      <c r="J53" s="469">
        <v>-0.25</v>
      </c>
      <c r="K53" s="469">
        <v>-0.25</v>
      </c>
      <c r="L53" s="469">
        <v>-0.25</v>
      </c>
      <c r="M53" s="469">
        <v>-0.25</v>
      </c>
      <c r="N53" s="655">
        <v>-0.25</v>
      </c>
    </row>
    <row r="54" spans="6:14">
      <c r="F54" s="547"/>
      <c r="G54" s="563" t="s">
        <v>286</v>
      </c>
      <c r="H54" s="562">
        <v>0</v>
      </c>
      <c r="I54" s="561">
        <v>0</v>
      </c>
      <c r="J54" s="561">
        <v>0</v>
      </c>
      <c r="K54" s="561">
        <v>0</v>
      </c>
      <c r="L54" s="561">
        <v>0</v>
      </c>
      <c r="M54" s="561">
        <v>0</v>
      </c>
      <c r="N54" s="560">
        <v>0</v>
      </c>
    </row>
    <row r="55" spans="6:14">
      <c r="F55" s="547"/>
      <c r="G55" s="563" t="s">
        <v>285</v>
      </c>
      <c r="H55" s="562">
        <v>0</v>
      </c>
      <c r="I55" s="561">
        <v>0</v>
      </c>
      <c r="J55" s="561">
        <v>0</v>
      </c>
      <c r="K55" s="561">
        <v>0</v>
      </c>
      <c r="L55" s="561">
        <v>0</v>
      </c>
      <c r="M55" s="561">
        <v>0</v>
      </c>
      <c r="N55" s="560">
        <v>0</v>
      </c>
    </row>
    <row r="56" spans="6:14">
      <c r="F56" s="547"/>
      <c r="G56" s="559" t="s">
        <v>284</v>
      </c>
      <c r="H56" s="558">
        <v>0</v>
      </c>
      <c r="I56" s="557">
        <v>0</v>
      </c>
      <c r="J56" s="557">
        <v>0</v>
      </c>
      <c r="K56" s="557">
        <v>0</v>
      </c>
      <c r="L56" s="557">
        <v>0</v>
      </c>
      <c r="M56" s="557">
        <v>0</v>
      </c>
      <c r="N56" s="556">
        <v>0</v>
      </c>
    </row>
    <row r="57" spans="6:14">
      <c r="F57" s="547"/>
      <c r="G57" s="563" t="s">
        <v>283</v>
      </c>
      <c r="H57" s="657">
        <v>0</v>
      </c>
      <c r="I57" s="464">
        <v>0</v>
      </c>
      <c r="J57" s="464">
        <v>0</v>
      </c>
      <c r="K57" s="464">
        <v>0</v>
      </c>
      <c r="L57" s="464">
        <v>0</v>
      </c>
      <c r="M57" s="464">
        <v>0</v>
      </c>
      <c r="N57" s="463">
        <v>0</v>
      </c>
    </row>
    <row r="58" spans="6:14">
      <c r="F58" s="547"/>
      <c r="G58" s="563" t="s">
        <v>282</v>
      </c>
      <c r="H58" s="658">
        <v>0</v>
      </c>
      <c r="I58" s="464">
        <v>0</v>
      </c>
      <c r="J58" s="464">
        <v>0</v>
      </c>
      <c r="K58" s="464">
        <v>0</v>
      </c>
      <c r="L58" s="464">
        <v>0</v>
      </c>
      <c r="M58" s="464">
        <v>0</v>
      </c>
      <c r="N58" s="463">
        <v>0</v>
      </c>
    </row>
    <row r="59" spans="6:14">
      <c r="F59" s="547"/>
      <c r="G59" s="488" t="s">
        <v>281</v>
      </c>
      <c r="H59" s="465">
        <v>0</v>
      </c>
      <c r="I59" s="464">
        <v>0</v>
      </c>
      <c r="J59" s="464">
        <v>0</v>
      </c>
      <c r="K59" s="464">
        <v>0</v>
      </c>
      <c r="L59" s="464">
        <v>0</v>
      </c>
      <c r="M59" s="464">
        <v>0</v>
      </c>
      <c r="N59" s="463">
        <v>0</v>
      </c>
    </row>
    <row r="60" spans="6:14">
      <c r="F60" s="547"/>
      <c r="G60" s="488" t="s">
        <v>528</v>
      </c>
      <c r="H60" s="465">
        <v>0</v>
      </c>
      <c r="I60" s="464">
        <v>0</v>
      </c>
      <c r="J60" s="464">
        <v>0</v>
      </c>
      <c r="K60" s="464">
        <v>0</v>
      </c>
      <c r="L60" s="464">
        <v>0</v>
      </c>
      <c r="M60" s="464">
        <v>0</v>
      </c>
      <c r="N60" s="463">
        <v>0</v>
      </c>
    </row>
    <row r="61" spans="6:14">
      <c r="F61" s="547"/>
      <c r="G61" s="488" t="s">
        <v>691</v>
      </c>
      <c r="H61" s="487">
        <v>0</v>
      </c>
      <c r="I61" s="486">
        <v>0</v>
      </c>
      <c r="J61" s="486">
        <v>0</v>
      </c>
      <c r="K61" s="486">
        <v>0</v>
      </c>
      <c r="L61" s="486">
        <v>0</v>
      </c>
      <c r="M61" s="486">
        <v>0</v>
      </c>
      <c r="N61" s="555">
        <v>0</v>
      </c>
    </row>
    <row r="62" spans="6:14">
      <c r="F62" s="542" t="s">
        <v>45</v>
      </c>
      <c r="G62" s="554" t="s">
        <v>280</v>
      </c>
      <c r="H62" s="477">
        <v>-0.25</v>
      </c>
      <c r="I62" s="476">
        <v>-0.25</v>
      </c>
      <c r="J62" s="476">
        <v>-0.25</v>
      </c>
      <c r="K62" s="476">
        <v>-0.375</v>
      </c>
      <c r="L62" s="484">
        <v>-0.375</v>
      </c>
      <c r="M62" s="484">
        <v>-0.375</v>
      </c>
      <c r="N62" s="652">
        <v>-0.5</v>
      </c>
    </row>
    <row r="63" spans="6:14">
      <c r="F63" s="537"/>
      <c r="G63" s="553" t="s">
        <v>279</v>
      </c>
      <c r="H63" s="461">
        <v>-0.75</v>
      </c>
      <c r="I63" s="460">
        <v>-0.75</v>
      </c>
      <c r="J63" s="460">
        <v>-0.75</v>
      </c>
      <c r="K63" s="460">
        <v>-0.75</v>
      </c>
      <c r="L63" s="473">
        <v>-0.75</v>
      </c>
      <c r="M63" s="473">
        <v>-0.75</v>
      </c>
      <c r="N63" s="654">
        <v>-1</v>
      </c>
    </row>
    <row r="64" spans="6:14">
      <c r="F64" s="542" t="s">
        <v>62</v>
      </c>
      <c r="G64" s="552" t="s">
        <v>274</v>
      </c>
      <c r="H64" s="551">
        <v>0</v>
      </c>
      <c r="I64" s="550">
        <v>0</v>
      </c>
      <c r="J64" s="550">
        <v>0</v>
      </c>
      <c r="K64" s="550">
        <v>0</v>
      </c>
      <c r="L64" s="550">
        <v>0</v>
      </c>
      <c r="M64" s="550">
        <v>0</v>
      </c>
      <c r="N64" s="549">
        <v>0</v>
      </c>
    </row>
    <row r="65" spans="6:14">
      <c r="F65" s="547"/>
      <c r="G65" s="548" t="s">
        <v>273</v>
      </c>
      <c r="H65" s="545">
        <v>0</v>
      </c>
      <c r="I65" s="544">
        <v>0</v>
      </c>
      <c r="J65" s="544">
        <v>0</v>
      </c>
      <c r="K65" s="544">
        <v>0</v>
      </c>
      <c r="L65" s="544">
        <v>0</v>
      </c>
      <c r="M65" s="544">
        <v>0</v>
      </c>
      <c r="N65" s="543">
        <v>0</v>
      </c>
    </row>
    <row r="66" spans="6:14">
      <c r="F66" s="547"/>
      <c r="G66" s="546" t="s">
        <v>272</v>
      </c>
      <c r="H66" s="545">
        <v>0</v>
      </c>
      <c r="I66" s="544">
        <v>0</v>
      </c>
      <c r="J66" s="544">
        <v>0</v>
      </c>
      <c r="K66" s="544">
        <v>0</v>
      </c>
      <c r="L66" s="544">
        <v>0</v>
      </c>
      <c r="M66" s="544">
        <v>0</v>
      </c>
      <c r="N66" s="543">
        <v>0</v>
      </c>
    </row>
    <row r="67" spans="6:14">
      <c r="F67" s="547"/>
      <c r="G67" s="548" t="s">
        <v>271</v>
      </c>
      <c r="H67" s="545">
        <v>0</v>
      </c>
      <c r="I67" s="544">
        <v>0</v>
      </c>
      <c r="J67" s="544">
        <v>0</v>
      </c>
      <c r="K67" s="544">
        <v>0</v>
      </c>
      <c r="L67" s="544">
        <v>0</v>
      </c>
      <c r="M67" s="544">
        <v>0</v>
      </c>
      <c r="N67" s="543">
        <v>0</v>
      </c>
    </row>
    <row r="68" spans="6:14">
      <c r="F68" s="547"/>
      <c r="G68" s="548" t="s">
        <v>270</v>
      </c>
      <c r="H68" s="545">
        <v>0</v>
      </c>
      <c r="I68" s="544">
        <v>0</v>
      </c>
      <c r="J68" s="544">
        <v>0</v>
      </c>
      <c r="K68" s="544">
        <v>0</v>
      </c>
      <c r="L68" s="544">
        <v>0</v>
      </c>
      <c r="M68" s="544">
        <v>0</v>
      </c>
      <c r="N68" s="543">
        <v>0</v>
      </c>
    </row>
    <row r="69" spans="6:14">
      <c r="F69" s="547"/>
      <c r="G69" s="546" t="s">
        <v>269</v>
      </c>
      <c r="H69" s="545">
        <v>0</v>
      </c>
      <c r="I69" s="544">
        <v>0</v>
      </c>
      <c r="J69" s="544">
        <v>0</v>
      </c>
      <c r="K69" s="544">
        <v>0</v>
      </c>
      <c r="L69" s="544">
        <v>0</v>
      </c>
      <c r="M69" s="544">
        <v>0</v>
      </c>
      <c r="N69" s="543">
        <v>0</v>
      </c>
    </row>
    <row r="70" spans="6:14">
      <c r="F70" s="547"/>
      <c r="G70" s="546" t="s">
        <v>268</v>
      </c>
      <c r="H70" s="545">
        <v>-0.25</v>
      </c>
      <c r="I70" s="544">
        <v>-0.25</v>
      </c>
      <c r="J70" s="544">
        <v>-0.25</v>
      </c>
      <c r="K70" s="544">
        <v>-0.375</v>
      </c>
      <c r="L70" s="544">
        <v>-0.375</v>
      </c>
      <c r="M70" s="544">
        <v>-0.5</v>
      </c>
      <c r="N70" s="543" t="s">
        <v>14</v>
      </c>
    </row>
    <row r="71" spans="6:14">
      <c r="F71" s="547"/>
      <c r="G71" s="546" t="s">
        <v>267</v>
      </c>
      <c r="H71" s="545">
        <v>-2</v>
      </c>
      <c r="I71" s="544">
        <v>-2</v>
      </c>
      <c r="J71" s="544">
        <v>-2</v>
      </c>
      <c r="K71" s="544">
        <v>-2</v>
      </c>
      <c r="L71" s="544">
        <v>-2</v>
      </c>
      <c r="M71" s="544">
        <v>-2</v>
      </c>
      <c r="N71" s="543">
        <v>-2</v>
      </c>
    </row>
    <row r="72" spans="6:14">
      <c r="F72" s="537"/>
      <c r="G72" s="546" t="s">
        <v>358</v>
      </c>
      <c r="H72" s="545">
        <v>-0.5</v>
      </c>
      <c r="I72" s="544">
        <v>-0.5</v>
      </c>
      <c r="J72" s="544">
        <v>-0.5</v>
      </c>
      <c r="K72" s="544">
        <v>-0.5</v>
      </c>
      <c r="L72" s="544">
        <v>-0.5</v>
      </c>
      <c r="M72" s="544" t="s">
        <v>14</v>
      </c>
      <c r="N72" s="543" t="s">
        <v>14</v>
      </c>
    </row>
    <row r="73" spans="6:14">
      <c r="F73" s="542" t="s">
        <v>316</v>
      </c>
      <c r="G73" s="541" t="s">
        <v>315</v>
      </c>
      <c r="H73" s="540">
        <v>0</v>
      </c>
      <c r="I73" s="539">
        <v>0</v>
      </c>
      <c r="J73" s="539">
        <v>0</v>
      </c>
      <c r="K73" s="539">
        <v>0</v>
      </c>
      <c r="L73" s="539">
        <v>0</v>
      </c>
      <c r="M73" s="539">
        <v>0</v>
      </c>
      <c r="N73" s="538">
        <v>0</v>
      </c>
    </row>
    <row r="74" spans="6:14">
      <c r="F74" s="537"/>
      <c r="G74" s="536" t="s">
        <v>314</v>
      </c>
      <c r="H74" s="535">
        <v>0</v>
      </c>
      <c r="I74" s="534">
        <v>0</v>
      </c>
      <c r="J74" s="534">
        <v>0</v>
      </c>
      <c r="K74" s="534">
        <v>0</v>
      </c>
      <c r="L74" s="533">
        <v>0</v>
      </c>
      <c r="M74" s="533">
        <v>0</v>
      </c>
      <c r="N74" s="532">
        <v>0</v>
      </c>
    </row>
  </sheetData>
  <mergeCells count="4">
    <mergeCell ref="C6:D6"/>
    <mergeCell ref="H20:N20"/>
    <mergeCell ref="F20:G20"/>
    <mergeCell ref="I12:M12"/>
  </mergeCells>
  <conditionalFormatting sqref="G22 N54:N56">
    <cfRule type="cellIs" dxfId="80" priority="104" operator="between">
      <formula>101</formula>
      <formula>101.5</formula>
    </cfRule>
  </conditionalFormatting>
  <conditionalFormatting sqref="G30">
    <cfRule type="cellIs" dxfId="79" priority="103" operator="between">
      <formula>101</formula>
      <formula>101.5</formula>
    </cfRule>
  </conditionalFormatting>
  <conditionalFormatting sqref="G38">
    <cfRule type="cellIs" dxfId="78" priority="53" operator="between">
      <formula>101</formula>
      <formula>101.5</formula>
    </cfRule>
  </conditionalFormatting>
  <conditionalFormatting sqref="H24:H29">
    <cfRule type="cellIs" dxfId="77" priority="33" operator="between">
      <formula>101</formula>
      <formula>101.5</formula>
    </cfRule>
  </conditionalFormatting>
  <conditionalFormatting sqref="H32:H37">
    <cfRule type="cellIs" dxfId="76" priority="25" operator="between">
      <formula>101</formula>
      <formula>101.5</formula>
    </cfRule>
  </conditionalFormatting>
  <conditionalFormatting sqref="H29:L29">
    <cfRule type="cellIs" dxfId="75" priority="38" operator="between">
      <formula>101</formula>
      <formula>101.5</formula>
    </cfRule>
  </conditionalFormatting>
  <conditionalFormatting sqref="H35:L37">
    <cfRule type="cellIs" dxfId="74" priority="15" operator="between">
      <formula>101</formula>
      <formula>101.5</formula>
    </cfRule>
  </conditionalFormatting>
  <conditionalFormatting sqref="H24:M28">
    <cfRule type="cellIs" dxfId="73" priority="35" operator="between">
      <formula>101</formula>
      <formula>101.5</formula>
    </cfRule>
  </conditionalFormatting>
  <conditionalFormatting sqref="H40:M45">
    <cfRule type="cellIs" dxfId="72" priority="1" operator="between">
      <formula>101</formula>
      <formula>101.5</formula>
    </cfRule>
  </conditionalFormatting>
  <conditionalFormatting sqref="J22:M23">
    <cfRule type="cellIs" dxfId="71" priority="36" operator="between">
      <formula>101</formula>
      <formula>101.5</formula>
    </cfRule>
  </conditionalFormatting>
  <conditionalFormatting sqref="J30:M31 H32:M34">
    <cfRule type="cellIs" dxfId="70" priority="28" operator="between">
      <formula>101</formula>
      <formula>101.5</formula>
    </cfRule>
  </conditionalFormatting>
  <conditionalFormatting sqref="J38:M39">
    <cfRule type="cellIs" dxfId="69" priority="12" operator="between">
      <formula>101</formula>
      <formula>101.5</formula>
    </cfRule>
  </conditionalFormatting>
  <conditionalFormatting sqref="L26">
    <cfRule type="cellIs" dxfId="68" priority="32" operator="between">
      <formula>101</formula>
      <formula>101.5</formula>
    </cfRule>
  </conditionalFormatting>
  <conditionalFormatting sqref="L34">
    <cfRule type="cellIs" dxfId="67" priority="24" operator="between">
      <formula>101</formula>
      <formula>101.5</formula>
    </cfRule>
  </conditionalFormatting>
  <conditionalFormatting sqref="L42">
    <cfRule type="cellIs" dxfId="66" priority="8" operator="between">
      <formula>101</formula>
      <formula>101.5</formula>
    </cfRule>
  </conditionalFormatting>
  <conditionalFormatting sqref="M22:M25">
    <cfRule type="cellIs" dxfId="65" priority="31" operator="between">
      <formula>101</formula>
      <formula>101.5</formula>
    </cfRule>
  </conditionalFormatting>
  <conditionalFormatting sqref="M29:M33">
    <cfRule type="cellIs" dxfId="64" priority="21" operator="between">
      <formula>101</formula>
      <formula>101.5</formula>
    </cfRule>
  </conditionalFormatting>
  <conditionalFormatting sqref="M35:M41">
    <cfRule type="cellIs" dxfId="63" priority="7" operator="between">
      <formula>101</formula>
      <formula>101.5</formula>
    </cfRule>
  </conditionalFormatting>
  <conditionalFormatting sqref="N22:N52">
    <cfRule type="cellIs" dxfId="62" priority="49" operator="between">
      <formula>101</formula>
      <formula>101.5</formula>
    </cfRule>
  </conditionalFormatting>
  <conditionalFormatting sqref="N64:N74">
    <cfRule type="cellIs" dxfId="61" priority="55" operator="between">
      <formula>101</formula>
      <formula>101.5</formula>
    </cfRule>
  </conditionalFormatting>
  <dataValidations count="4">
    <dataValidation type="list" allowBlank="1" showInputMessage="1" showErrorMessage="1" sqref="S14" xr:uid="{E50AB216-9B9C-48FB-B7ED-3AE58C02EB74}">
      <formula1>$H$21:$N$21</formula1>
    </dataValidation>
    <dataValidation type="list" allowBlank="1" showInputMessage="1" showErrorMessage="1" sqref="S15" xr:uid="{E2ACB418-536E-4044-BB94-5193D2A06537}">
      <formula1>$G$22:$G$29</formula1>
    </dataValidation>
    <dataValidation type="list" allowBlank="1" showInputMessage="1" showErrorMessage="1" sqref="S13" xr:uid="{486B40C8-0614-4CCC-9824-3286FB02F5EA}">
      <formula1>$C$8:$C$48</formula1>
    </dataValidation>
    <dataValidation type="list" allowBlank="1" showInputMessage="1" showErrorMessage="1" sqref="S16" xr:uid="{B8710BFD-A989-4949-B249-3CFB42130307}">
      <formula1>$G$49:$G$52</formula1>
    </dataValidation>
  </dataValidations>
  <pageMargins left="0.7" right="0.7" top="0.75" bottom="0.75" header="0.3" footer="0.3"/>
  <pageSetup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73587AA0-FC1B-426E-9A0F-C2F02AA7EAF4}">
          <x14:formula1>
            <xm:f>margins!$AC$140:$AC$148</xm:f>
          </x14:formula1>
          <xm:sqref>S21</xm:sqref>
        </x14:dataValidation>
        <x14:dataValidation type="list" allowBlank="1" showInputMessage="1" showErrorMessage="1" xr:uid="{01B5E1A6-7BF5-413C-A114-E27ECDEFCB21}">
          <x14:formula1>
            <xm:f>margins!$AC$134:$AC$137</xm:f>
          </x14:formula1>
          <xm:sqref>S19</xm:sqref>
        </x14:dataValidation>
        <x14:dataValidation type="list" allowBlank="1" showInputMessage="1" showErrorMessage="1" xr:uid="{56369DC6-EA65-47F8-B956-E458B9EC371A}">
          <x14:formula1>
            <xm:f>margins!$AC$131:$AC$133</xm:f>
          </x14:formula1>
          <xm:sqref>S18</xm:sqref>
        </x14:dataValidation>
        <x14:dataValidation type="list" allowBlank="1" showInputMessage="1" showErrorMessage="1" xr:uid="{523545DD-0627-4A8A-9E5E-C33AC4899CCB}">
          <x14:formula1>
            <xm:f>margins!$AC$128:$AC$129</xm:f>
          </x14:formula1>
          <xm:sqref>S17</xm:sqref>
        </x14:dataValidation>
        <x14:dataValidation type="list" allowBlank="1" showInputMessage="1" showErrorMessage="1" xr:uid="{9C9AFDF4-569E-4857-9791-8288044BEBBB}">
          <x14:formula1>
            <xm:f>margins!$AF$128:$AF$130</xm:f>
          </x14:formula1>
          <xm:sqref>S23</xm:sqref>
        </x14:dataValidation>
        <x14:dataValidation type="list" allowBlank="1" showInputMessage="1" showErrorMessage="1" xr:uid="{E44588A2-A2BE-4CAB-BA76-EF56D1A32168}">
          <x14:formula1>
            <xm:f>margins!$N$183:$N$185</xm:f>
          </x14:formula1>
          <xm:sqref>S25</xm:sqref>
        </x14:dataValidation>
        <x14:dataValidation type="list" allowBlank="1" showInputMessage="1" showErrorMessage="1" xr:uid="{4492A921-64A8-449E-B9BE-27B382946DA8}">
          <x14:formula1>
            <xm:f>margins!$AC$151:$AC$153</xm:f>
          </x14:formula1>
          <xm:sqref>S22</xm:sqref>
        </x14:dataValidation>
        <x14:dataValidation type="list" allowBlank="1" showInputMessage="1" showErrorMessage="1" xr:uid="{F6C42A6F-62EB-489B-9729-D78AB4489AA6}">
          <x14:formula1>
            <xm:f>margins!$AC$164:$AC$173</xm:f>
          </x14:formula1>
          <xm:sqref>S24</xm:sqref>
        </x14:dataValidation>
        <x14:dataValidation type="list" allowBlank="1" showInputMessage="1" showErrorMessage="1" xr:uid="{AF0F981D-6BCF-47F8-8FCB-F21B32E16223}">
          <x14:formula1>
            <xm:f>margins!$AC$178:$AC$180</xm:f>
          </x14:formula1>
          <xm:sqref>S20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D78B-9A1F-4D36-814D-48BE5BE6BAC2}">
  <sheetPr codeName="Sheet41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94" customWidth="1"/>
    <col min="2" max="2" width="19.85546875" style="993" customWidth="1"/>
    <col min="3" max="3" width="26.42578125" style="993" customWidth="1"/>
    <col min="4" max="4" width="13.7109375" style="993" customWidth="1"/>
    <col min="5" max="5" width="13.85546875" style="993" customWidth="1"/>
    <col min="6" max="6" width="16.85546875" style="993" customWidth="1"/>
    <col min="7" max="7" width="16.42578125" style="993" customWidth="1"/>
    <col min="8" max="8" width="14.7109375" style="993" customWidth="1"/>
    <col min="9" max="9" width="10.7109375" style="993" bestFit="1" customWidth="1"/>
    <col min="10" max="10" width="17.7109375" style="993" customWidth="1"/>
    <col min="11" max="11" width="15.28515625" style="993" customWidth="1"/>
    <col min="12" max="12" width="13.7109375" style="993" customWidth="1"/>
    <col min="13" max="13" width="4.140625" style="993" customWidth="1"/>
    <col min="14" max="14" width="9.140625" style="992" customWidth="1"/>
    <col min="15" max="15" width="19.85546875" style="992" customWidth="1"/>
    <col min="16" max="16" width="18.7109375" style="992" customWidth="1"/>
    <col min="17" max="17" width="16.5703125" style="992" customWidth="1"/>
    <col min="18" max="16384" width="9.140625" style="992"/>
  </cols>
  <sheetData>
    <row r="1" spans="1:17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386"/>
    </row>
    <row r="2" spans="1:17" s="993" customFormat="1">
      <c r="A2" s="1139"/>
      <c r="B2" s="998"/>
      <c r="C2" s="998"/>
      <c r="D2" s="998"/>
      <c r="E2" s="998"/>
      <c r="F2" s="998"/>
      <c r="G2" s="998"/>
      <c r="H2" s="998"/>
      <c r="I2" s="998"/>
      <c r="J2" s="994" t="s">
        <v>338</v>
      </c>
      <c r="K2" s="1698">
        <f ca="1">NOW()</f>
        <v>46059.35432604167</v>
      </c>
      <c r="L2" s="1698"/>
      <c r="M2" s="1395"/>
    </row>
    <row r="3" spans="1:17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998"/>
      <c r="K3" s="1697" t="s">
        <v>618</v>
      </c>
      <c r="L3" s="1697"/>
      <c r="M3" s="1203"/>
    </row>
    <row r="4" spans="1:17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998"/>
      <c r="K4" s="1379"/>
      <c r="L4" s="1379"/>
      <c r="M4" s="1387"/>
    </row>
    <row r="5" spans="1:17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998"/>
      <c r="K5" s="1403"/>
      <c r="L5" s="1379" t="s">
        <v>175</v>
      </c>
      <c r="M5" s="997"/>
    </row>
    <row r="6" spans="1:17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1387"/>
    </row>
    <row r="7" spans="1:17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1387"/>
    </row>
    <row r="8" spans="1:17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1203"/>
    </row>
    <row r="9" spans="1:17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L9" s="1185"/>
      <c r="M9" s="1388"/>
    </row>
    <row r="10" spans="1:17" s="993" customFormat="1" ht="14.25" customHeight="1">
      <c r="A10" s="1699" t="s">
        <v>317</v>
      </c>
      <c r="B10" s="1700"/>
      <c r="C10" s="1700"/>
      <c r="D10" s="1700"/>
      <c r="E10" s="1700"/>
      <c r="F10" s="1700"/>
      <c r="G10" s="1700"/>
      <c r="H10" s="1700"/>
      <c r="I10" s="1700"/>
      <c r="J10" s="1700"/>
      <c r="K10" s="1700"/>
      <c r="L10" s="1700"/>
      <c r="M10" s="1701"/>
      <c r="O10" s="1666" t="s">
        <v>357</v>
      </c>
      <c r="P10" s="1667"/>
      <c r="Q10" s="1667"/>
    </row>
    <row r="11" spans="1:17" s="993" customFormat="1" ht="15" customHeight="1" thickBot="1">
      <c r="A11" s="1702"/>
      <c r="B11" s="1703"/>
      <c r="C11" s="1703"/>
      <c r="D11" s="1703"/>
      <c r="E11" s="1703"/>
      <c r="F11" s="1703"/>
      <c r="G11" s="1703"/>
      <c r="H11" s="1703"/>
      <c r="I11" s="1703"/>
      <c r="J11" s="1703"/>
      <c r="K11" s="1703"/>
      <c r="L11" s="1703"/>
      <c r="M11" s="1704"/>
      <c r="O11" s="1"/>
      <c r="P11" s="1"/>
      <c r="Q11" s="1"/>
    </row>
    <row r="12" spans="1:17" s="993" customFormat="1" ht="15.75" thickBot="1">
      <c r="A12" s="1201"/>
      <c r="B12" s="1199"/>
      <c r="C12"/>
      <c r="D12"/>
      <c r="E12"/>
      <c r="F12" s="1200"/>
      <c r="G12" s="1199"/>
      <c r="H12" s="1199"/>
      <c r="I12" s="1199"/>
      <c r="J12" s="1199"/>
      <c r="K12" s="1199"/>
      <c r="L12" s="1199"/>
      <c r="M12" s="1222"/>
      <c r="O12" s="1169" t="s">
        <v>199</v>
      </c>
      <c r="P12" s="1169" t="s">
        <v>200</v>
      </c>
      <c r="Q12" s="1169" t="s">
        <v>201</v>
      </c>
    </row>
    <row r="13" spans="1:17" s="993" customFormat="1" ht="15.75" thickBot="1">
      <c r="A13" s="1186"/>
      <c r="B13" s="1353" t="s">
        <v>216</v>
      </c>
      <c r="C13" s="1353" t="s">
        <v>312</v>
      </c>
      <c r="D13"/>
      <c r="E13" s="1138" t="s">
        <v>2</v>
      </c>
      <c r="F13" s="1137"/>
      <c r="H13" s="1853" t="s">
        <v>311</v>
      </c>
      <c r="I13" s="1854"/>
      <c r="J13" s="1855"/>
      <c r="M13" s="997"/>
      <c r="O13" s="1"/>
      <c r="P13" s="1"/>
      <c r="Q13" s="1"/>
    </row>
    <row r="14" spans="1:17" s="993" customFormat="1" ht="15.75" thickBot="1">
      <c r="A14" s="1186"/>
      <c r="B14" s="1418">
        <f>margins!AL3</f>
        <v>13.25</v>
      </c>
      <c r="C14" s="1419">
        <v>110.72499999999999</v>
      </c>
      <c r="D14"/>
      <c r="E14" s="1169" t="s">
        <v>6</v>
      </c>
      <c r="F14" s="1232">
        <v>100</v>
      </c>
      <c r="H14" s="1864" t="s">
        <v>712</v>
      </c>
      <c r="I14" s="1865"/>
      <c r="J14" s="1866"/>
      <c r="M14" s="997"/>
      <c r="O14" s="1"/>
      <c r="P14" s="1"/>
      <c r="Q14" s="1"/>
    </row>
    <row r="15" spans="1:17" s="993" customFormat="1" ht="15.75" thickBot="1">
      <c r="A15" s="1186"/>
      <c r="B15" s="1396">
        <f>margins!AL4</f>
        <v>13.125</v>
      </c>
      <c r="C15" s="1419">
        <v>110.6</v>
      </c>
      <c r="D15"/>
      <c r="E15" s="1169" t="s">
        <v>8</v>
      </c>
      <c r="F15" s="1191">
        <v>0</v>
      </c>
      <c r="H15" s="1850" t="s">
        <v>713</v>
      </c>
      <c r="I15" s="1851"/>
      <c r="J15" s="1852"/>
      <c r="M15" s="997"/>
      <c r="O15" s="609" t="s">
        <v>203</v>
      </c>
      <c r="P15" s="435">
        <v>10</v>
      </c>
      <c r="Q15" s="660">
        <f>VLOOKUP(P15,$B$14:$C$53,2,FALSE)</f>
        <v>105.85</v>
      </c>
    </row>
    <row r="16" spans="1:17" s="993" customFormat="1" ht="15.75" thickBot="1">
      <c r="A16" s="1186"/>
      <c r="B16" s="1396">
        <f>margins!AL5</f>
        <v>13</v>
      </c>
      <c r="C16" s="1419">
        <v>110.47499999999999</v>
      </c>
      <c r="D16"/>
      <c r="E16" s="1158" t="s">
        <v>10</v>
      </c>
      <c r="F16" s="1409">
        <v>-0.375</v>
      </c>
      <c r="H16" s="1850"/>
      <c r="I16" s="1851"/>
      <c r="J16" s="1852"/>
      <c r="M16" s="997"/>
      <c r="O16" s="611" t="s">
        <v>363</v>
      </c>
      <c r="P16" s="436" t="s">
        <v>20</v>
      </c>
      <c r="Q16" s="440"/>
    </row>
    <row r="17" spans="1:17" s="993" customFormat="1">
      <c r="A17" s="1186"/>
      <c r="B17" s="1396">
        <f>margins!AL6</f>
        <v>12.875</v>
      </c>
      <c r="C17" s="1419">
        <v>110.35</v>
      </c>
      <c r="D17"/>
      <c r="E17"/>
      <c r="F17"/>
      <c r="H17" s="1859" t="s">
        <v>714</v>
      </c>
      <c r="I17" s="1860"/>
      <c r="J17" s="1861"/>
      <c r="L17" s="1137"/>
      <c r="M17" s="1006"/>
      <c r="O17" s="611" t="s">
        <v>204</v>
      </c>
      <c r="P17" s="436" t="s">
        <v>298</v>
      </c>
      <c r="Q17" s="440"/>
    </row>
    <row r="18" spans="1:17" s="993" customFormat="1" ht="15" customHeight="1" thickBot="1">
      <c r="A18" s="1186"/>
      <c r="B18" s="1396">
        <f>margins!AL7</f>
        <v>12.75</v>
      </c>
      <c r="C18" s="1419">
        <v>110.22499999999999</v>
      </c>
      <c r="D18"/>
      <c r="E18"/>
      <c r="F18"/>
      <c r="H18" s="1867" t="s">
        <v>715</v>
      </c>
      <c r="I18" s="1868"/>
      <c r="J18" s="1869"/>
      <c r="L18" s="1275"/>
      <c r="M18" s="997"/>
      <c r="O18" s="611" t="s">
        <v>202</v>
      </c>
      <c r="P18" s="436" t="s">
        <v>288</v>
      </c>
      <c r="Q18" s="440">
        <f>IF(P18="Choose a Selection",0,(INDEX($D$57:$J$107,MATCH(P18,$C$57:$C$107,0),MATCH($P$16,$D$56:$J$56,0),1)))</f>
        <v>0</v>
      </c>
    </row>
    <row r="19" spans="1:17" s="993" customFormat="1">
      <c r="A19" s="1186"/>
      <c r="B19" s="1396">
        <f>margins!AL8</f>
        <v>12.625</v>
      </c>
      <c r="C19" s="1419">
        <v>110.1</v>
      </c>
      <c r="D19"/>
      <c r="E19" s="1680" t="s">
        <v>30</v>
      </c>
      <c r="F19" s="1720"/>
      <c r="L19" s="1275"/>
      <c r="M19" s="997"/>
      <c r="O19" s="611" t="s">
        <v>4</v>
      </c>
      <c r="P19" s="436" t="s">
        <v>195</v>
      </c>
      <c r="Q19" s="440">
        <f>IF(P19="Full Doc",INDEX($D$57:$J$64,MATCH(P17,C57:C64,0),MATCH(P16,$D$56:$J$56,0),1),0)</f>
        <v>0</v>
      </c>
    </row>
    <row r="20" spans="1:17" s="993" customFormat="1">
      <c r="A20" s="1186"/>
      <c r="B20" s="1396">
        <f>margins!AL9</f>
        <v>12.5</v>
      </c>
      <c r="C20" s="1419">
        <v>109.97499999999999</v>
      </c>
      <c r="D20"/>
      <c r="E20" s="1410" t="s">
        <v>83</v>
      </c>
      <c r="F20" s="1188">
        <v>-0.25</v>
      </c>
      <c r="L20" s="1275"/>
      <c r="M20" s="997"/>
      <c r="O20" s="611" t="s">
        <v>531</v>
      </c>
      <c r="P20" s="436" t="s">
        <v>195</v>
      </c>
      <c r="Q20" s="440">
        <f>IF(P20="Choose a Selection",0,(INDEX($D$65:$J$72,MATCH($P$17,C65:C72,0),MATCH($P$16,$D$56:$J$56,0),1)))</f>
        <v>0</v>
      </c>
    </row>
    <row r="21" spans="1:17" s="993" customFormat="1" ht="15" customHeight="1">
      <c r="A21" s="1186"/>
      <c r="B21" s="1396">
        <f>margins!AL10</f>
        <v>12.375</v>
      </c>
      <c r="C21" s="1419">
        <v>109.85</v>
      </c>
      <c r="D21"/>
      <c r="E21" s="1410" t="s">
        <v>84</v>
      </c>
      <c r="F21" s="1188">
        <v>-0.32500000000000001</v>
      </c>
      <c r="G21" s="1141"/>
      <c r="L21" s="1275"/>
      <c r="M21" s="997"/>
      <c r="O21" s="611" t="s">
        <v>532</v>
      </c>
      <c r="P21" s="436" t="s">
        <v>195</v>
      </c>
      <c r="Q21" s="440">
        <f>IF(P21="Choose a Selection",0,(INDEX($D$81:$J$83,MATCH($P$17,C81:C83,0),MATCH($P$16,$D$56:$J$56,0),1)))</f>
        <v>0</v>
      </c>
    </row>
    <row r="22" spans="1:17" s="993" customFormat="1">
      <c r="A22" s="1186"/>
      <c r="B22" s="1396">
        <f>margins!AL11</f>
        <v>12.25</v>
      </c>
      <c r="C22" s="1419">
        <v>109.72499999999999</v>
      </c>
      <c r="D22"/>
      <c r="E22" s="1410" t="s">
        <v>85</v>
      </c>
      <c r="F22" s="1416">
        <v>-0.55000000000000004</v>
      </c>
      <c r="L22" s="1275"/>
      <c r="M22" s="997"/>
      <c r="O22" s="611" t="s">
        <v>533</v>
      </c>
      <c r="P22" s="436" t="s">
        <v>195</v>
      </c>
      <c r="Q22" s="440">
        <f>IF(P22="Choose a Selection",0,(INDEX($D$73:$J$80,MATCH($P$17,C73:C80,0),MATCH($P$16,$D$56:$J$56,0),1)))</f>
        <v>0</v>
      </c>
    </row>
    <row r="23" spans="1:17" s="993" customFormat="1" ht="15.75" thickBot="1">
      <c r="A23" s="1139"/>
      <c r="B23" s="1396">
        <f>margins!AL12</f>
        <v>12.125</v>
      </c>
      <c r="C23" s="1419">
        <v>109.6</v>
      </c>
      <c r="D23"/>
      <c r="E23" s="1411" t="s">
        <v>86</v>
      </c>
      <c r="F23" s="1194">
        <v>-0.65</v>
      </c>
      <c r="G23"/>
      <c r="L23" s="1275"/>
      <c r="M23" s="1389"/>
      <c r="O23" s="611" t="s">
        <v>287</v>
      </c>
      <c r="P23" s="436" t="s">
        <v>195</v>
      </c>
      <c r="Q23" s="440">
        <f>IF(P23="Choose a Selection",0,(INDEX($D$57:$J$107,MATCH(P23,$C$57:$C$107,0),MATCH($P$16,$D$56:$J$56,0),1)))</f>
        <v>0</v>
      </c>
    </row>
    <row r="24" spans="1:17" s="993" customFormat="1" ht="14.25" customHeight="1">
      <c r="A24" s="1139"/>
      <c r="B24" s="1396">
        <f>margins!AL13</f>
        <v>12</v>
      </c>
      <c r="C24" s="1419">
        <v>109.47499999999999</v>
      </c>
      <c r="D24"/>
      <c r="E24" s="993" t="s">
        <v>307</v>
      </c>
      <c r="F24"/>
      <c r="G24"/>
      <c r="L24" s="1275"/>
      <c r="M24" s="1394"/>
      <c r="O24" s="611" t="s">
        <v>45</v>
      </c>
      <c r="P24" s="436" t="s">
        <v>195</v>
      </c>
      <c r="Q24" s="440">
        <f>IF(P24="Choose a Selection",0,(INDEX($D$57:$J$107,MATCH(P24,$C$57:$C$107,0),MATCH($P$16,$D$56:$J$56,0),1)))</f>
        <v>0</v>
      </c>
    </row>
    <row r="25" spans="1:17" s="993" customFormat="1">
      <c r="A25" s="1139"/>
      <c r="B25" s="1396">
        <f>margins!AL14</f>
        <v>11.875</v>
      </c>
      <c r="C25" s="1419">
        <v>109.35</v>
      </c>
      <c r="D25"/>
      <c r="E25"/>
      <c r="H25"/>
      <c r="I25"/>
      <c r="J25" s="1275"/>
      <c r="K25" s="1275"/>
      <c r="L25" s="1275"/>
      <c r="M25" s="1394"/>
      <c r="O25" s="611" t="s">
        <v>62</v>
      </c>
      <c r="P25" s="436" t="s">
        <v>195</v>
      </c>
      <c r="Q25" s="440">
        <f>IF(P25="Choose a Selection",0,(INDEX($D$57:$J$107,MATCH(P25,$C$57:$C$107,0),MATCH($P$16,$D$56:$J$56,0),1)))</f>
        <v>0</v>
      </c>
    </row>
    <row r="26" spans="1:17" s="993" customFormat="1" ht="14.25" customHeight="1">
      <c r="A26" s="1139"/>
      <c r="B26" s="1396">
        <f>margins!AL15</f>
        <v>11.75</v>
      </c>
      <c r="C26" s="1419">
        <v>109.22499999999999</v>
      </c>
      <c r="D26"/>
      <c r="E26"/>
      <c r="G26"/>
      <c r="H26"/>
      <c r="I26"/>
      <c r="J26"/>
      <c r="K26"/>
      <c r="L26"/>
      <c r="M26" s="1394"/>
      <c r="O26" s="611" t="s">
        <v>209</v>
      </c>
      <c r="P26" s="436" t="s">
        <v>195</v>
      </c>
      <c r="Q26" s="440">
        <f>IF(P26=15,0, IF(P26=30, F16, 0))</f>
        <v>0</v>
      </c>
    </row>
    <row r="27" spans="1:17" s="993" customFormat="1" ht="15.75" thickBot="1">
      <c r="A27" s="1139"/>
      <c r="B27" s="1396">
        <f>margins!AL16</f>
        <v>11.625</v>
      </c>
      <c r="C27" s="1419">
        <v>109.1</v>
      </c>
      <c r="D27"/>
      <c r="E27"/>
      <c r="G27"/>
      <c r="H27"/>
      <c r="I27"/>
      <c r="J27"/>
      <c r="K27"/>
      <c r="L27"/>
      <c r="M27" s="1394"/>
      <c r="O27" s="613" t="s">
        <v>210</v>
      </c>
      <c r="P27" s="437"/>
      <c r="Q27" s="441">
        <f>SUM(Q18:Q26)</f>
        <v>0</v>
      </c>
    </row>
    <row r="28" spans="1:17" s="993" customFormat="1" ht="14.25" customHeight="1" thickBot="1">
      <c r="A28" s="1139"/>
      <c r="B28" s="1396">
        <f>margins!AL17</f>
        <v>11.5</v>
      </c>
      <c r="C28" s="1419">
        <v>108.97499999999999</v>
      </c>
      <c r="D28"/>
      <c r="E28"/>
      <c r="G28"/>
      <c r="H28"/>
      <c r="I28"/>
      <c r="J28"/>
      <c r="K28"/>
      <c r="L28"/>
      <c r="M28" s="1394"/>
      <c r="O28" s="424"/>
      <c r="P28" s="425"/>
      <c r="Q28" s="434"/>
    </row>
    <row r="29" spans="1:17" s="993" customFormat="1" ht="15.75" thickBot="1">
      <c r="A29" s="1139"/>
      <c r="B29" s="1396">
        <f>margins!AL18</f>
        <v>11.375</v>
      </c>
      <c r="C29" s="1419">
        <v>108.85</v>
      </c>
      <c r="D29"/>
      <c r="E29"/>
      <c r="G29"/>
      <c r="H29"/>
      <c r="I29"/>
      <c r="J29"/>
      <c r="K29"/>
      <c r="L29"/>
      <c r="M29" s="1394"/>
      <c r="O29" s="426" t="s">
        <v>211</v>
      </c>
      <c r="P29" s="427"/>
      <c r="Q29" s="614">
        <f>IF(ISNUMBER(MATCH("NA", Q18:Q26, 0)), "NA", MIN(F14,(Q15+Q27)))</f>
        <v>100</v>
      </c>
    </row>
    <row r="30" spans="1:17" s="993" customFormat="1" ht="15.75" thickBot="1">
      <c r="A30" s="1139"/>
      <c r="B30" s="1396">
        <f>margins!AL19</f>
        <v>11.25</v>
      </c>
      <c r="C30" s="1419">
        <v>108.6</v>
      </c>
      <c r="D30"/>
      <c r="E30"/>
      <c r="G30"/>
      <c r="H30"/>
      <c r="J30"/>
      <c r="K30"/>
      <c r="L30"/>
      <c r="M30" s="1390"/>
      <c r="O30" s="421"/>
      <c r="P30" s="421"/>
      <c r="Q30" s="421"/>
    </row>
    <row r="31" spans="1:17" s="993" customFormat="1" ht="15.75" thickBot="1">
      <c r="A31" s="1139"/>
      <c r="B31" s="1396">
        <f>margins!AL20</f>
        <v>11.125</v>
      </c>
      <c r="C31" s="1419">
        <v>108.35</v>
      </c>
      <c r="D31"/>
      <c r="E31"/>
      <c r="G31" s="1138"/>
      <c r="H31" s="1137"/>
      <c r="J31"/>
      <c r="K31"/>
      <c r="L31"/>
      <c r="M31" s="1390"/>
      <c r="O31" s="782" t="s">
        <v>459</v>
      </c>
      <c r="P31" s="783"/>
      <c r="Q31" s="784"/>
    </row>
    <row r="32" spans="1:17" s="993" customFormat="1">
      <c r="A32" s="1139"/>
      <c r="B32" s="1396">
        <f>margins!AL21</f>
        <v>11</v>
      </c>
      <c r="C32" s="1419">
        <v>108.1</v>
      </c>
      <c r="D32"/>
      <c r="E32"/>
      <c r="M32" s="997"/>
    </row>
    <row r="33" spans="1:13" s="993" customFormat="1">
      <c r="A33" s="1139"/>
      <c r="B33" s="1396">
        <f>margins!AL22</f>
        <v>10.875</v>
      </c>
      <c r="C33" s="1419">
        <v>107.85</v>
      </c>
      <c r="D33"/>
      <c r="E33"/>
      <c r="M33" s="997"/>
    </row>
    <row r="34" spans="1:13" s="993" customFormat="1">
      <c r="A34" s="1139"/>
      <c r="B34" s="1396">
        <f>margins!AL23</f>
        <v>10.75</v>
      </c>
      <c r="C34" s="1419">
        <v>107.6</v>
      </c>
      <c r="D34"/>
      <c r="E34"/>
      <c r="M34" s="997"/>
    </row>
    <row r="35" spans="1:13" s="993" customFormat="1">
      <c r="A35" s="1139"/>
      <c r="B35" s="1396">
        <f>margins!AL24</f>
        <v>10.625</v>
      </c>
      <c r="C35" s="1419">
        <v>107.35</v>
      </c>
      <c r="D35"/>
      <c r="E35"/>
      <c r="M35" s="997"/>
    </row>
    <row r="36" spans="1:13" s="993" customFormat="1">
      <c r="A36" s="1139"/>
      <c r="B36" s="1396">
        <f>margins!AL25</f>
        <v>10.5</v>
      </c>
      <c r="C36" s="1419">
        <v>107.1</v>
      </c>
      <c r="D36"/>
      <c r="E36"/>
      <c r="M36" s="997"/>
    </row>
    <row r="37" spans="1:13" s="993" customFormat="1">
      <c r="A37" s="1139"/>
      <c r="B37" s="1396">
        <f>margins!AL26</f>
        <v>10.375</v>
      </c>
      <c r="C37" s="1419">
        <v>106.85</v>
      </c>
      <c r="D37"/>
      <c r="E37"/>
      <c r="M37" s="997"/>
    </row>
    <row r="38" spans="1:13" s="993" customFormat="1">
      <c r="A38" s="1139"/>
      <c r="B38" s="1396">
        <f>margins!AL27</f>
        <v>10.25</v>
      </c>
      <c r="C38" s="1419">
        <v>106.6</v>
      </c>
      <c r="D38"/>
      <c r="E38"/>
      <c r="M38" s="997"/>
    </row>
    <row r="39" spans="1:13" s="993" customFormat="1">
      <c r="A39" s="1139"/>
      <c r="B39" s="1396">
        <f>margins!AL28</f>
        <v>10.125</v>
      </c>
      <c r="C39" s="1419">
        <v>106.22499999999999</v>
      </c>
      <c r="D39"/>
      <c r="E39"/>
      <c r="M39" s="997"/>
    </row>
    <row r="40" spans="1:13" s="993" customFormat="1">
      <c r="A40" s="1139"/>
      <c r="B40" s="1396">
        <f>margins!AL29</f>
        <v>10</v>
      </c>
      <c r="C40" s="1419">
        <v>105.85</v>
      </c>
      <c r="D40"/>
      <c r="E40"/>
      <c r="M40" s="997"/>
    </row>
    <row r="41" spans="1:13" s="993" customFormat="1">
      <c r="A41" s="1139"/>
      <c r="B41" s="1396">
        <f>margins!AL30</f>
        <v>9.875</v>
      </c>
      <c r="C41" s="1419">
        <v>105.47499999999999</v>
      </c>
      <c r="D41"/>
      <c r="E41"/>
      <c r="F41"/>
      <c r="G41"/>
      <c r="M41" s="997"/>
    </row>
    <row r="42" spans="1:13" s="993" customFormat="1">
      <c r="A42" s="1139"/>
      <c r="B42" s="1396">
        <f>margins!AL31</f>
        <v>9.75</v>
      </c>
      <c r="C42" s="1419">
        <v>105.1</v>
      </c>
      <c r="D42"/>
      <c r="E42"/>
      <c r="F42"/>
      <c r="G42"/>
      <c r="M42" s="997"/>
    </row>
    <row r="43" spans="1:13" s="993" customFormat="1">
      <c r="A43" s="1139"/>
      <c r="B43" s="1396">
        <f>margins!AL32</f>
        <v>9.625</v>
      </c>
      <c r="C43" s="1419">
        <v>104.72499999999999</v>
      </c>
      <c r="D43"/>
      <c r="F43"/>
      <c r="G43"/>
      <c r="M43" s="997"/>
    </row>
    <row r="44" spans="1:13" s="993" customFormat="1">
      <c r="A44" s="1139"/>
      <c r="B44" s="1396">
        <f>margins!AL33</f>
        <v>9.5</v>
      </c>
      <c r="C44" s="1419">
        <v>104.35</v>
      </c>
      <c r="D44"/>
      <c r="F44"/>
      <c r="G44"/>
      <c r="H44" s="1137"/>
      <c r="M44" s="997"/>
    </row>
    <row r="45" spans="1:13" s="993" customFormat="1">
      <c r="A45" s="1139"/>
      <c r="B45" s="1396">
        <f>margins!AL34</f>
        <v>9.375</v>
      </c>
      <c r="C45" s="1419" t="e">
        <v>#N/A</v>
      </c>
      <c r="D45"/>
      <c r="F45"/>
      <c r="G45"/>
      <c r="M45" s="997"/>
    </row>
    <row r="46" spans="1:13" s="993" customFormat="1">
      <c r="A46" s="1139"/>
      <c r="B46" s="1396">
        <f>margins!AL35</f>
        <v>9.25</v>
      </c>
      <c r="C46" s="1419" t="e">
        <v>#N/A</v>
      </c>
      <c r="D46"/>
      <c r="F46"/>
      <c r="G46"/>
      <c r="M46" s="997"/>
    </row>
    <row r="47" spans="1:13" s="993" customFormat="1">
      <c r="A47" s="1139"/>
      <c r="B47" s="1396">
        <f>margins!AL36</f>
        <v>9.125</v>
      </c>
      <c r="C47" s="1419" t="e">
        <v>#N/A</v>
      </c>
      <c r="D47"/>
      <c r="M47" s="997"/>
    </row>
    <row r="48" spans="1:13" s="993" customFormat="1">
      <c r="A48" s="1139"/>
      <c r="B48" s="1396">
        <f>margins!AL37</f>
        <v>9</v>
      </c>
      <c r="C48" s="1419" t="e">
        <v>#N/A</v>
      </c>
      <c r="D48"/>
      <c r="M48" s="997"/>
    </row>
    <row r="49" spans="1:13" s="993" customFormat="1">
      <c r="A49" s="1139"/>
      <c r="B49" s="1396">
        <f>margins!AL38</f>
        <v>8.875</v>
      </c>
      <c r="C49" s="1419" t="e">
        <v>#N/A</v>
      </c>
      <c r="D49"/>
      <c r="M49" s="997"/>
    </row>
    <row r="50" spans="1:13" s="993" customFormat="1">
      <c r="A50" s="1139"/>
      <c r="B50" s="1396">
        <f>margins!AL39</f>
        <v>8.75</v>
      </c>
      <c r="C50" s="1419" t="e">
        <v>#N/A</v>
      </c>
      <c r="D50"/>
      <c r="M50" s="997"/>
    </row>
    <row r="51" spans="1:13" s="993" customFormat="1">
      <c r="A51" s="1139"/>
      <c r="B51" s="1396">
        <f>margins!AL40</f>
        <v>8.625</v>
      </c>
      <c r="C51" s="1419" t="e">
        <v>#N/A</v>
      </c>
      <c r="D51"/>
      <c r="K51" s="1268"/>
      <c r="L51" s="1268"/>
      <c r="M51" s="1391"/>
    </row>
    <row r="52" spans="1:13" s="993" customFormat="1">
      <c r="A52" s="1139"/>
      <c r="B52" s="1396">
        <f>margins!AL41</f>
        <v>8.5</v>
      </c>
      <c r="C52" s="1419" t="e">
        <v>#N/A</v>
      </c>
      <c r="D52"/>
      <c r="K52" s="1185"/>
      <c r="L52" s="1185"/>
      <c r="M52" s="1388"/>
    </row>
    <row r="53" spans="1:13" s="993" customFormat="1" ht="15.75" thickBot="1">
      <c r="A53" s="1139"/>
      <c r="B53" s="1406">
        <f>margins!AL42</f>
        <v>8.375</v>
      </c>
      <c r="C53" s="1420" t="e">
        <v>#N/A</v>
      </c>
      <c r="D53"/>
      <c r="M53" s="997"/>
    </row>
    <row r="54" spans="1:13" s="993" customFormat="1" ht="15.75" thickBot="1">
      <c r="A54" s="1139"/>
      <c r="C54" s="1207"/>
      <c r="D54" s="1207"/>
      <c r="E54" s="1207"/>
      <c r="F54" s="1215"/>
      <c r="G54" s="1260"/>
      <c r="H54" s="1215"/>
      <c r="I54" s="1215"/>
      <c r="J54" s="1260"/>
      <c r="K54" s="1260"/>
      <c r="L54" s="1260"/>
      <c r="M54" s="1357"/>
    </row>
    <row r="55" spans="1:13" s="993" customFormat="1" ht="15" customHeight="1" thickBot="1">
      <c r="A55" s="1139"/>
      <c r="B55" s="1138" t="s">
        <v>221</v>
      </c>
      <c r="C55" s="1138"/>
      <c r="D55" s="1687" t="s">
        <v>306</v>
      </c>
      <c r="E55" s="1688"/>
      <c r="F55" s="1688"/>
      <c r="G55" s="1688"/>
      <c r="H55" s="1688"/>
      <c r="I55" s="1688"/>
      <c r="J55" s="1689"/>
      <c r="K55"/>
      <c r="L55"/>
      <c r="M55" s="1357"/>
    </row>
    <row r="56" spans="1:13" s="993" customFormat="1" ht="15.75" thickBot="1">
      <c r="A56" s="1139"/>
      <c r="B56" s="1364"/>
      <c r="C56" s="1372" t="s">
        <v>195</v>
      </c>
      <c r="D56" s="1158" t="s">
        <v>15</v>
      </c>
      <c r="E56" s="1349" t="s">
        <v>16</v>
      </c>
      <c r="F56" s="1349" t="s">
        <v>17</v>
      </c>
      <c r="G56" s="1349" t="s">
        <v>18</v>
      </c>
      <c r="H56" s="1349" t="s">
        <v>19</v>
      </c>
      <c r="I56" s="1349" t="s">
        <v>20</v>
      </c>
      <c r="J56" s="1363" t="s">
        <v>21</v>
      </c>
      <c r="K56"/>
      <c r="L56"/>
      <c r="M56" s="1357"/>
    </row>
    <row r="57" spans="1:13" s="993" customFormat="1">
      <c r="A57" s="1139"/>
      <c r="B57" s="1270"/>
      <c r="C57" s="1350" t="s">
        <v>387</v>
      </c>
      <c r="D57" s="1149">
        <v>1.875</v>
      </c>
      <c r="E57" s="1148">
        <v>1.875</v>
      </c>
      <c r="F57" s="1148">
        <v>1.625</v>
      </c>
      <c r="G57" s="1148">
        <v>1.375</v>
      </c>
      <c r="H57" s="1148">
        <v>1.125</v>
      </c>
      <c r="I57" s="1148">
        <v>0.25</v>
      </c>
      <c r="J57" s="1147">
        <v>-0.625</v>
      </c>
      <c r="K57"/>
      <c r="L57"/>
      <c r="M57" s="1357"/>
    </row>
    <row r="58" spans="1:13" s="993" customFormat="1">
      <c r="A58" s="1139"/>
      <c r="B58" s="1421"/>
      <c r="C58" s="1351" t="s">
        <v>302</v>
      </c>
      <c r="D58" s="1152">
        <v>1.875</v>
      </c>
      <c r="E58" s="1151">
        <v>1.875</v>
      </c>
      <c r="F58" s="1151">
        <v>1.625</v>
      </c>
      <c r="G58" s="1151">
        <v>1.375</v>
      </c>
      <c r="H58" s="1151">
        <v>1.125</v>
      </c>
      <c r="I58" s="1151">
        <v>0.125</v>
      </c>
      <c r="J58" s="1150">
        <v>-0.75</v>
      </c>
      <c r="K58"/>
      <c r="L58"/>
      <c r="M58" s="1357"/>
    </row>
    <row r="59" spans="1:13" s="993" customFormat="1">
      <c r="A59" s="1139"/>
      <c r="B59" s="1358"/>
      <c r="C59" s="1351" t="s">
        <v>301</v>
      </c>
      <c r="D59" s="1152">
        <v>1.375</v>
      </c>
      <c r="E59" s="1151">
        <v>1.375</v>
      </c>
      <c r="F59" s="1151">
        <v>1.125</v>
      </c>
      <c r="G59" s="1151">
        <v>0.875</v>
      </c>
      <c r="H59" s="1151">
        <v>0.625</v>
      </c>
      <c r="I59" s="1151">
        <v>-0.5</v>
      </c>
      <c r="J59" s="1150">
        <v>-1.5</v>
      </c>
      <c r="K59"/>
      <c r="L59"/>
      <c r="M59" s="1357"/>
    </row>
    <row r="60" spans="1:13" s="993" customFormat="1">
      <c r="A60" s="1139"/>
      <c r="B60" s="1351" t="s">
        <v>194</v>
      </c>
      <c r="C60" s="1351" t="s">
        <v>300</v>
      </c>
      <c r="D60" s="1152">
        <v>1</v>
      </c>
      <c r="E60" s="1151">
        <v>1</v>
      </c>
      <c r="F60" s="1151">
        <v>0.625</v>
      </c>
      <c r="G60" s="1151">
        <v>0.375</v>
      </c>
      <c r="H60" s="1151">
        <v>0.125</v>
      </c>
      <c r="I60" s="1151">
        <v>-1.125</v>
      </c>
      <c r="J60" s="1150">
        <v>-2.75</v>
      </c>
      <c r="K60"/>
      <c r="L60"/>
      <c r="M60" s="1357"/>
    </row>
    <row r="61" spans="1:13" s="993" customFormat="1">
      <c r="A61" s="1139"/>
      <c r="B61" s="1351" t="s">
        <v>320</v>
      </c>
      <c r="C61" s="1351" t="s">
        <v>299</v>
      </c>
      <c r="D61" s="1152">
        <v>0.125</v>
      </c>
      <c r="E61" s="1151">
        <v>0.125</v>
      </c>
      <c r="F61" s="1151">
        <v>-0.375</v>
      </c>
      <c r="G61" s="1151">
        <v>-0.75</v>
      </c>
      <c r="H61" s="1151">
        <v>-1</v>
      </c>
      <c r="I61" s="1151">
        <v>-2</v>
      </c>
      <c r="J61" s="1150">
        <v>-4</v>
      </c>
      <c r="K61"/>
      <c r="L61"/>
      <c r="M61" s="1357"/>
    </row>
    <row r="62" spans="1:13" s="993" customFormat="1">
      <c r="A62" s="1139"/>
      <c r="B62" s="1358"/>
      <c r="C62" s="1351" t="s">
        <v>298</v>
      </c>
      <c r="D62" s="1152">
        <v>-0.75</v>
      </c>
      <c r="E62" s="1151">
        <v>-0.75</v>
      </c>
      <c r="F62" s="1151">
        <v>-1.375</v>
      </c>
      <c r="G62" s="1151">
        <v>-1.875</v>
      </c>
      <c r="H62" s="1151">
        <v>-2.375</v>
      </c>
      <c r="I62" s="1151">
        <v>-3.125</v>
      </c>
      <c r="J62" s="1150">
        <v>-5.5</v>
      </c>
      <c r="K62"/>
      <c r="L62"/>
      <c r="M62" s="1357"/>
    </row>
    <row r="63" spans="1:13" s="993" customFormat="1">
      <c r="A63" s="1139"/>
      <c r="B63" s="1358"/>
      <c r="C63" s="1351" t="s">
        <v>297</v>
      </c>
      <c r="D63" s="1230">
        <v>-3</v>
      </c>
      <c r="E63" s="1229">
        <v>-3</v>
      </c>
      <c r="F63" s="1229">
        <v>-3.75</v>
      </c>
      <c r="G63" s="1229">
        <v>-4.125</v>
      </c>
      <c r="H63" s="1229">
        <v>-4.75</v>
      </c>
      <c r="I63" s="1229">
        <v>-5.75</v>
      </c>
      <c r="J63" s="1228" t="s">
        <v>14</v>
      </c>
      <c r="K63"/>
      <c r="L63"/>
      <c r="M63" s="1357"/>
    </row>
    <row r="64" spans="1:13" s="993" customFormat="1" ht="15.75" thickBot="1">
      <c r="A64" s="1139"/>
      <c r="B64" s="1359"/>
      <c r="C64" s="1146" t="s">
        <v>296</v>
      </c>
      <c r="D64" s="1214">
        <v>-4.25</v>
      </c>
      <c r="E64" s="1213">
        <v>-4.375</v>
      </c>
      <c r="F64" s="1213">
        <v>-4.875</v>
      </c>
      <c r="G64" s="1213">
        <v>-5.5</v>
      </c>
      <c r="H64" s="1213">
        <v>-6</v>
      </c>
      <c r="I64" s="1213" t="s">
        <v>14</v>
      </c>
      <c r="J64" s="1212" t="s">
        <v>14</v>
      </c>
      <c r="K64"/>
      <c r="L64"/>
      <c r="M64" s="1357"/>
    </row>
    <row r="65" spans="1:13" s="993" customFormat="1">
      <c r="A65" s="1139"/>
      <c r="B65" s="1270"/>
      <c r="C65" s="1351" t="s">
        <v>387</v>
      </c>
      <c r="D65" s="1149">
        <v>0.875</v>
      </c>
      <c r="E65" s="1148">
        <v>0.875</v>
      </c>
      <c r="F65" s="1148">
        <v>0.625</v>
      </c>
      <c r="G65" s="1148">
        <v>0.25</v>
      </c>
      <c r="H65" s="1148">
        <v>0</v>
      </c>
      <c r="I65" s="1148">
        <v>-1</v>
      </c>
      <c r="J65" s="1147">
        <v>-1.875</v>
      </c>
      <c r="K65"/>
      <c r="L65"/>
      <c r="M65" s="1357"/>
    </row>
    <row r="66" spans="1:13" s="993" customFormat="1">
      <c r="A66" s="1139"/>
      <c r="B66" s="1351"/>
      <c r="C66" s="1351" t="s">
        <v>302</v>
      </c>
      <c r="D66" s="1152">
        <v>0.875</v>
      </c>
      <c r="E66" s="1151">
        <v>0.875</v>
      </c>
      <c r="F66" s="1151">
        <v>0.625</v>
      </c>
      <c r="G66" s="1151">
        <v>0.25</v>
      </c>
      <c r="H66" s="1151">
        <v>0</v>
      </c>
      <c r="I66" s="1151">
        <v>-1.125</v>
      </c>
      <c r="J66" s="1150">
        <v>-2</v>
      </c>
      <c r="K66"/>
      <c r="L66"/>
      <c r="M66" s="1357"/>
    </row>
    <row r="67" spans="1:13" s="993" customFormat="1">
      <c r="A67" s="1139"/>
      <c r="B67" s="1423"/>
      <c r="C67" s="1351" t="s">
        <v>301</v>
      </c>
      <c r="D67" s="1152">
        <v>0.375</v>
      </c>
      <c r="E67" s="1151">
        <v>0.375</v>
      </c>
      <c r="F67" s="1151">
        <v>0.125</v>
      </c>
      <c r="G67" s="1151">
        <v>-0.25</v>
      </c>
      <c r="H67" s="1151">
        <v>-0.5</v>
      </c>
      <c r="I67" s="1151">
        <v>-1.75</v>
      </c>
      <c r="J67" s="1150">
        <v>-2.75</v>
      </c>
      <c r="K67"/>
      <c r="L67"/>
      <c r="M67" s="1357"/>
    </row>
    <row r="68" spans="1:13" s="993" customFormat="1" ht="15" customHeight="1">
      <c r="A68" s="1139"/>
      <c r="B68" s="1415" t="s">
        <v>716</v>
      </c>
      <c r="C68" s="1351" t="s">
        <v>300</v>
      </c>
      <c r="D68" s="1152">
        <v>0</v>
      </c>
      <c r="E68" s="1151">
        <v>0</v>
      </c>
      <c r="F68" s="1151">
        <v>-0.375</v>
      </c>
      <c r="G68" s="1151">
        <v>-0.75</v>
      </c>
      <c r="H68" s="1151">
        <v>-1</v>
      </c>
      <c r="I68" s="1151">
        <v>-2.375</v>
      </c>
      <c r="J68" s="1150">
        <v>-4</v>
      </c>
      <c r="K68"/>
      <c r="L68"/>
      <c r="M68" s="1357"/>
    </row>
    <row r="69" spans="1:13" s="993" customFormat="1">
      <c r="A69" s="1139"/>
      <c r="B69" s="1351">
        <v>1099</v>
      </c>
      <c r="C69" s="1351" t="s">
        <v>299</v>
      </c>
      <c r="D69" s="1152">
        <v>-0.625</v>
      </c>
      <c r="E69" s="1151">
        <v>-0.625</v>
      </c>
      <c r="F69" s="1151">
        <v>-1.125</v>
      </c>
      <c r="G69" s="1151">
        <v>-1.625</v>
      </c>
      <c r="H69" s="1151">
        <v>-1.875</v>
      </c>
      <c r="I69" s="1151">
        <v>-3</v>
      </c>
      <c r="J69" s="1150">
        <v>-5.125</v>
      </c>
      <c r="K69"/>
      <c r="L69"/>
      <c r="M69" s="1357"/>
    </row>
    <row r="70" spans="1:13" s="993" customFormat="1">
      <c r="A70" s="1139"/>
      <c r="B70" s="1351"/>
      <c r="C70" s="1351" t="s">
        <v>298</v>
      </c>
      <c r="D70" s="1152">
        <v>-1.625</v>
      </c>
      <c r="E70" s="1151">
        <v>-1.625</v>
      </c>
      <c r="F70" s="1151">
        <v>-2.25</v>
      </c>
      <c r="G70" s="1151">
        <v>-2.875</v>
      </c>
      <c r="H70" s="1151">
        <v>-3.375</v>
      </c>
      <c r="I70" s="1151">
        <v>-4.25</v>
      </c>
      <c r="J70" s="1150" t="s">
        <v>14</v>
      </c>
      <c r="K70"/>
      <c r="L70"/>
      <c r="M70" s="1357"/>
    </row>
    <row r="71" spans="1:13" s="993" customFormat="1">
      <c r="A71" s="1139"/>
      <c r="B71" s="1351"/>
      <c r="C71" s="1351" t="s">
        <v>297</v>
      </c>
      <c r="D71" s="1152">
        <v>-4</v>
      </c>
      <c r="E71" s="1151">
        <v>-4</v>
      </c>
      <c r="F71" s="1151">
        <v>-4.75</v>
      </c>
      <c r="G71" s="1151">
        <v>-5.25</v>
      </c>
      <c r="H71" s="1151">
        <v>-5.875</v>
      </c>
      <c r="I71" s="1151" t="s">
        <v>14</v>
      </c>
      <c r="J71" s="1150" t="s">
        <v>14</v>
      </c>
      <c r="K71"/>
      <c r="L71"/>
      <c r="M71" s="1357"/>
    </row>
    <row r="72" spans="1:13" s="993" customFormat="1" ht="15.75" thickBot="1">
      <c r="A72" s="1139"/>
      <c r="B72" s="1359"/>
      <c r="C72" s="1146" t="s">
        <v>296</v>
      </c>
      <c r="D72" s="1214">
        <v>-5.75</v>
      </c>
      <c r="E72" s="1213">
        <v>-5.875</v>
      </c>
      <c r="F72" s="1213">
        <v>-6.375</v>
      </c>
      <c r="G72" s="1213" t="s">
        <v>14</v>
      </c>
      <c r="H72" s="1213" t="s">
        <v>14</v>
      </c>
      <c r="I72" s="1213" t="s">
        <v>14</v>
      </c>
      <c r="J72" s="1212" t="s">
        <v>14</v>
      </c>
      <c r="K72"/>
      <c r="L72"/>
      <c r="M72" s="1357"/>
    </row>
    <row r="73" spans="1:13" s="993" customFormat="1">
      <c r="A73" s="1139"/>
      <c r="B73" s="1270"/>
      <c r="C73" s="1350" t="s">
        <v>387</v>
      </c>
      <c r="D73" s="1149">
        <v>-0.5</v>
      </c>
      <c r="E73" s="1148">
        <v>-0.5</v>
      </c>
      <c r="F73" s="1148">
        <v>-0.75</v>
      </c>
      <c r="G73" s="1148">
        <v>-1.375</v>
      </c>
      <c r="H73" s="1148">
        <v>-1.625</v>
      </c>
      <c r="I73" s="1148">
        <v>-2.75</v>
      </c>
      <c r="J73" s="1147">
        <v>-3.75</v>
      </c>
      <c r="K73"/>
      <c r="L73"/>
      <c r="M73" s="1357"/>
    </row>
    <row r="74" spans="1:13" s="993" customFormat="1">
      <c r="A74" s="1139"/>
      <c r="B74" s="1358"/>
      <c r="C74" s="1351" t="s">
        <v>302</v>
      </c>
      <c r="D74" s="1152">
        <v>-0.5</v>
      </c>
      <c r="E74" s="1151">
        <v>-0.5</v>
      </c>
      <c r="F74" s="1151">
        <v>-0.75</v>
      </c>
      <c r="G74" s="1151">
        <v>-1.375</v>
      </c>
      <c r="H74" s="1151">
        <v>-1.625</v>
      </c>
      <c r="I74" s="1151">
        <v>-2.875</v>
      </c>
      <c r="J74" s="1150">
        <v>-4</v>
      </c>
      <c r="K74"/>
      <c r="L74"/>
      <c r="M74" s="1357"/>
    </row>
    <row r="75" spans="1:13" s="993" customFormat="1">
      <c r="A75" s="1139"/>
      <c r="B75" s="1358"/>
      <c r="C75" s="1351" t="s">
        <v>301</v>
      </c>
      <c r="D75" s="1152">
        <v>-1</v>
      </c>
      <c r="E75" s="1151">
        <v>-1</v>
      </c>
      <c r="F75" s="1151">
        <v>-1.25</v>
      </c>
      <c r="G75" s="1151">
        <v>-1.875</v>
      </c>
      <c r="H75" s="1151">
        <v>-2.125</v>
      </c>
      <c r="I75" s="1151">
        <v>-3.5</v>
      </c>
      <c r="J75" s="1150">
        <v>-4.75</v>
      </c>
      <c r="K75"/>
      <c r="L75"/>
      <c r="M75" s="1357"/>
    </row>
    <row r="76" spans="1:13" s="993" customFormat="1">
      <c r="A76" s="1139"/>
      <c r="B76" s="1351" t="s">
        <v>527</v>
      </c>
      <c r="C76" s="1351" t="s">
        <v>300</v>
      </c>
      <c r="D76" s="1152">
        <v>-1.375</v>
      </c>
      <c r="E76" s="1151">
        <v>-1.375</v>
      </c>
      <c r="F76" s="1151">
        <v>-1.75</v>
      </c>
      <c r="G76" s="1151">
        <v>-2.375</v>
      </c>
      <c r="H76" s="1151">
        <v>-2.625</v>
      </c>
      <c r="I76" s="1151">
        <v>-4.125</v>
      </c>
      <c r="J76" s="1150">
        <v>-6</v>
      </c>
      <c r="K76"/>
      <c r="L76"/>
      <c r="M76" s="1357"/>
    </row>
    <row r="77" spans="1:13" s="993" customFormat="1">
      <c r="A77" s="1139"/>
      <c r="B77" s="1351" t="s">
        <v>88</v>
      </c>
      <c r="C77" s="1351" t="s">
        <v>299</v>
      </c>
      <c r="D77" s="1152">
        <v>-2.125</v>
      </c>
      <c r="E77" s="1151">
        <v>-2.125</v>
      </c>
      <c r="F77" s="1151">
        <v>-2.625</v>
      </c>
      <c r="G77" s="1151">
        <v>-3.375</v>
      </c>
      <c r="H77" s="1151">
        <v>-3.625</v>
      </c>
      <c r="I77" s="1151">
        <v>-4.875</v>
      </c>
      <c r="J77" s="1150">
        <v>-7.25</v>
      </c>
      <c r="K77"/>
      <c r="L77"/>
      <c r="M77" s="1357"/>
    </row>
    <row r="78" spans="1:13" s="993" customFormat="1">
      <c r="A78" s="1139"/>
      <c r="B78" s="1351"/>
      <c r="C78" s="1351" t="s">
        <v>298</v>
      </c>
      <c r="D78" s="1152">
        <v>-3.375</v>
      </c>
      <c r="E78" s="1151">
        <v>-3.375</v>
      </c>
      <c r="F78" s="1151">
        <v>-4</v>
      </c>
      <c r="G78" s="1151">
        <v>-4.75</v>
      </c>
      <c r="H78" s="1151">
        <v>-5.25</v>
      </c>
      <c r="I78" s="1151" t="s">
        <v>14</v>
      </c>
      <c r="J78" s="1150" t="s">
        <v>14</v>
      </c>
      <c r="K78"/>
      <c r="L78"/>
      <c r="M78" s="1357"/>
    </row>
    <row r="79" spans="1:13" s="993" customFormat="1">
      <c r="A79" s="1139"/>
      <c r="B79" s="1351"/>
      <c r="C79" s="1351" t="s">
        <v>297</v>
      </c>
      <c r="D79" s="1152">
        <v>-5.75</v>
      </c>
      <c r="E79" s="1151">
        <v>-5.75</v>
      </c>
      <c r="F79" s="1151">
        <v>-6.5</v>
      </c>
      <c r="G79" s="1151">
        <v>-7.125</v>
      </c>
      <c r="H79" s="1151" t="s">
        <v>14</v>
      </c>
      <c r="I79" s="1151" t="s">
        <v>14</v>
      </c>
      <c r="J79" s="1150" t="s">
        <v>14</v>
      </c>
      <c r="K79"/>
      <c r="L79"/>
      <c r="M79" s="1357"/>
    </row>
    <row r="80" spans="1:13" s="993" customFormat="1" ht="15.75" thickBot="1">
      <c r="A80" s="1139"/>
      <c r="B80" s="1146"/>
      <c r="C80" s="1146" t="s">
        <v>296</v>
      </c>
      <c r="D80" s="1145">
        <v>-7.75</v>
      </c>
      <c r="E80" s="1144">
        <v>-7.875</v>
      </c>
      <c r="F80" s="1144">
        <v>-8.375</v>
      </c>
      <c r="G80" s="1144" t="s">
        <v>14</v>
      </c>
      <c r="H80" s="1144" t="s">
        <v>14</v>
      </c>
      <c r="I80" s="1144" t="s">
        <v>14</v>
      </c>
      <c r="J80" s="1143" t="s">
        <v>14</v>
      </c>
      <c r="K80"/>
      <c r="L80"/>
      <c r="M80" s="1357"/>
    </row>
    <row r="81" spans="1:13" s="993" customFormat="1">
      <c r="A81" s="1139"/>
      <c r="B81" s="1351"/>
      <c r="C81" s="1351" t="s">
        <v>294</v>
      </c>
      <c r="D81" s="1380">
        <v>0</v>
      </c>
      <c r="E81" s="1215">
        <v>0</v>
      </c>
      <c r="F81" s="1215">
        <v>0</v>
      </c>
      <c r="G81" s="1215">
        <v>0</v>
      </c>
      <c r="H81" s="1215">
        <v>0</v>
      </c>
      <c r="I81" s="1215">
        <v>0</v>
      </c>
      <c r="J81" s="1357">
        <v>0</v>
      </c>
      <c r="K81"/>
      <c r="L81"/>
      <c r="M81" s="1357"/>
    </row>
    <row r="82" spans="1:13" s="993" customFormat="1">
      <c r="A82" s="1139"/>
      <c r="B82" s="1351" t="s">
        <v>295</v>
      </c>
      <c r="C82" s="1351" t="s">
        <v>293</v>
      </c>
      <c r="D82" s="1380">
        <v>0</v>
      </c>
      <c r="E82" s="1215">
        <v>0</v>
      </c>
      <c r="F82" s="1215">
        <v>0</v>
      </c>
      <c r="G82" s="1215">
        <v>0</v>
      </c>
      <c r="H82" s="1215">
        <v>0</v>
      </c>
      <c r="I82" s="1215">
        <v>0</v>
      </c>
      <c r="J82" s="1357">
        <v>0</v>
      </c>
      <c r="K82"/>
      <c r="L82"/>
      <c r="M82" s="1357"/>
    </row>
    <row r="83" spans="1:13" s="993" customFormat="1" ht="15.75" thickBot="1">
      <c r="A83" s="1139"/>
      <c r="B83" s="1351"/>
      <c r="C83" s="1351" t="s">
        <v>292</v>
      </c>
      <c r="D83" s="1380">
        <v>0</v>
      </c>
      <c r="E83" s="1215">
        <v>0</v>
      </c>
      <c r="F83" s="1215">
        <v>0</v>
      </c>
      <c r="G83" s="1215">
        <v>0</v>
      </c>
      <c r="H83" s="1215">
        <v>0</v>
      </c>
      <c r="I83" s="1215">
        <v>0</v>
      </c>
      <c r="J83" s="1357">
        <v>0</v>
      </c>
      <c r="K83"/>
      <c r="L83"/>
      <c r="M83" s="1357"/>
    </row>
    <row r="84" spans="1:13" s="993" customFormat="1">
      <c r="A84" s="1139"/>
      <c r="B84" s="1723" t="s">
        <v>202</v>
      </c>
      <c r="C84" s="1350" t="s">
        <v>291</v>
      </c>
      <c r="D84" s="1149">
        <v>0.5</v>
      </c>
      <c r="E84" s="1148">
        <v>0.5</v>
      </c>
      <c r="F84" s="1148">
        <v>0.5</v>
      </c>
      <c r="G84" s="1148">
        <v>0.5</v>
      </c>
      <c r="H84" s="1148">
        <v>0.5</v>
      </c>
      <c r="I84" s="1148">
        <v>0.5</v>
      </c>
      <c r="J84" s="1147">
        <v>0.5</v>
      </c>
      <c r="K84"/>
      <c r="L84"/>
      <c r="M84" s="1357"/>
    </row>
    <row r="85" spans="1:13" s="993" customFormat="1">
      <c r="A85" s="1139"/>
      <c r="B85" s="1711"/>
      <c r="C85" s="1351" t="s">
        <v>290</v>
      </c>
      <c r="D85" s="1152">
        <v>0.5</v>
      </c>
      <c r="E85" s="1151">
        <v>0.5</v>
      </c>
      <c r="F85" s="1151">
        <v>0.5</v>
      </c>
      <c r="G85" s="1151">
        <v>0.5</v>
      </c>
      <c r="H85" s="1151">
        <v>0.5</v>
      </c>
      <c r="I85" s="1151">
        <v>0.5</v>
      </c>
      <c r="J85" s="1150">
        <v>0.5</v>
      </c>
      <c r="K85"/>
      <c r="L85"/>
      <c r="M85" s="1357"/>
    </row>
    <row r="86" spans="1:13" s="993" customFormat="1">
      <c r="A86" s="1139"/>
      <c r="B86" s="1711"/>
      <c r="C86" s="1351" t="s">
        <v>289</v>
      </c>
      <c r="D86" s="1152">
        <v>0.375</v>
      </c>
      <c r="E86" s="1151">
        <v>0.375</v>
      </c>
      <c r="F86" s="1151">
        <v>0.375</v>
      </c>
      <c r="G86" s="1151">
        <v>0.375</v>
      </c>
      <c r="H86" s="1151">
        <v>0.375</v>
      </c>
      <c r="I86" s="1151">
        <v>0.375</v>
      </c>
      <c r="J86" s="1150">
        <v>0.375</v>
      </c>
      <c r="K86"/>
      <c r="L86"/>
      <c r="M86" s="1357"/>
    </row>
    <row r="87" spans="1:13" s="993" customFormat="1" ht="15.75" thickBot="1">
      <c r="A87" s="1139"/>
      <c r="B87" s="1724"/>
      <c r="C87" s="1146" t="s">
        <v>288</v>
      </c>
      <c r="D87" s="1214">
        <v>0</v>
      </c>
      <c r="E87" s="1213">
        <v>0</v>
      </c>
      <c r="F87" s="1213">
        <v>0</v>
      </c>
      <c r="G87" s="1213">
        <v>0</v>
      </c>
      <c r="H87" s="1213">
        <v>0</v>
      </c>
      <c r="I87" s="1213">
        <v>0</v>
      </c>
      <c r="J87" s="1212">
        <v>0</v>
      </c>
      <c r="K87"/>
      <c r="L87"/>
      <c r="M87" s="1357"/>
    </row>
    <row r="88" spans="1:13" s="993" customFormat="1">
      <c r="A88" s="1139"/>
      <c r="B88" s="1723" t="s">
        <v>287</v>
      </c>
      <c r="C88" s="1351" t="s">
        <v>717</v>
      </c>
      <c r="D88" s="1211">
        <v>-0.25</v>
      </c>
      <c r="E88" s="1210">
        <v>-0.25</v>
      </c>
      <c r="F88" s="1210">
        <v>-0.25</v>
      </c>
      <c r="G88" s="1210">
        <v>-0.25</v>
      </c>
      <c r="H88" s="1210">
        <v>-0.25</v>
      </c>
      <c r="I88" s="1210">
        <v>-0.25</v>
      </c>
      <c r="J88" s="1209">
        <v>-0.25</v>
      </c>
      <c r="K88"/>
      <c r="L88"/>
      <c r="M88" s="1357"/>
    </row>
    <row r="89" spans="1:13" s="993" customFormat="1">
      <c r="A89" s="1139"/>
      <c r="B89" s="1711"/>
      <c r="C89" s="1351" t="s">
        <v>718</v>
      </c>
      <c r="D89" s="1211">
        <v>0</v>
      </c>
      <c r="E89" s="1210">
        <v>0</v>
      </c>
      <c r="F89" s="1210">
        <v>0</v>
      </c>
      <c r="G89" s="1210">
        <v>0</v>
      </c>
      <c r="H89" s="1210">
        <v>0</v>
      </c>
      <c r="I89" s="1210">
        <v>0</v>
      </c>
      <c r="J89" s="1209">
        <v>0</v>
      </c>
      <c r="K89"/>
      <c r="L89"/>
      <c r="M89" s="1357"/>
    </row>
    <row r="90" spans="1:13" s="993" customFormat="1">
      <c r="A90" s="1139"/>
      <c r="B90" s="1711"/>
      <c r="C90" s="1351" t="s">
        <v>719</v>
      </c>
      <c r="D90" s="1211">
        <v>0</v>
      </c>
      <c r="E90" s="1210">
        <v>0</v>
      </c>
      <c r="F90" s="1210">
        <v>0</v>
      </c>
      <c r="G90" s="1210">
        <v>0</v>
      </c>
      <c r="H90" s="1210">
        <v>0</v>
      </c>
      <c r="I90" s="1210">
        <v>0</v>
      </c>
      <c r="J90" s="1209">
        <v>0</v>
      </c>
      <c r="K90"/>
      <c r="L90"/>
      <c r="M90" s="1357"/>
    </row>
    <row r="91" spans="1:13" s="993" customFormat="1">
      <c r="A91" s="1139"/>
      <c r="B91" s="1711"/>
      <c r="C91" s="1351" t="s">
        <v>720</v>
      </c>
      <c r="D91" s="1211">
        <v>0</v>
      </c>
      <c r="E91" s="1210">
        <v>0</v>
      </c>
      <c r="F91" s="1210">
        <v>0</v>
      </c>
      <c r="G91" s="1210">
        <v>0</v>
      </c>
      <c r="H91" s="1210">
        <v>0</v>
      </c>
      <c r="I91" s="1210">
        <v>0</v>
      </c>
      <c r="J91" s="1209">
        <v>0</v>
      </c>
      <c r="K91"/>
      <c r="L91"/>
      <c r="M91" s="1357"/>
    </row>
    <row r="92" spans="1:13" s="993" customFormat="1">
      <c r="A92" s="1139"/>
      <c r="B92" s="1711"/>
      <c r="C92" s="1351" t="s">
        <v>721</v>
      </c>
      <c r="D92" s="1211">
        <v>0</v>
      </c>
      <c r="E92" s="1210">
        <v>0</v>
      </c>
      <c r="F92" s="1210">
        <v>0</v>
      </c>
      <c r="G92" s="1210">
        <v>0</v>
      </c>
      <c r="H92" s="1210">
        <v>0</v>
      </c>
      <c r="I92" s="1210">
        <v>0</v>
      </c>
      <c r="J92" s="1209">
        <v>0</v>
      </c>
      <c r="K92"/>
      <c r="L92"/>
      <c r="M92" s="1357"/>
    </row>
    <row r="93" spans="1:13" s="993" customFormat="1">
      <c r="A93" s="1139"/>
      <c r="B93" s="1711"/>
      <c r="C93" s="1351" t="s">
        <v>722</v>
      </c>
      <c r="D93" s="1152">
        <v>0</v>
      </c>
      <c r="E93" s="1151">
        <v>0</v>
      </c>
      <c r="F93" s="1151">
        <v>0</v>
      </c>
      <c r="G93" s="1151">
        <v>0</v>
      </c>
      <c r="H93" s="1151">
        <v>0</v>
      </c>
      <c r="I93" s="1151">
        <v>0</v>
      </c>
      <c r="J93" s="1150">
        <v>0</v>
      </c>
      <c r="K93"/>
      <c r="L93"/>
      <c r="M93" s="1357"/>
    </row>
    <row r="94" spans="1:13" s="993" customFormat="1">
      <c r="A94" s="1139"/>
      <c r="B94" s="1711"/>
      <c r="C94" s="1351" t="s">
        <v>723</v>
      </c>
      <c r="D94" s="1152">
        <v>0</v>
      </c>
      <c r="E94" s="1151">
        <v>0</v>
      </c>
      <c r="F94" s="1151">
        <v>0</v>
      </c>
      <c r="G94" s="1151">
        <v>0</v>
      </c>
      <c r="H94" s="1151">
        <v>0</v>
      </c>
      <c r="I94" s="1151">
        <v>0</v>
      </c>
      <c r="J94" s="1150">
        <v>0</v>
      </c>
      <c r="K94"/>
      <c r="L94"/>
      <c r="M94" s="1357"/>
    </row>
    <row r="95" spans="1:13" s="993" customFormat="1">
      <c r="A95" s="1139"/>
      <c r="B95" s="1711"/>
      <c r="C95" s="1351" t="s">
        <v>724</v>
      </c>
      <c r="D95" s="1152">
        <v>0</v>
      </c>
      <c r="E95" s="1151">
        <v>0</v>
      </c>
      <c r="F95" s="1151">
        <v>0</v>
      </c>
      <c r="G95" s="1151">
        <v>0</v>
      </c>
      <c r="H95" s="1151">
        <v>0</v>
      </c>
      <c r="I95" s="1151">
        <v>0</v>
      </c>
      <c r="J95" s="1150">
        <v>0</v>
      </c>
      <c r="K95"/>
      <c r="L95"/>
      <c r="M95" s="1392"/>
    </row>
    <row r="96" spans="1:13" s="993" customFormat="1" ht="15.75" thickBot="1">
      <c r="A96" s="1139"/>
      <c r="B96" s="1724"/>
      <c r="C96" s="1351" t="s">
        <v>725</v>
      </c>
      <c r="D96" s="1230">
        <v>0</v>
      </c>
      <c r="E96" s="1229">
        <v>0</v>
      </c>
      <c r="F96" s="1229">
        <v>0</v>
      </c>
      <c r="G96" s="1229">
        <v>0</v>
      </c>
      <c r="H96" s="1229">
        <v>0</v>
      </c>
      <c r="I96" s="1229">
        <v>0</v>
      </c>
      <c r="J96" s="1228">
        <v>0</v>
      </c>
      <c r="K96"/>
      <c r="L96"/>
      <c r="M96" s="1393"/>
    </row>
    <row r="97" spans="1:13" s="993" customFormat="1">
      <c r="A97" s="1139"/>
      <c r="B97" s="1723" t="s">
        <v>45</v>
      </c>
      <c r="C97" s="1350" t="s">
        <v>726</v>
      </c>
      <c r="D97" s="1149">
        <v>-0.25</v>
      </c>
      <c r="E97" s="1148">
        <v>-0.25</v>
      </c>
      <c r="F97" s="1148">
        <v>-0.25</v>
      </c>
      <c r="G97" s="1148">
        <v>-0.375</v>
      </c>
      <c r="H97" s="1148">
        <v>-0.375</v>
      </c>
      <c r="I97" s="1148">
        <v>-0.375</v>
      </c>
      <c r="J97" s="1147">
        <v>-0.5</v>
      </c>
      <c r="K97"/>
      <c r="L97"/>
      <c r="M97" s="997"/>
    </row>
    <row r="98" spans="1:13" s="993" customFormat="1" ht="15.75" thickBot="1">
      <c r="A98" s="1139"/>
      <c r="B98" s="1724"/>
      <c r="C98" s="1146" t="s">
        <v>386</v>
      </c>
      <c r="D98" s="1214">
        <v>-0.75</v>
      </c>
      <c r="E98" s="1213">
        <v>-0.75</v>
      </c>
      <c r="F98" s="1213">
        <v>-0.75</v>
      </c>
      <c r="G98" s="1213">
        <v>-0.75</v>
      </c>
      <c r="H98" s="1213">
        <v>-0.75</v>
      </c>
      <c r="I98" s="1213">
        <v>-0.75</v>
      </c>
      <c r="J98" s="1212">
        <v>-1</v>
      </c>
      <c r="K98"/>
      <c r="L98"/>
      <c r="M98" s="997"/>
    </row>
    <row r="99" spans="1:13" s="993" customFormat="1">
      <c r="A99" s="1139"/>
      <c r="B99" s="1723" t="s">
        <v>62</v>
      </c>
      <c r="C99" s="1350" t="s">
        <v>274</v>
      </c>
      <c r="D99" s="1149">
        <v>0</v>
      </c>
      <c r="E99" s="1148">
        <v>0</v>
      </c>
      <c r="F99" s="1148">
        <v>0</v>
      </c>
      <c r="G99" s="1148">
        <v>0</v>
      </c>
      <c r="H99" s="1148">
        <v>0</v>
      </c>
      <c r="I99" s="1148">
        <v>0</v>
      </c>
      <c r="J99" s="1147">
        <v>0</v>
      </c>
      <c r="K99"/>
      <c r="L99"/>
      <c r="M99" s="997"/>
    </row>
    <row r="100" spans="1:13" s="993" customFormat="1" ht="15" customHeight="1">
      <c r="A100" s="1139"/>
      <c r="B100" s="1711"/>
      <c r="C100" s="1351" t="s">
        <v>273</v>
      </c>
      <c r="D100" s="1230">
        <v>0</v>
      </c>
      <c r="E100" s="1229">
        <v>0</v>
      </c>
      <c r="F100" s="1229">
        <v>0</v>
      </c>
      <c r="G100" s="1229">
        <v>0</v>
      </c>
      <c r="H100" s="1229">
        <v>0</v>
      </c>
      <c r="I100" s="1229">
        <v>0</v>
      </c>
      <c r="J100" s="1228">
        <v>0</v>
      </c>
      <c r="K100"/>
      <c r="L100"/>
      <c r="M100" s="997"/>
    </row>
    <row r="101" spans="1:13" s="993" customFormat="1" ht="15" customHeight="1">
      <c r="A101" s="1139"/>
      <c r="B101" s="1711"/>
      <c r="C101" s="1351" t="s">
        <v>272</v>
      </c>
      <c r="D101" s="1152">
        <v>0</v>
      </c>
      <c r="E101" s="1151">
        <v>0</v>
      </c>
      <c r="F101" s="1151">
        <v>0</v>
      </c>
      <c r="G101" s="1151">
        <v>0</v>
      </c>
      <c r="H101" s="1151">
        <v>0</v>
      </c>
      <c r="I101" s="1151">
        <v>0</v>
      </c>
      <c r="J101" s="1150">
        <v>0</v>
      </c>
      <c r="K101"/>
      <c r="L101"/>
      <c r="M101" s="997"/>
    </row>
    <row r="102" spans="1:13" s="993" customFormat="1" ht="15" customHeight="1">
      <c r="A102" s="1139"/>
      <c r="B102" s="1711"/>
      <c r="C102" s="1351" t="s">
        <v>271</v>
      </c>
      <c r="D102" s="1152">
        <v>0</v>
      </c>
      <c r="E102" s="1151">
        <v>0</v>
      </c>
      <c r="F102" s="1151">
        <v>0</v>
      </c>
      <c r="G102" s="1151">
        <v>0</v>
      </c>
      <c r="H102" s="1151">
        <v>0</v>
      </c>
      <c r="I102" s="1151">
        <v>0</v>
      </c>
      <c r="J102" s="1150">
        <v>0</v>
      </c>
      <c r="K102"/>
      <c r="L102"/>
      <c r="M102" s="997"/>
    </row>
    <row r="103" spans="1:13" s="993" customFormat="1" ht="15" customHeight="1">
      <c r="A103" s="1139"/>
      <c r="B103" s="1711"/>
      <c r="C103" s="1351" t="s">
        <v>270</v>
      </c>
      <c r="D103" s="1152">
        <v>0</v>
      </c>
      <c r="E103" s="1151">
        <v>0</v>
      </c>
      <c r="F103" s="1151">
        <v>0</v>
      </c>
      <c r="G103" s="1151">
        <v>0</v>
      </c>
      <c r="H103" s="1151">
        <v>0</v>
      </c>
      <c r="I103" s="1151">
        <v>0</v>
      </c>
      <c r="J103" s="1150">
        <v>0</v>
      </c>
      <c r="K103"/>
      <c r="L103"/>
      <c r="M103" s="997"/>
    </row>
    <row r="104" spans="1:13" s="993" customFormat="1" ht="15" customHeight="1">
      <c r="A104" s="1139"/>
      <c r="B104" s="1711"/>
      <c r="C104" s="1351" t="s">
        <v>269</v>
      </c>
      <c r="D104" s="1152">
        <v>0</v>
      </c>
      <c r="E104" s="1151">
        <v>0</v>
      </c>
      <c r="F104" s="1151">
        <v>0</v>
      </c>
      <c r="G104" s="1151">
        <v>0</v>
      </c>
      <c r="H104" s="1151">
        <v>0</v>
      </c>
      <c r="I104" s="1151">
        <v>0</v>
      </c>
      <c r="J104" s="1150">
        <v>0</v>
      </c>
      <c r="K104"/>
      <c r="L104"/>
      <c r="M104" s="997"/>
    </row>
    <row r="105" spans="1:13" s="993" customFormat="1" ht="15" customHeight="1">
      <c r="A105" s="1139"/>
      <c r="B105" s="1711"/>
      <c r="C105" s="1351" t="s">
        <v>268</v>
      </c>
      <c r="D105" s="1152">
        <v>-0.25</v>
      </c>
      <c r="E105" s="1151">
        <v>-0.25</v>
      </c>
      <c r="F105" s="1151">
        <v>-0.25</v>
      </c>
      <c r="G105" s="1151">
        <v>-0.375</v>
      </c>
      <c r="H105" s="1151">
        <v>-0.375</v>
      </c>
      <c r="I105" s="1151">
        <v>-0.5</v>
      </c>
      <c r="J105" s="1150" t="s">
        <v>14</v>
      </c>
      <c r="K105"/>
      <c r="L105"/>
      <c r="M105" s="997"/>
    </row>
    <row r="106" spans="1:13" s="993" customFormat="1" ht="15" customHeight="1">
      <c r="A106" s="1139"/>
      <c r="B106" s="1711"/>
      <c r="C106" s="1351" t="s">
        <v>267</v>
      </c>
      <c r="D106" s="1152">
        <v>-2</v>
      </c>
      <c r="E106" s="1151">
        <v>-2</v>
      </c>
      <c r="F106" s="1151">
        <v>-2</v>
      </c>
      <c r="G106" s="1151">
        <v>-2</v>
      </c>
      <c r="H106" s="1151">
        <v>-2</v>
      </c>
      <c r="I106" s="1151">
        <v>-2</v>
      </c>
      <c r="J106" s="1150">
        <v>-2</v>
      </c>
      <c r="K106"/>
      <c r="L106"/>
      <c r="M106" s="997"/>
    </row>
    <row r="107" spans="1:13" s="993" customFormat="1" ht="15.75" thickBot="1">
      <c r="A107" s="1139"/>
      <c r="B107" s="1724"/>
      <c r="C107" s="1146" t="s">
        <v>358</v>
      </c>
      <c r="D107" s="1214">
        <v>-0.5</v>
      </c>
      <c r="E107" s="1213">
        <v>-0.5</v>
      </c>
      <c r="F107" s="1213">
        <v>-0.5</v>
      </c>
      <c r="G107" s="1213">
        <v>-0.5</v>
      </c>
      <c r="H107" s="1213">
        <v>-0.5</v>
      </c>
      <c r="I107" s="1213" t="s">
        <v>14</v>
      </c>
      <c r="J107" s="1212" t="s">
        <v>14</v>
      </c>
      <c r="K107"/>
      <c r="L107"/>
      <c r="M107" s="997"/>
    </row>
    <row r="108" spans="1:13" s="993" customFormat="1">
      <c r="A108" s="1139"/>
      <c r="B108" s="1723" t="s">
        <v>316</v>
      </c>
      <c r="C108" s="1350" t="s">
        <v>315</v>
      </c>
      <c r="D108" s="1149">
        <v>0</v>
      </c>
      <c r="E108" s="1148">
        <v>0</v>
      </c>
      <c r="F108" s="1148">
        <v>0</v>
      </c>
      <c r="G108" s="1148">
        <v>0</v>
      </c>
      <c r="H108" s="1148">
        <v>0</v>
      </c>
      <c r="I108" s="1148">
        <v>0</v>
      </c>
      <c r="J108" s="1147">
        <v>0</v>
      </c>
      <c r="K108"/>
      <c r="L108"/>
      <c r="M108" s="997"/>
    </row>
    <row r="109" spans="1:13" s="993" customFormat="1" ht="15.75" thickBot="1">
      <c r="A109" s="1139"/>
      <c r="B109" s="1724"/>
      <c r="C109" s="1146" t="s">
        <v>314</v>
      </c>
      <c r="D109" s="1214">
        <v>0</v>
      </c>
      <c r="E109" s="1213">
        <v>0</v>
      </c>
      <c r="F109" s="1213">
        <v>0</v>
      </c>
      <c r="G109" s="1213">
        <v>0</v>
      </c>
      <c r="H109" s="1213">
        <v>0</v>
      </c>
      <c r="I109" s="1213">
        <v>0</v>
      </c>
      <c r="J109" s="1212">
        <v>0</v>
      </c>
      <c r="K109"/>
      <c r="L109"/>
      <c r="M109" s="997"/>
    </row>
    <row r="110" spans="1:13" s="993" customFormat="1">
      <c r="A110" s="1139"/>
      <c r="B110"/>
      <c r="C110"/>
      <c r="D110"/>
      <c r="E110"/>
      <c r="F110"/>
      <c r="G110"/>
      <c r="H110"/>
      <c r="I110"/>
      <c r="M110" s="997"/>
    </row>
    <row r="111" spans="1:13" s="993" customFormat="1">
      <c r="A111" s="1139"/>
      <c r="M111" s="997"/>
    </row>
    <row r="112" spans="1:13" s="993" customFormat="1">
      <c r="A112" s="1139"/>
      <c r="M112" s="997"/>
    </row>
    <row r="113" spans="1:13" s="993" customFormat="1">
      <c r="A113" s="1139"/>
      <c r="M113" s="997"/>
    </row>
    <row r="114" spans="1:13" s="993" customFormat="1">
      <c r="A114" s="1139"/>
      <c r="M114" s="997"/>
    </row>
    <row r="115" spans="1:13" s="993" customFormat="1">
      <c r="A115" s="1139"/>
      <c r="M115" s="997"/>
    </row>
    <row r="116" spans="1:13" s="993" customFormat="1">
      <c r="A116" s="1139"/>
      <c r="M116" s="997"/>
    </row>
    <row r="117" spans="1:13" s="993" customFormat="1">
      <c r="A117" s="1139"/>
      <c r="M117" s="997"/>
    </row>
    <row r="118" spans="1:13" s="993" customFormat="1">
      <c r="A118" s="1139"/>
      <c r="M118" s="997"/>
    </row>
    <row r="119" spans="1:13" s="993" customFormat="1">
      <c r="A119" s="1139"/>
      <c r="M119" s="997"/>
    </row>
    <row r="120" spans="1:13" s="993" customFormat="1">
      <c r="A120" s="1139"/>
      <c r="M120" s="997"/>
    </row>
    <row r="121" spans="1:13" s="993" customFormat="1">
      <c r="A121" s="1139"/>
      <c r="M121" s="997"/>
    </row>
    <row r="122" spans="1:13" s="993" customFormat="1">
      <c r="A122" s="1139"/>
      <c r="M122" s="997"/>
    </row>
    <row r="123" spans="1:13" s="993" customFormat="1">
      <c r="A123" s="1139"/>
      <c r="M123" s="997"/>
    </row>
    <row r="124" spans="1:13" s="993" customFormat="1">
      <c r="A124" s="1139"/>
      <c r="M124" s="997"/>
    </row>
    <row r="125" spans="1:13" s="993" customFormat="1">
      <c r="A125" s="1139"/>
      <c r="G125" s="1138"/>
      <c r="H125" s="1137"/>
      <c r="M125" s="997"/>
    </row>
    <row r="126" spans="1:13" s="993" customFormat="1">
      <c r="A126" s="1139"/>
      <c r="G126" s="1138"/>
      <c r="H126" s="1137"/>
      <c r="M126" s="997"/>
    </row>
    <row r="127" spans="1:13" s="993" customFormat="1">
      <c r="A127" s="1139"/>
      <c r="G127" s="1138"/>
      <c r="H127" s="1137"/>
      <c r="M127" s="997"/>
    </row>
    <row r="128" spans="1:13" s="993" customFormat="1">
      <c r="A128" s="1139"/>
      <c r="G128" s="1138"/>
      <c r="H128" s="1137"/>
      <c r="M128" s="997"/>
    </row>
    <row r="129" spans="1:17" s="993" customFormat="1">
      <c r="A129" s="1139"/>
      <c r="G129" s="1138"/>
      <c r="H129" s="1137"/>
      <c r="M129" s="997"/>
    </row>
    <row r="130" spans="1:17" s="993" customFormat="1">
      <c r="A130" s="1139"/>
      <c r="M130" s="997"/>
    </row>
    <row r="131" spans="1:17" s="993" customFormat="1">
      <c r="A131" s="1139"/>
      <c r="M131" s="997"/>
    </row>
    <row r="132" spans="1:17" s="993" customFormat="1">
      <c r="A132" s="1139"/>
      <c r="M132" s="997"/>
    </row>
    <row r="133" spans="1:17" s="993" customFormat="1" ht="15.75" thickBot="1">
      <c r="A133" s="1139"/>
      <c r="M133" s="997"/>
    </row>
    <row r="134" spans="1:17" s="993" customFormat="1" ht="15" customHeight="1">
      <c r="A134" s="1002"/>
      <c r="B134" s="1755" t="s">
        <v>184</v>
      </c>
      <c r="C134" s="1755"/>
      <c r="D134" s="1755"/>
      <c r="E134" s="1755"/>
      <c r="F134" s="1755"/>
      <c r="G134" s="1755"/>
      <c r="H134" s="1755"/>
      <c r="I134" s="1755"/>
      <c r="J134" s="1755"/>
      <c r="K134" s="1755"/>
      <c r="L134" s="1755"/>
      <c r="M134" s="1776"/>
    </row>
    <row r="135" spans="1:17" s="993" customFormat="1">
      <c r="A135" s="999"/>
      <c r="B135" s="1756"/>
      <c r="C135" s="1756"/>
      <c r="D135" s="1756"/>
      <c r="E135" s="1756"/>
      <c r="F135" s="1756"/>
      <c r="G135" s="1756"/>
      <c r="H135" s="1756"/>
      <c r="I135" s="1756"/>
      <c r="J135" s="1756"/>
      <c r="K135" s="1756"/>
      <c r="L135" s="1756"/>
      <c r="M135" s="1777"/>
    </row>
    <row r="136" spans="1:17" s="993" customFormat="1">
      <c r="A136" s="999"/>
      <c r="B136" s="1756"/>
      <c r="C136" s="1756"/>
      <c r="D136" s="1756"/>
      <c r="E136" s="1756"/>
      <c r="F136" s="1756"/>
      <c r="G136" s="1756"/>
      <c r="H136" s="1756"/>
      <c r="I136" s="1756"/>
      <c r="J136" s="1756"/>
      <c r="K136" s="1756"/>
      <c r="L136" s="1756"/>
      <c r="M136" s="1777"/>
      <c r="O136" s="992"/>
      <c r="P136" s="992"/>
      <c r="Q136" s="992"/>
    </row>
    <row r="137" spans="1:17" s="993" customFormat="1" ht="15.75" thickBot="1">
      <c r="A137" s="996"/>
      <c r="B137" s="1757"/>
      <c r="C137" s="1757"/>
      <c r="D137" s="1757"/>
      <c r="E137" s="1757"/>
      <c r="F137" s="1757"/>
      <c r="G137" s="1757"/>
      <c r="H137" s="1757"/>
      <c r="I137" s="1757"/>
      <c r="J137" s="1757"/>
      <c r="K137" s="1757"/>
      <c r="L137" s="1757"/>
      <c r="M137" s="1778"/>
      <c r="O137" s="992"/>
      <c r="P137" s="992"/>
      <c r="Q137" s="992"/>
    </row>
  </sheetData>
  <mergeCells count="17">
    <mergeCell ref="B134:M137"/>
    <mergeCell ref="B88:B96"/>
    <mergeCell ref="B97:B98"/>
    <mergeCell ref="B99:B107"/>
    <mergeCell ref="B108:B109"/>
    <mergeCell ref="H15:J16"/>
    <mergeCell ref="H17:J17"/>
    <mergeCell ref="H18:J18"/>
    <mergeCell ref="E19:F19"/>
    <mergeCell ref="B84:B87"/>
    <mergeCell ref="D55:J55"/>
    <mergeCell ref="H14:J14"/>
    <mergeCell ref="K2:L2"/>
    <mergeCell ref="K3:L3"/>
    <mergeCell ref="A10:M11"/>
    <mergeCell ref="O10:Q10"/>
    <mergeCell ref="H13:J13"/>
  </mergeCells>
  <dataValidations count="4">
    <dataValidation type="list" allowBlank="1" showInputMessage="1" showErrorMessage="1" sqref="P18" xr:uid="{DC534718-C747-4BCA-8A45-7025366E8EEB}">
      <formula1>$C$84:$C$87</formula1>
    </dataValidation>
    <dataValidation type="list" allowBlank="1" showInputMessage="1" showErrorMessage="1" sqref="P15" xr:uid="{DD7F60AE-4D70-427D-8257-AF03A54B093F}">
      <formula1>$C$8:$C$48</formula1>
    </dataValidation>
    <dataValidation type="list" allowBlank="1" showInputMessage="1" showErrorMessage="1" sqref="P17" xr:uid="{4C41B2D5-C83E-4C88-BD1B-8AC32984FA42}">
      <formula1>$C$56:$C$64</formula1>
    </dataValidation>
    <dataValidation type="list" allowBlank="1" showInputMessage="1" showErrorMessage="1" sqref="P16" xr:uid="{36ABC232-674B-4C61-943A-90EE2D9F0D5B}">
      <formula1>$C$56:$L$56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C1AB35F-53C8-46C4-9871-1C495F5C96B8}">
          <x14:formula1>
            <xm:f>margins!$AC$128:$AC$129</xm:f>
          </x14:formula1>
          <xm:sqref>P19</xm:sqref>
        </x14:dataValidation>
        <x14:dataValidation type="list" allowBlank="1" showInputMessage="1" showErrorMessage="1" xr:uid="{1F09D9E6-214A-4865-95D5-0109576124D7}">
          <x14:formula1>
            <xm:f>margins!$AC$131:$AC$133</xm:f>
          </x14:formula1>
          <xm:sqref>P20</xm:sqref>
        </x14:dataValidation>
        <x14:dataValidation type="list" allowBlank="1" showInputMessage="1" showErrorMessage="1" xr:uid="{50C8568A-BE02-4DA6-8771-F6D6F0FECD70}">
          <x14:formula1>
            <xm:f>margins!$AC$134:$AC$137</xm:f>
          </x14:formula1>
          <xm:sqref>P21</xm:sqref>
        </x14:dataValidation>
        <x14:dataValidation type="list" allowBlank="1" showInputMessage="1" showErrorMessage="1" xr:uid="{44C6D364-7F34-4461-8C41-F406751E359E}">
          <x14:formula1>
            <xm:f>margins!$AC$140:$AC$149</xm:f>
          </x14:formula1>
          <xm:sqref>P23</xm:sqref>
        </x14:dataValidation>
        <x14:dataValidation type="list" allowBlank="1" showInputMessage="1" showErrorMessage="1" xr:uid="{7110D5B6-A858-414D-A473-AE2B4A0F0FE8}">
          <x14:formula1>
            <xm:f>margins!$AC$151:$AC$153</xm:f>
          </x14:formula1>
          <xm:sqref>P24</xm:sqref>
        </x14:dataValidation>
        <x14:dataValidation type="list" allowBlank="1" showInputMessage="1" showErrorMessage="1" xr:uid="{B617B896-10A8-46BC-A3D0-D6FA1CA6C5E9}">
          <x14:formula1>
            <xm:f>margins!$AC$164:$AC$173</xm:f>
          </x14:formula1>
          <xm:sqref>P25</xm:sqref>
        </x14:dataValidation>
        <x14:dataValidation type="list" allowBlank="1" showInputMessage="1" showErrorMessage="1" xr:uid="{3C569741-1BD8-46B6-9751-23918115E5C2}">
          <x14:formula1>
            <xm:f>margins!$AC$178:$AC$180</xm:f>
          </x14:formula1>
          <xm:sqref>P22</xm:sqref>
        </x14:dataValidation>
        <x14:dataValidation type="list" allowBlank="1" showInputMessage="1" showErrorMessage="1" xr:uid="{749CD69A-5D1F-40F3-ABFD-370E4F3F8E55}">
          <x14:formula1>
            <xm:f>margins!$N$183:$N$185</xm:f>
          </x14:formula1>
          <xm:sqref>P26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798E-1655-458A-84D1-6BA82220A927}">
  <sheetPr codeName="Sheet16"/>
  <dimension ref="A1:Q77"/>
  <sheetViews>
    <sheetView showWhiteSpace="0" view="pageLayout" topLeftCell="A8" zoomScaleNormal="130" workbookViewId="0">
      <selection activeCell="U60" sqref="U60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644"/>
      <c r="B2" s="1645"/>
      <c r="C2" s="1646"/>
      <c r="D2" s="1646"/>
      <c r="E2" s="1646"/>
      <c r="F2" s="1646"/>
      <c r="G2" s="1646"/>
      <c r="H2" s="1646"/>
      <c r="I2" s="1646"/>
      <c r="J2" s="1646"/>
      <c r="K2" s="1646"/>
      <c r="L2" s="1646"/>
      <c r="M2" s="1646"/>
      <c r="N2" s="1646"/>
      <c r="O2" s="293"/>
      <c r="P2" s="294"/>
    </row>
    <row r="3" spans="1:16" ht="9.9499999999999993" customHeight="1">
      <c r="A3" s="1647"/>
      <c r="B3" s="1646"/>
      <c r="C3" s="1646"/>
      <c r="D3" s="1646"/>
      <c r="E3" s="1646"/>
      <c r="F3" s="1646"/>
      <c r="G3" s="1646"/>
      <c r="H3" s="1646"/>
      <c r="I3" s="1646"/>
      <c r="J3" s="1646"/>
      <c r="K3" s="1646"/>
      <c r="L3" s="1646"/>
      <c r="M3" s="1646"/>
      <c r="N3" s="1646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648"/>
      <c r="D6" s="1648"/>
      <c r="E6" s="1648"/>
      <c r="F6" s="1648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49"/>
      <c r="D7" s="1649"/>
      <c r="E7" s="1649"/>
      <c r="F7" s="1649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50"/>
      <c r="D8" s="1650"/>
      <c r="E8" s="1650"/>
      <c r="F8" s="1650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631"/>
      <c r="C9" s="631"/>
      <c r="D9" s="631"/>
      <c r="E9" s="631"/>
      <c r="F9" s="1651" t="s">
        <v>338</v>
      </c>
      <c r="G9" s="1651"/>
      <c r="H9" s="1652">
        <v>46059</v>
      </c>
      <c r="I9" s="1652"/>
      <c r="J9" s="1652"/>
      <c r="K9" s="1652"/>
      <c r="L9" s="631"/>
      <c r="M9" s="631"/>
      <c r="N9" s="631"/>
      <c r="O9" s="631"/>
      <c r="P9" s="310"/>
    </row>
    <row r="10" spans="1:16" ht="9.75" hidden="1" customHeight="1">
      <c r="A10" s="311"/>
      <c r="B10" s="357"/>
      <c r="C10" s="1635"/>
      <c r="D10" s="1635"/>
      <c r="E10" s="1635"/>
      <c r="F10" s="1635"/>
      <c r="G10" s="357"/>
      <c r="H10" s="357"/>
      <c r="I10" s="357"/>
      <c r="J10" s="357"/>
      <c r="K10" s="358"/>
      <c r="L10" s="358"/>
      <c r="M10" s="358"/>
      <c r="N10" s="359"/>
      <c r="O10" s="359"/>
      <c r="P10" s="310"/>
    </row>
    <row r="11" spans="1:16" ht="15" hidden="1" customHeight="1">
      <c r="A11" s="311"/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359"/>
      <c r="P11" s="310"/>
    </row>
    <row r="12" spans="1:16" ht="15" customHeight="1">
      <c r="A12" s="311"/>
      <c r="B12" s="1636" t="s">
        <v>424</v>
      </c>
      <c r="C12" s="1636"/>
      <c r="D12" s="1636"/>
      <c r="E12" s="1636"/>
      <c r="F12" s="1636"/>
      <c r="G12" s="1636"/>
      <c r="H12" s="1636"/>
      <c r="I12" s="1636"/>
      <c r="J12" s="1636"/>
      <c r="K12" s="1636"/>
      <c r="L12" s="1636"/>
      <c r="M12" s="1636"/>
      <c r="N12" s="1636"/>
      <c r="O12" s="1636"/>
      <c r="P12" s="310"/>
    </row>
    <row r="13" spans="1:16" ht="9.9499999999999993" customHeight="1">
      <c r="A13" s="318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9.9499999999999993" customHeight="1">
      <c r="A14" s="318"/>
      <c r="B14" s="1624" t="s">
        <v>165</v>
      </c>
      <c r="C14" s="1625"/>
      <c r="D14" s="1625"/>
      <c r="E14" s="1625"/>
      <c r="F14" s="1625"/>
      <c r="G14" s="1626"/>
      <c r="H14" s="319"/>
      <c r="I14" s="1624" t="s">
        <v>166</v>
      </c>
      <c r="J14" s="1625"/>
      <c r="K14" s="1625"/>
      <c r="L14" s="1625"/>
      <c r="M14" s="1625"/>
      <c r="N14" s="1625"/>
      <c r="O14" s="1626"/>
      <c r="P14" s="320"/>
    </row>
    <row r="15" spans="1:16" ht="9.9499999999999993" customHeight="1">
      <c r="A15" s="318"/>
      <c r="B15" s="1627"/>
      <c r="C15" s="1628"/>
      <c r="D15" s="1628"/>
      <c r="E15" s="1628"/>
      <c r="F15" s="1628"/>
      <c r="G15" s="1629"/>
      <c r="H15" s="319"/>
      <c r="I15" s="1627"/>
      <c r="J15" s="1628"/>
      <c r="K15" s="1628"/>
      <c r="L15" s="1628"/>
      <c r="M15" s="1628"/>
      <c r="N15" s="1628"/>
      <c r="O15" s="1629"/>
      <c r="P15" s="320"/>
    </row>
    <row r="16" spans="1:16" ht="9.9499999999999993" customHeight="1">
      <c r="A16" s="321"/>
      <c r="B16" s="322"/>
      <c r="C16" s="322"/>
      <c r="D16" s="322"/>
      <c r="E16" s="322"/>
      <c r="F16" s="322"/>
      <c r="G16" s="323"/>
      <c r="H16" s="319"/>
      <c r="I16" s="324"/>
      <c r="J16" s="1637" t="s">
        <v>261</v>
      </c>
      <c r="K16" s="1638"/>
      <c r="L16" s="1638"/>
      <c r="M16" s="1639"/>
      <c r="N16" s="1640"/>
      <c r="O16" s="323"/>
      <c r="P16" s="320"/>
    </row>
    <row r="17" spans="1:17" ht="5.0999999999999996" customHeight="1">
      <c r="A17" s="321"/>
      <c r="B17" s="319"/>
      <c r="C17" s="325"/>
      <c r="D17" s="325"/>
      <c r="E17" s="325"/>
      <c r="F17" s="325"/>
      <c r="G17" s="326"/>
      <c r="H17" s="319"/>
      <c r="I17" s="327"/>
      <c r="J17" s="1638"/>
      <c r="K17" s="1638"/>
      <c r="L17" s="1638"/>
      <c r="M17" s="1639"/>
      <c r="N17" s="1640"/>
      <c r="O17" s="328"/>
      <c r="P17" s="320"/>
    </row>
    <row r="18" spans="1:17" ht="9.9499999999999993" customHeight="1">
      <c r="A18" s="321"/>
      <c r="B18" s="319"/>
      <c r="C18" s="329" t="s">
        <v>167</v>
      </c>
      <c r="D18" s="330"/>
      <c r="E18" s="330"/>
      <c r="F18" s="331"/>
      <c r="G18" s="332"/>
      <c r="H18" s="319"/>
      <c r="I18" s="327"/>
      <c r="J18" s="1638"/>
      <c r="K18" s="1638"/>
      <c r="L18" s="1638"/>
      <c r="M18" s="1639"/>
      <c r="N18" s="1640"/>
      <c r="O18" s="332"/>
      <c r="P18" s="320"/>
    </row>
    <row r="19" spans="1:17" ht="9.9499999999999993" customHeight="1">
      <c r="A19" s="321"/>
      <c r="B19" s="319"/>
      <c r="C19" s="333" t="s">
        <v>168</v>
      </c>
      <c r="D19" s="334" t="s">
        <v>652</v>
      </c>
      <c r="E19" s="330"/>
      <c r="F19" s="335"/>
      <c r="G19" s="336"/>
      <c r="H19" s="319"/>
      <c r="I19" s="327"/>
      <c r="J19" s="1638"/>
      <c r="K19" s="1638"/>
      <c r="L19" s="1638"/>
      <c r="M19" s="1639"/>
      <c r="N19" s="1640"/>
      <c r="O19" s="332"/>
      <c r="P19" s="320"/>
    </row>
    <row r="20" spans="1:17" ht="9.9499999999999993" customHeight="1">
      <c r="A20" s="321"/>
      <c r="B20" s="319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638"/>
      <c r="K20" s="1638"/>
      <c r="L20" s="1638"/>
      <c r="M20" s="1639"/>
      <c r="N20" s="1640"/>
      <c r="O20" s="332"/>
      <c r="P20" s="320"/>
    </row>
    <row r="21" spans="1:17" ht="9.9499999999999993" customHeight="1">
      <c r="A21" s="321"/>
      <c r="B21" s="319"/>
      <c r="C21" s="360" t="s">
        <v>172</v>
      </c>
      <c r="D21" s="361"/>
      <c r="E21" s="337"/>
      <c r="F21" s="337"/>
      <c r="G21" s="332"/>
      <c r="H21" s="319"/>
      <c r="I21" s="327"/>
      <c r="J21" s="1638"/>
      <c r="K21" s="1638"/>
      <c r="L21" s="1638"/>
      <c r="M21" s="1639"/>
      <c r="N21" s="1640"/>
      <c r="O21" s="332"/>
      <c r="P21" s="320"/>
    </row>
    <row r="22" spans="1:17" ht="5.0999999999999996" customHeight="1">
      <c r="A22" s="321"/>
      <c r="B22" s="319"/>
      <c r="C22" s="360"/>
      <c r="D22" s="361"/>
      <c r="E22" s="337"/>
      <c r="F22" s="337"/>
      <c r="G22" s="332"/>
      <c r="H22" s="319"/>
      <c r="I22" s="327"/>
      <c r="J22" s="1638"/>
      <c r="K22" s="1638"/>
      <c r="L22" s="1638"/>
      <c r="M22" s="1639"/>
      <c r="N22" s="1640"/>
      <c r="O22" s="332"/>
      <c r="P22" s="320"/>
    </row>
    <row r="23" spans="1:17" ht="9.9499999999999993" customHeight="1">
      <c r="A23" s="321"/>
      <c r="B23" s="338"/>
      <c r="C23" s="339"/>
      <c r="D23" s="339"/>
      <c r="E23" s="339"/>
      <c r="F23" s="339"/>
      <c r="G23" s="340"/>
      <c r="H23" s="319"/>
      <c r="I23" s="341"/>
      <c r="J23" s="1641"/>
      <c r="K23" s="1641"/>
      <c r="L23" s="1641"/>
      <c r="M23" s="1642"/>
      <c r="N23" s="1643"/>
      <c r="O23" s="340"/>
      <c r="P23" s="320"/>
    </row>
    <row r="24" spans="1:17" ht="9.9499999999999993" customHeight="1">
      <c r="A24" s="318"/>
      <c r="B24" s="319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331"/>
      <c r="P24" s="320"/>
    </row>
    <row r="25" spans="1:17" ht="9.9499999999999993" customHeight="1">
      <c r="A25" s="318"/>
      <c r="B25" s="1624" t="s">
        <v>173</v>
      </c>
      <c r="C25" s="1625"/>
      <c r="D25" s="1625"/>
      <c r="E25" s="1625"/>
      <c r="F25" s="1625"/>
      <c r="G25" s="1626"/>
      <c r="H25" s="342"/>
      <c r="I25" s="1624" t="s">
        <v>335</v>
      </c>
      <c r="J25" s="1625"/>
      <c r="K25" s="1625"/>
      <c r="L25" s="1625"/>
      <c r="M25" s="1625"/>
      <c r="N25" s="1625"/>
      <c r="O25" s="1626"/>
      <c r="P25" s="320"/>
    </row>
    <row r="26" spans="1:17" ht="9.9499999999999993" customHeight="1">
      <c r="A26" s="318"/>
      <c r="B26" s="1627"/>
      <c r="C26" s="1628"/>
      <c r="D26" s="1628"/>
      <c r="E26" s="1628"/>
      <c r="F26" s="1628"/>
      <c r="G26" s="1629"/>
      <c r="H26" s="342"/>
      <c r="I26" s="1627"/>
      <c r="J26" s="1628"/>
      <c r="K26" s="1628"/>
      <c r="L26" s="1628"/>
      <c r="M26" s="1628"/>
      <c r="N26" s="1628"/>
      <c r="O26" s="1629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368"/>
      <c r="L27" s="368"/>
      <c r="M27" s="368"/>
      <c r="N27" s="368"/>
      <c r="O27" s="369"/>
      <c r="P27" s="320"/>
    </row>
    <row r="28" spans="1:17" ht="11.25" customHeight="1">
      <c r="A28" s="318"/>
      <c r="B28" s="353"/>
      <c r="C28" s="1630" t="s">
        <v>423</v>
      </c>
      <c r="D28" s="1631"/>
      <c r="E28" s="1631"/>
      <c r="F28" s="1631"/>
      <c r="G28" s="1872"/>
      <c r="H28" s="319"/>
      <c r="I28" s="1632" t="s">
        <v>262</v>
      </c>
      <c r="J28" s="1633"/>
      <c r="K28" s="1633"/>
      <c r="L28" s="1633"/>
      <c r="M28" s="1633"/>
      <c r="N28" s="1633"/>
      <c r="O28" s="1634"/>
      <c r="P28" s="320"/>
    </row>
    <row r="29" spans="1:17" ht="11.25" customHeight="1">
      <c r="A29" s="318"/>
      <c r="B29" s="353"/>
      <c r="C29" s="617" t="s">
        <v>425</v>
      </c>
      <c r="D29" s="347"/>
      <c r="E29" s="347"/>
      <c r="F29" s="117"/>
      <c r="G29" s="118" t="s">
        <v>174</v>
      </c>
      <c r="H29" s="319"/>
      <c r="I29" s="1632"/>
      <c r="J29" s="1633"/>
      <c r="K29" s="1633"/>
      <c r="L29" s="1633"/>
      <c r="M29" s="1633"/>
      <c r="N29" s="1633"/>
      <c r="O29" s="1634"/>
      <c r="P29" s="320"/>
      <c r="Q29" s="444"/>
    </row>
    <row r="30" spans="1:17" ht="9.9499999999999993" customHeight="1">
      <c r="A30" s="318"/>
      <c r="B30" s="353"/>
      <c r="C30" s="617" t="s">
        <v>426</v>
      </c>
      <c r="D30" s="347"/>
      <c r="E30" s="347"/>
      <c r="F30" s="117"/>
      <c r="G30" s="118" t="s">
        <v>175</v>
      </c>
      <c r="H30" s="319"/>
      <c r="I30" s="370"/>
      <c r="J30" s="1615"/>
      <c r="K30" s="1615"/>
      <c r="L30" s="1615"/>
      <c r="M30" s="1615"/>
      <c r="N30" s="1615"/>
      <c r="O30" s="372"/>
      <c r="P30" s="320"/>
    </row>
    <row r="31" spans="1:17" ht="9.9499999999999993" customHeight="1">
      <c r="A31" s="318"/>
      <c r="B31" s="353"/>
      <c r="C31" s="617"/>
      <c r="D31" s="347"/>
      <c r="E31" s="347"/>
      <c r="F31" s="117"/>
      <c r="G31" s="118"/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/>
      <c r="D32" s="347"/>
      <c r="E32" s="347"/>
      <c r="F32" s="117"/>
      <c r="G32" s="118"/>
      <c r="H32" s="319"/>
      <c r="I32" s="373"/>
      <c r="J32" s="374"/>
      <c r="K32" s="374"/>
      <c r="L32" s="374"/>
      <c r="M32" s="374"/>
      <c r="N32" s="374"/>
      <c r="O32" s="375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343"/>
      <c r="J33" s="343"/>
      <c r="K33" s="343"/>
      <c r="L33" s="343"/>
      <c r="M33" s="343"/>
      <c r="N33" s="343"/>
      <c r="O33" s="343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343"/>
      <c r="J34" s="343"/>
      <c r="K34" s="343"/>
      <c r="L34" s="343"/>
      <c r="M34" s="343"/>
      <c r="N34" s="343"/>
      <c r="O34" s="343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O35" s="343"/>
      <c r="P35" s="320"/>
    </row>
    <row r="36" spans="1:16" ht="9.9499999999999993" customHeight="1">
      <c r="A36" s="318"/>
      <c r="B36" s="353"/>
      <c r="D36" s="625"/>
      <c r="E36" s="627"/>
      <c r="O36" s="331"/>
      <c r="P36" s="320"/>
    </row>
    <row r="37" spans="1:16" ht="9.9499999999999993" customHeight="1">
      <c r="A37" s="318"/>
      <c r="B37" s="353"/>
      <c r="D37" s="626"/>
      <c r="O37" s="331"/>
      <c r="P37" s="320"/>
    </row>
    <row r="38" spans="1:16" ht="9.9499999999999993" customHeight="1">
      <c r="A38" s="318"/>
      <c r="B38" s="353"/>
      <c r="C38" s="329"/>
      <c r="D38" s="393"/>
      <c r="E38" s="1599" t="s">
        <v>176</v>
      </c>
      <c r="F38" s="1600"/>
      <c r="G38" s="1600"/>
      <c r="H38" s="1600"/>
      <c r="I38" s="1600"/>
      <c r="J38" s="1600"/>
      <c r="K38" s="1600"/>
      <c r="L38" s="1600"/>
      <c r="O38" s="331"/>
      <c r="P38" s="320"/>
    </row>
    <row r="39" spans="1:16" ht="9.9499999999999993" customHeight="1">
      <c r="A39" s="318"/>
      <c r="B39" s="353"/>
      <c r="C39" s="390"/>
      <c r="D39" s="118"/>
      <c r="E39" s="1599"/>
      <c r="F39" s="1600"/>
      <c r="G39" s="1600"/>
      <c r="H39" s="1600"/>
      <c r="I39" s="1600"/>
      <c r="J39" s="1600"/>
      <c r="K39" s="1600"/>
      <c r="L39" s="1600"/>
      <c r="O39" s="331"/>
      <c r="P39" s="320"/>
    </row>
    <row r="40" spans="1:16" ht="9.9499999999999993" customHeight="1">
      <c r="A40" s="318"/>
      <c r="B40" s="353"/>
      <c r="C40" s="379"/>
      <c r="D40" s="118"/>
      <c r="E40" s="1616" t="s">
        <v>337</v>
      </c>
      <c r="F40" s="1617"/>
      <c r="G40" s="1617"/>
      <c r="H40" s="1617"/>
      <c r="I40" s="1617"/>
      <c r="J40" s="1617"/>
      <c r="K40" s="1617"/>
      <c r="L40" s="1618"/>
      <c r="O40" s="331"/>
      <c r="P40" s="320"/>
    </row>
    <row r="41" spans="1:16" ht="9.9499999999999993" customHeight="1">
      <c r="A41" s="318"/>
      <c r="B41" s="353"/>
      <c r="C41" s="379"/>
      <c r="D41" s="118"/>
      <c r="G41" s="644" t="s">
        <v>177</v>
      </c>
      <c r="H41" s="627"/>
      <c r="I41" s="627"/>
      <c r="J41" s="636">
        <v>-0.125</v>
      </c>
      <c r="K41" s="643"/>
      <c r="L41" s="629"/>
      <c r="O41" s="322"/>
      <c r="P41" s="320"/>
    </row>
    <row r="42" spans="1:16" ht="10.5" customHeight="1">
      <c r="A42" s="318"/>
      <c r="B42" s="353"/>
      <c r="C42" s="379"/>
      <c r="D42" s="394"/>
      <c r="G42" s="642" t="s">
        <v>191</v>
      </c>
      <c r="J42" s="643">
        <v>-0.25</v>
      </c>
      <c r="K42" s="643"/>
      <c r="L42" s="629"/>
      <c r="P42" s="320"/>
    </row>
    <row r="43" spans="1:16" ht="9.9499999999999993" customHeight="1">
      <c r="A43" s="318"/>
      <c r="B43" s="353"/>
      <c r="C43" s="379"/>
      <c r="D43" s="391"/>
      <c r="G43" s="642" t="s">
        <v>192</v>
      </c>
      <c r="J43" s="643">
        <v>-0.375</v>
      </c>
      <c r="K43" s="643"/>
      <c r="L43" s="629"/>
      <c r="P43" s="320"/>
    </row>
    <row r="44" spans="1:16" ht="9.9499999999999993" customHeight="1">
      <c r="A44" s="318"/>
      <c r="B44" s="353"/>
      <c r="D44" s="616"/>
      <c r="G44" s="642" t="s">
        <v>193</v>
      </c>
      <c r="H44" s="615"/>
      <c r="J44" s="643">
        <v>-0.5</v>
      </c>
      <c r="K44" s="615"/>
      <c r="L44" s="629"/>
      <c r="P44" s="320"/>
    </row>
    <row r="45" spans="1:16" ht="9.9499999999999993" customHeight="1">
      <c r="A45" s="318"/>
      <c r="B45" s="353"/>
      <c r="D45" s="391"/>
      <c r="E45" s="619"/>
      <c r="F45" s="620"/>
      <c r="G45" s="620"/>
      <c r="H45" s="620"/>
      <c r="I45" s="620"/>
      <c r="J45" s="620"/>
      <c r="K45" s="620"/>
      <c r="L45" s="621"/>
      <c r="P45" s="320"/>
    </row>
    <row r="46" spans="1:16" ht="9.9499999999999993" customHeight="1">
      <c r="A46" s="318"/>
      <c r="B46" s="353"/>
      <c r="D46" s="391"/>
      <c r="E46" s="1593" t="s">
        <v>31</v>
      </c>
      <c r="F46" s="1594"/>
      <c r="G46" s="1594"/>
      <c r="H46" s="1594"/>
      <c r="I46" s="1594"/>
      <c r="J46" s="1594"/>
      <c r="K46" s="1594"/>
      <c r="L46" s="1595"/>
      <c r="P46" s="320"/>
    </row>
    <row r="47" spans="1:16" ht="9.9499999999999993" customHeight="1">
      <c r="A47" s="318"/>
      <c r="B47" s="353"/>
      <c r="C47" s="389"/>
      <c r="D47" s="392"/>
      <c r="E47" s="622"/>
      <c r="F47" s="623"/>
      <c r="G47" s="623"/>
      <c r="H47" s="623"/>
      <c r="I47" s="623"/>
      <c r="J47" s="623"/>
      <c r="K47" s="623"/>
      <c r="L47" s="624"/>
      <c r="P47" s="320"/>
    </row>
    <row r="48" spans="1:16" ht="9.9499999999999993" customHeight="1">
      <c r="A48" s="318"/>
      <c r="B48" s="1596" t="s">
        <v>178</v>
      </c>
      <c r="C48" s="1597"/>
      <c r="D48" s="1597"/>
      <c r="E48" s="1597"/>
      <c r="F48" s="1597"/>
      <c r="G48" s="1597"/>
      <c r="H48" s="1597"/>
      <c r="I48" s="1597"/>
      <c r="J48" s="1597"/>
      <c r="K48" s="1597"/>
      <c r="L48" s="1597"/>
      <c r="M48" s="1597"/>
      <c r="N48" s="1597"/>
      <c r="O48" s="1598"/>
      <c r="P48" s="320"/>
    </row>
    <row r="49" spans="1:16" ht="9.9499999999999993" customHeight="1">
      <c r="A49" s="318"/>
      <c r="B49" s="1599"/>
      <c r="C49" s="1600"/>
      <c r="D49" s="1600"/>
      <c r="E49" s="1600"/>
      <c r="F49" s="1600"/>
      <c r="G49" s="1600"/>
      <c r="H49" s="1600"/>
      <c r="I49" s="1600"/>
      <c r="J49" s="1600"/>
      <c r="K49" s="1600"/>
      <c r="L49" s="1600"/>
      <c r="M49" s="1600"/>
      <c r="N49" s="1600"/>
      <c r="O49" s="1601"/>
      <c r="P49" s="320"/>
    </row>
    <row r="50" spans="1:16" ht="15">
      <c r="A50" s="318"/>
      <c r="B50" s="377"/>
      <c r="C50" s="36" t="s">
        <v>179</v>
      </c>
      <c r="D50" s="387"/>
      <c r="E50" s="387"/>
      <c r="F50" s="387"/>
      <c r="G50" s="387"/>
      <c r="H50" s="388"/>
      <c r="I50" s="386"/>
      <c r="J50" s="386"/>
      <c r="K50" s="386"/>
      <c r="L50" s="386"/>
      <c r="M50" s="386"/>
      <c r="N50" s="386"/>
      <c r="O50" s="380"/>
      <c r="P50" s="320"/>
    </row>
    <row r="51" spans="1:16" ht="15">
      <c r="A51" s="318"/>
      <c r="B51" s="353"/>
      <c r="C51" s="36" t="s">
        <v>364</v>
      </c>
      <c r="D51" s="36"/>
      <c r="E51" s="36"/>
      <c r="F51" s="36"/>
      <c r="G51" s="36"/>
      <c r="H51" s="36"/>
      <c r="I51" s="36"/>
      <c r="J51" s="36"/>
      <c r="K51" s="36"/>
      <c r="L51" s="36"/>
      <c r="M51" s="386"/>
      <c r="N51" s="386"/>
      <c r="O51" s="382"/>
      <c r="P51" s="320"/>
    </row>
    <row r="52" spans="1:16" ht="9.9499999999999993" customHeight="1">
      <c r="A52" s="318"/>
      <c r="B52" s="353"/>
      <c r="H52" s="319"/>
      <c r="O52" s="382"/>
      <c r="P52" s="320"/>
    </row>
    <row r="53" spans="1:16" ht="9.9499999999999993" customHeight="1">
      <c r="A53" s="345"/>
      <c r="B53" s="364"/>
      <c r="C53" s="347" t="s">
        <v>180</v>
      </c>
      <c r="H53" s="319"/>
      <c r="O53" s="382"/>
      <c r="P53" s="346"/>
    </row>
    <row r="54" spans="1:16" ht="9.9499999999999993" customHeight="1">
      <c r="A54" s="345"/>
      <c r="B54" s="364"/>
      <c r="C54" s="347"/>
      <c r="H54" s="319"/>
      <c r="O54" s="382"/>
      <c r="P54" s="346"/>
    </row>
    <row r="55" spans="1:16" ht="9.9499999999999993" customHeight="1">
      <c r="A55" s="345"/>
      <c r="B55" s="385"/>
      <c r="C55" s="379"/>
      <c r="D55" s="117"/>
      <c r="E55" s="117"/>
      <c r="F55" s="1602"/>
      <c r="G55" s="1602"/>
      <c r="H55" s="319"/>
      <c r="O55" s="382"/>
      <c r="P55" s="346"/>
    </row>
    <row r="56" spans="1:16" ht="9.9499999999999993" customHeight="1">
      <c r="A56" s="345"/>
      <c r="B56" s="381"/>
      <c r="C56" s="376"/>
      <c r="D56" s="376"/>
      <c r="E56" s="376"/>
      <c r="F56" s="376"/>
      <c r="G56" s="378"/>
      <c r="H56" s="378"/>
      <c r="I56" s="383"/>
      <c r="J56" s="383"/>
      <c r="K56" s="383"/>
      <c r="L56" s="383"/>
      <c r="M56" s="383"/>
      <c r="N56" s="383"/>
      <c r="O56" s="384"/>
      <c r="P56" s="346"/>
    </row>
    <row r="57" spans="1:16" ht="9.9499999999999993" customHeight="1">
      <c r="A57" s="345"/>
      <c r="B57" s="1596"/>
      <c r="C57" s="1603"/>
      <c r="D57" s="1603"/>
      <c r="E57" s="1603"/>
      <c r="F57" s="1603"/>
      <c r="G57" s="1603"/>
      <c r="H57" s="1603"/>
      <c r="I57" s="1603"/>
      <c r="J57" s="1603"/>
      <c r="K57" s="1603"/>
      <c r="L57" s="1603"/>
      <c r="M57" s="1603"/>
      <c r="N57" s="1603"/>
      <c r="O57" s="1604"/>
      <c r="P57" s="346"/>
    </row>
    <row r="58" spans="1:16" ht="9.9499999999999993" customHeight="1">
      <c r="A58" s="345"/>
      <c r="B58" s="1605"/>
      <c r="C58" s="1606"/>
      <c r="D58" s="1606"/>
      <c r="E58" s="1606"/>
      <c r="F58" s="1606"/>
      <c r="G58" s="1606"/>
      <c r="H58" s="1606"/>
      <c r="I58" s="1606"/>
      <c r="J58" s="1606"/>
      <c r="K58" s="1606"/>
      <c r="L58" s="1606"/>
      <c r="M58" s="1606"/>
      <c r="N58" s="1606"/>
      <c r="O58" s="1607"/>
      <c r="P58" s="346"/>
    </row>
    <row r="59" spans="1:16" ht="9.9499999999999993" customHeight="1">
      <c r="A59" s="355"/>
      <c r="B59" s="362"/>
      <c r="O59" s="344"/>
      <c r="P59" s="346"/>
    </row>
    <row r="60" spans="1:16" ht="9.9499999999999993" customHeight="1">
      <c r="A60" s="355"/>
      <c r="B60" s="362"/>
      <c r="O60" s="344"/>
      <c r="P60" s="346"/>
    </row>
    <row r="61" spans="1:16" ht="9.9499999999999993" customHeight="1">
      <c r="A61" s="355"/>
      <c r="B61" s="353"/>
      <c r="C61" s="1758"/>
      <c r="D61" s="1758"/>
      <c r="E61" s="1758"/>
      <c r="F61" s="1758"/>
      <c r="G61" s="1758"/>
      <c r="H61" s="1758"/>
      <c r="I61" s="1758"/>
      <c r="J61" s="1758"/>
      <c r="K61" s="1758"/>
      <c r="L61" s="1758"/>
      <c r="M61" s="1758"/>
      <c r="N61" s="1758"/>
      <c r="O61" s="363"/>
      <c r="P61" s="354"/>
    </row>
    <row r="62" spans="1:16" ht="9.9499999999999993" customHeight="1">
      <c r="A62" s="355"/>
      <c r="B62" s="364"/>
      <c r="C62" s="347"/>
      <c r="O62" s="363"/>
      <c r="P62" s="354"/>
    </row>
    <row r="63" spans="1:16" ht="9.9499999999999993" customHeight="1">
      <c r="A63" s="355"/>
      <c r="B63" s="364"/>
      <c r="C63" s="347"/>
      <c r="O63" s="363"/>
      <c r="P63" s="354"/>
    </row>
    <row r="64" spans="1:16" ht="9.9499999999999993" customHeight="1">
      <c r="A64" s="355"/>
      <c r="B64" s="364"/>
      <c r="C64" s="365"/>
      <c r="D64" s="354"/>
      <c r="E64" s="354"/>
      <c r="F64" s="354"/>
      <c r="G64" s="288"/>
      <c r="H64" s="366"/>
      <c r="I64" s="366"/>
      <c r="J64" s="354"/>
      <c r="K64" s="354"/>
      <c r="L64" s="354"/>
      <c r="M64" s="354"/>
      <c r="N64" s="354"/>
      <c r="O64" s="363"/>
      <c r="P64" s="346"/>
    </row>
    <row r="65" spans="1:16" ht="9.9499999999999993" customHeight="1">
      <c r="A65" s="355"/>
      <c r="B65" s="364"/>
      <c r="C65" s="354"/>
      <c r="D65" s="354"/>
      <c r="E65" s="354"/>
      <c r="F65" s="354"/>
      <c r="G65" s="366"/>
      <c r="H65" s="366"/>
      <c r="I65" s="366"/>
      <c r="J65" s="354"/>
      <c r="K65" s="354"/>
      <c r="L65" s="354"/>
      <c r="M65" s="354"/>
      <c r="N65" s="354"/>
      <c r="O65" s="363"/>
      <c r="P65" s="346"/>
    </row>
    <row r="66" spans="1:16" ht="9.9499999999999993" customHeight="1">
      <c r="A66" s="355"/>
      <c r="B66" s="362"/>
      <c r="O66" s="344"/>
      <c r="P66" s="346"/>
    </row>
    <row r="67" spans="1:16" ht="9.9499999999999993" customHeight="1">
      <c r="A67" s="355"/>
      <c r="B67" s="362"/>
      <c r="O67" s="344"/>
      <c r="P67" s="346"/>
    </row>
    <row r="68" spans="1:16" ht="12" customHeight="1">
      <c r="A68" s="355"/>
      <c r="B68" s="362"/>
      <c r="O68" s="344"/>
      <c r="P68" s="346"/>
    </row>
    <row r="69" spans="1:16" ht="12" customHeight="1">
      <c r="A69" s="356"/>
      <c r="B69" s="362"/>
      <c r="O69" s="344"/>
      <c r="P69" s="348"/>
    </row>
    <row r="70" spans="1:16" ht="9.9499999999999993" customHeight="1">
      <c r="A70" s="349"/>
      <c r="B70" s="362"/>
      <c r="O70" s="344"/>
      <c r="P70" s="349"/>
    </row>
    <row r="71" spans="1:16" ht="89.25" customHeight="1">
      <c r="A71" s="349"/>
      <c r="B71" s="362"/>
      <c r="O71" s="344"/>
      <c r="P71" s="349"/>
    </row>
    <row r="72" spans="1:16" ht="6.6" customHeight="1">
      <c r="B72" s="1609" t="s">
        <v>181</v>
      </c>
      <c r="C72" s="1610"/>
      <c r="D72" s="1610"/>
      <c r="E72" s="1610"/>
      <c r="F72" s="1610"/>
      <c r="G72" s="1610"/>
      <c r="H72" s="1610"/>
      <c r="I72" s="1610"/>
      <c r="J72" s="1610"/>
      <c r="K72" s="1610"/>
      <c r="L72" s="1610"/>
      <c r="M72" s="1610"/>
      <c r="N72" s="1610"/>
      <c r="O72" s="1611"/>
    </row>
    <row r="73" spans="1:16">
      <c r="B73" s="1612"/>
      <c r="C73" s="1613"/>
      <c r="D73" s="1613"/>
      <c r="E73" s="1613"/>
      <c r="F73" s="1613"/>
      <c r="G73" s="1613"/>
      <c r="H73" s="1613"/>
      <c r="I73" s="1613"/>
      <c r="J73" s="1613"/>
      <c r="K73" s="1613"/>
      <c r="L73" s="1613"/>
      <c r="M73" s="1613"/>
      <c r="N73" s="1613"/>
      <c r="O73" s="1614"/>
    </row>
    <row r="74" spans="1:16">
      <c r="B74" s="1619" t="s">
        <v>182</v>
      </c>
      <c r="C74" s="1620"/>
      <c r="D74" s="1620"/>
      <c r="E74" s="1620"/>
      <c r="F74" s="1620"/>
      <c r="G74" s="1620"/>
      <c r="H74" s="1620"/>
      <c r="I74" s="1620"/>
      <c r="J74" s="1620"/>
      <c r="K74" s="1620"/>
      <c r="L74" s="1620"/>
      <c r="M74" s="1620"/>
      <c r="N74" s="1620"/>
      <c r="O74" s="1621"/>
    </row>
    <row r="75" spans="1:16" ht="9.9499999999999993" customHeight="1">
      <c r="B75" s="1622" t="s">
        <v>183</v>
      </c>
      <c r="C75" s="1602"/>
      <c r="D75" s="1602"/>
      <c r="E75" s="1602"/>
      <c r="F75" s="1602"/>
      <c r="G75" s="1602"/>
      <c r="H75" s="1602"/>
      <c r="I75" s="1602"/>
      <c r="J75" s="1602"/>
      <c r="K75" s="1602"/>
      <c r="L75" s="1602"/>
      <c r="M75" s="1602"/>
      <c r="N75" s="1602"/>
      <c r="O75" s="1623"/>
    </row>
    <row r="76" spans="1:16" ht="13.5" customHeight="1">
      <c r="B76" s="1587" t="s">
        <v>184</v>
      </c>
      <c r="C76" s="1588"/>
      <c r="D76" s="1588"/>
      <c r="E76" s="1588"/>
      <c r="F76" s="1588"/>
      <c r="G76" s="1588"/>
      <c r="H76" s="1588"/>
      <c r="I76" s="1588"/>
      <c r="J76" s="1588"/>
      <c r="K76" s="1588"/>
      <c r="L76" s="1588"/>
      <c r="M76" s="1588"/>
      <c r="N76" s="1588"/>
      <c r="O76" s="1589"/>
    </row>
    <row r="77" spans="1:16">
      <c r="B77" s="1590"/>
      <c r="C77" s="1591"/>
      <c r="D77" s="1591"/>
      <c r="E77" s="1591"/>
      <c r="F77" s="1591"/>
      <c r="G77" s="1591"/>
      <c r="H77" s="1591"/>
      <c r="I77" s="1591"/>
      <c r="J77" s="1591"/>
      <c r="K77" s="1591"/>
      <c r="L77" s="1591"/>
      <c r="M77" s="1591"/>
      <c r="N77" s="1591"/>
      <c r="O77" s="1592"/>
    </row>
  </sheetData>
  <mergeCells count="28">
    <mergeCell ref="B74:O74"/>
    <mergeCell ref="B75:O75"/>
    <mergeCell ref="B76:O77"/>
    <mergeCell ref="C28:G28"/>
    <mergeCell ref="E46:L46"/>
    <mergeCell ref="B48:O49"/>
    <mergeCell ref="F55:G55"/>
    <mergeCell ref="B57:O58"/>
    <mergeCell ref="C61:N61"/>
    <mergeCell ref="B72:O73"/>
    <mergeCell ref="I28:O28"/>
    <mergeCell ref="I29:O29"/>
    <mergeCell ref="J30:N30"/>
    <mergeCell ref="E38:L39"/>
    <mergeCell ref="E40:L40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J16:L23" r:id="rId1" display="AMC selection can be made vy clicking here.  theLender accepts transferred appraisals." xr:uid="{76B9D39C-BBF0-4A54-94AE-99AC3D5CB1C3}"/>
    <hyperlink ref="J16:N23" r:id="rId2" display="AMC selection can be made by clicking here.  theLender accepts transferred appraisals." xr:uid="{5E148748-1B6D-47F9-82B2-00A0C41CC488}"/>
  </hyperlinks>
  <pageMargins left="0.25" right="0.25" top="0.75" bottom="0.75" header="0.3" footer="0.3"/>
  <pageSetup paperSize="5"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8345-D8A4-457B-89D1-6D6513DAF9DF}">
  <sheetPr codeName="Sheet17">
    <pageSetUpPr fitToPage="1"/>
  </sheetPr>
  <dimension ref="A1:R39"/>
  <sheetViews>
    <sheetView topLeftCell="A4" workbookViewId="0">
      <selection activeCell="U60" sqref="U60"/>
    </sheetView>
  </sheetViews>
  <sheetFormatPr defaultColWidth="8.7109375" defaultRowHeight="12.75"/>
  <cols>
    <col min="1" max="1" width="14.5703125" style="693" customWidth="1"/>
    <col min="2" max="3" width="13.28515625" style="693" customWidth="1"/>
    <col min="4" max="4" width="13.42578125" style="693" customWidth="1"/>
    <col min="5" max="5" width="1.85546875" style="693" customWidth="1"/>
    <col min="6" max="6" width="15" style="693" customWidth="1"/>
    <col min="7" max="7" width="25.85546875" style="693" customWidth="1"/>
    <col min="8" max="8" width="9.42578125" style="693" customWidth="1"/>
    <col min="9" max="13" width="9.7109375" style="693" customWidth="1"/>
    <col min="14" max="14" width="11.42578125" style="693" customWidth="1"/>
    <col min="15" max="15" width="1.7109375" style="693" customWidth="1"/>
    <col min="16" max="17" width="19.140625" style="693" customWidth="1"/>
    <col min="18" max="18" width="21" style="693" bestFit="1" customWidth="1"/>
    <col min="19" max="16384" width="8.7109375" style="693"/>
  </cols>
  <sheetData>
    <row r="1" spans="1:18" customFormat="1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8" customFormat="1" ht="26.25">
      <c r="A2" s="39"/>
      <c r="B2" s="40"/>
      <c r="C2" s="1749" t="s">
        <v>423</v>
      </c>
      <c r="D2" s="1749"/>
      <c r="E2" s="1749"/>
      <c r="F2" s="1749"/>
      <c r="G2" s="1749"/>
      <c r="H2" s="1749"/>
      <c r="I2" s="1749"/>
      <c r="J2" s="1749"/>
      <c r="K2" s="1749"/>
      <c r="L2" s="1749"/>
      <c r="M2" s="1749"/>
      <c r="N2" s="1749"/>
    </row>
    <row r="3" spans="1:18" customFormat="1" ht="31.5" thickBot="1">
      <c r="A3" s="41"/>
      <c r="B3" s="42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8" customFormat="1" ht="31.5" thickBot="1">
      <c r="A4" s="46"/>
      <c r="B4" s="46"/>
      <c r="C4" s="46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8" customFormat="1" ht="15.7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P5" s="608" t="s">
        <v>431</v>
      </c>
      <c r="Q5" s="608"/>
      <c r="R5" s="1492">
        <v>46059.354328703703</v>
      </c>
    </row>
    <row r="6" spans="1:18" ht="19.5" thickBot="1">
      <c r="A6" s="727"/>
      <c r="B6" s="727"/>
      <c r="C6" s="727"/>
      <c r="D6" s="727"/>
      <c r="E6" s="727"/>
      <c r="F6" s="727"/>
      <c r="G6" s="727"/>
      <c r="H6" s="727"/>
      <c r="I6" s="727"/>
      <c r="J6" s="727"/>
      <c r="K6" s="727"/>
      <c r="L6" s="727"/>
      <c r="M6" s="727"/>
      <c r="N6" s="727"/>
      <c r="O6" s="727"/>
      <c r="P6" s="422"/>
      <c r="Q6" s="422"/>
      <c r="R6" s="422"/>
    </row>
    <row r="7" spans="1:18" ht="15" thickBot="1">
      <c r="A7" s="1877" t="s">
        <v>427</v>
      </c>
      <c r="B7" s="1878"/>
      <c r="C7" s="1878"/>
      <c r="D7" s="1879"/>
      <c r="E7" s="695"/>
      <c r="F7" s="1877" t="s">
        <v>434</v>
      </c>
      <c r="G7" s="1878"/>
      <c r="H7" s="1878"/>
      <c r="I7" s="1878"/>
      <c r="J7" s="1878"/>
      <c r="K7" s="1878"/>
      <c r="L7" s="1878"/>
      <c r="M7" s="1878"/>
      <c r="N7" s="1879"/>
      <c r="P7" s="445" t="s">
        <v>199</v>
      </c>
      <c r="Q7" s="446" t="s">
        <v>200</v>
      </c>
      <c r="R7" s="446" t="s">
        <v>201</v>
      </c>
    </row>
    <row r="8" spans="1:18" ht="15" thickBot="1">
      <c r="A8" s="738" t="s">
        <v>3</v>
      </c>
      <c r="B8" s="738" t="s">
        <v>217</v>
      </c>
      <c r="C8" s="738" t="s">
        <v>13</v>
      </c>
      <c r="D8" s="738" t="s">
        <v>397</v>
      </c>
      <c r="E8" s="696"/>
      <c r="F8" s="1880"/>
      <c r="G8" s="735"/>
      <c r="H8" s="755" t="s">
        <v>15</v>
      </c>
      <c r="I8" s="736" t="s">
        <v>16</v>
      </c>
      <c r="J8" s="736" t="s">
        <v>17</v>
      </c>
      <c r="K8" s="736" t="s">
        <v>18</v>
      </c>
      <c r="L8" s="736" t="s">
        <v>19</v>
      </c>
      <c r="M8" s="736" t="s">
        <v>20</v>
      </c>
      <c r="N8" s="737" t="s">
        <v>21</v>
      </c>
      <c r="P8" s="422"/>
      <c r="Q8" s="422"/>
      <c r="R8" s="422"/>
    </row>
    <row r="9" spans="1:18" ht="15" customHeight="1">
      <c r="A9" s="697">
        <v>8.375</v>
      </c>
      <c r="B9" s="697">
        <v>94.219499999999996</v>
      </c>
      <c r="C9" s="697">
        <v>94.219499999999996</v>
      </c>
      <c r="D9" s="697">
        <v>94.219499999999996</v>
      </c>
      <c r="E9" s="698"/>
      <c r="F9" s="1881"/>
      <c r="G9" s="699" t="s">
        <v>112</v>
      </c>
      <c r="H9" s="743">
        <v>0.25</v>
      </c>
      <c r="I9" s="744">
        <v>0.25</v>
      </c>
      <c r="J9" s="744">
        <v>0.25</v>
      </c>
      <c r="K9" s="744">
        <v>0.125</v>
      </c>
      <c r="L9" s="744">
        <v>0</v>
      </c>
      <c r="M9" s="744">
        <v>-0.5</v>
      </c>
      <c r="N9" s="745">
        <v>-2.5</v>
      </c>
      <c r="P9" s="431" t="s">
        <v>202</v>
      </c>
      <c r="Q9" s="435" t="s">
        <v>196</v>
      </c>
      <c r="R9" s="439"/>
    </row>
    <row r="10" spans="1:18" ht="15" customHeight="1">
      <c r="A10" s="697">
        <v>8.5</v>
      </c>
      <c r="B10" s="697">
        <v>94.469499999999996</v>
      </c>
      <c r="C10" s="697">
        <v>94.469499999999996</v>
      </c>
      <c r="D10" s="697">
        <v>94.469499999999996</v>
      </c>
      <c r="E10" s="698"/>
      <c r="F10" s="1881"/>
      <c r="G10" s="700" t="s">
        <v>300</v>
      </c>
      <c r="H10" s="746">
        <v>0.125</v>
      </c>
      <c r="I10" s="744">
        <v>0.125</v>
      </c>
      <c r="J10" s="744">
        <v>0.125</v>
      </c>
      <c r="K10" s="744">
        <v>0</v>
      </c>
      <c r="L10" s="744">
        <v>-0.25</v>
      </c>
      <c r="M10" s="744">
        <v>-0.625</v>
      </c>
      <c r="N10" s="747">
        <v>-3</v>
      </c>
      <c r="P10" s="432" t="s">
        <v>203</v>
      </c>
      <c r="Q10" s="436">
        <v>9.25</v>
      </c>
      <c r="R10" s="440">
        <f>IF(Q9="7/6 Arm",VLOOKUP(Q10,$A$8:$D$34,3,FALSE),IF(Q9="5/6 Arm",VLOOKUP(Q10,$A$8:$D$34,2,FALSE),VLOOKUP(Q10,$A$8:$D$34,4,FALSE)))</f>
        <v>95.969499999999996</v>
      </c>
    </row>
    <row r="11" spans="1:18" ht="15">
      <c r="A11" s="697">
        <v>8.625</v>
      </c>
      <c r="B11" s="697">
        <v>94.719499999999996</v>
      </c>
      <c r="C11" s="697">
        <v>94.719499999999996</v>
      </c>
      <c r="D11" s="697">
        <v>94.719499999999996</v>
      </c>
      <c r="E11" s="698"/>
      <c r="F11" s="1881"/>
      <c r="G11" s="700" t="s">
        <v>299</v>
      </c>
      <c r="H11" s="746">
        <v>0</v>
      </c>
      <c r="I11" s="744">
        <v>0</v>
      </c>
      <c r="J11" s="744">
        <v>-0.125</v>
      </c>
      <c r="K11" s="744">
        <v>-0.25</v>
      </c>
      <c r="L11" s="744">
        <v>-0.625</v>
      </c>
      <c r="M11" s="744">
        <v>-1</v>
      </c>
      <c r="N11" s="747" t="s">
        <v>14</v>
      </c>
      <c r="P11" s="432" t="s">
        <v>363</v>
      </c>
      <c r="Q11" s="436" t="s">
        <v>15</v>
      </c>
      <c r="R11" s="440"/>
    </row>
    <row r="12" spans="1:18" ht="15">
      <c r="A12" s="697">
        <v>8.75</v>
      </c>
      <c r="B12" s="697">
        <v>94.969499999999996</v>
      </c>
      <c r="C12" s="697">
        <v>94.969499999999996</v>
      </c>
      <c r="D12" s="697">
        <v>94.969499999999996</v>
      </c>
      <c r="E12" s="698"/>
      <c r="F12" s="1881"/>
      <c r="G12" s="701" t="s">
        <v>403</v>
      </c>
      <c r="H12" s="746">
        <v>-0.125</v>
      </c>
      <c r="I12" s="744">
        <v>-0.25</v>
      </c>
      <c r="J12" s="744">
        <v>-0.375</v>
      </c>
      <c r="K12" s="744">
        <v>-0.5</v>
      </c>
      <c r="L12" s="744">
        <v>-0.75</v>
      </c>
      <c r="M12" s="744" t="s">
        <v>14</v>
      </c>
      <c r="N12" s="747" t="s">
        <v>14</v>
      </c>
      <c r="P12" s="432" t="s">
        <v>204</v>
      </c>
      <c r="Q12" s="436" t="s">
        <v>299</v>
      </c>
      <c r="R12" s="440">
        <f>IFERROR(INDEX($H$9:$N$13,MATCH(Q12,$G$9:$G$13,0),MATCH($Q$11,$H$8:$N$8,0),1),0)</f>
        <v>0</v>
      </c>
    </row>
    <row r="13" spans="1:18" ht="15.75" thickBot="1">
      <c r="A13" s="697">
        <v>8.875</v>
      </c>
      <c r="B13" s="697">
        <v>95.219499999999996</v>
      </c>
      <c r="C13" s="697">
        <v>95.219499999999996</v>
      </c>
      <c r="D13" s="697">
        <v>95.219499999999996</v>
      </c>
      <c r="E13" s="698"/>
      <c r="F13" s="1882"/>
      <c r="G13" s="702" t="s">
        <v>297</v>
      </c>
      <c r="H13" s="748">
        <v>-0.5</v>
      </c>
      <c r="I13" s="749">
        <v>-0.875</v>
      </c>
      <c r="J13" s="749">
        <v>-1.125</v>
      </c>
      <c r="K13" s="749">
        <v>-1.5</v>
      </c>
      <c r="L13" s="749" t="s">
        <v>14</v>
      </c>
      <c r="M13" s="749" t="s">
        <v>14</v>
      </c>
      <c r="N13" s="750" t="s">
        <v>14</v>
      </c>
      <c r="P13" s="432" t="s">
        <v>439</v>
      </c>
      <c r="Q13" s="436" t="s">
        <v>195</v>
      </c>
      <c r="R13" s="440">
        <f t="shared" ref="R13:R19" si="0">IFERROR(INDEX($H$17:$N$26,MATCH(Q13,$G$17:$G$26,0),MATCH($Q$11,$H$16:$N$16,0),1),0)</f>
        <v>0</v>
      </c>
    </row>
    <row r="14" spans="1:18" ht="15.75" thickBot="1">
      <c r="A14" s="697">
        <v>9</v>
      </c>
      <c r="B14" s="697">
        <v>95.469499999999996</v>
      </c>
      <c r="C14" s="697">
        <v>95.469499999999996</v>
      </c>
      <c r="D14" s="697">
        <v>95.469499999999996</v>
      </c>
      <c r="E14" s="698"/>
      <c r="F14" s="703"/>
      <c r="G14" s="704"/>
      <c r="H14" s="705"/>
      <c r="I14" s="705"/>
      <c r="J14" s="705"/>
      <c r="K14" s="705"/>
      <c r="L14" s="705"/>
      <c r="M14" s="705"/>
      <c r="N14" s="705"/>
      <c r="P14" s="432" t="s">
        <v>63</v>
      </c>
      <c r="Q14" s="436" t="s">
        <v>195</v>
      </c>
      <c r="R14" s="440">
        <f t="shared" si="0"/>
        <v>0</v>
      </c>
    </row>
    <row r="15" spans="1:18" ht="15.75" thickBot="1">
      <c r="A15" s="697">
        <v>9.125</v>
      </c>
      <c r="B15" s="697">
        <v>95.719499999999996</v>
      </c>
      <c r="C15" s="697">
        <v>95.719499999999996</v>
      </c>
      <c r="D15" s="697">
        <v>95.719499999999996</v>
      </c>
      <c r="E15" s="698"/>
      <c r="F15" s="1877" t="s">
        <v>408</v>
      </c>
      <c r="G15" s="1878"/>
      <c r="H15" s="1878"/>
      <c r="I15" s="1878"/>
      <c r="J15" s="1878"/>
      <c r="K15" s="1878"/>
      <c r="L15" s="1878"/>
      <c r="M15" s="1878"/>
      <c r="N15" s="1879"/>
      <c r="P15" s="432" t="s">
        <v>428</v>
      </c>
      <c r="Q15" s="436" t="s">
        <v>195</v>
      </c>
      <c r="R15" s="440">
        <f t="shared" si="0"/>
        <v>0</v>
      </c>
    </row>
    <row r="16" spans="1:18" ht="15.75" thickBot="1">
      <c r="A16" s="697">
        <v>9.25</v>
      </c>
      <c r="B16" s="697">
        <v>95.969499999999996</v>
      </c>
      <c r="C16" s="697">
        <v>95.969499999999996</v>
      </c>
      <c r="D16" s="697">
        <v>95.969499999999996</v>
      </c>
      <c r="E16" s="698"/>
      <c r="F16" s="706"/>
      <c r="G16" s="757" t="s">
        <v>306</v>
      </c>
      <c r="H16" s="755" t="s">
        <v>15</v>
      </c>
      <c r="I16" s="736" t="s">
        <v>16</v>
      </c>
      <c r="J16" s="736" t="s">
        <v>17</v>
      </c>
      <c r="K16" s="736" t="s">
        <v>18</v>
      </c>
      <c r="L16" s="736" t="s">
        <v>19</v>
      </c>
      <c r="M16" s="736" t="s">
        <v>20</v>
      </c>
      <c r="N16" s="737" t="s">
        <v>21</v>
      </c>
      <c r="P16" s="432" t="s">
        <v>45</v>
      </c>
      <c r="Q16" s="436" t="s">
        <v>195</v>
      </c>
      <c r="R16" s="440">
        <f t="shared" si="0"/>
        <v>0</v>
      </c>
    </row>
    <row r="17" spans="1:18" ht="15" customHeight="1">
      <c r="A17" s="697">
        <v>9.375</v>
      </c>
      <c r="B17" s="697">
        <v>96.219499999999996</v>
      </c>
      <c r="C17" s="697">
        <v>96.219499999999996</v>
      </c>
      <c r="D17" s="697">
        <v>96.219499999999996</v>
      </c>
      <c r="E17" s="707"/>
      <c r="F17" s="708"/>
      <c r="G17" s="739" t="s">
        <v>409</v>
      </c>
      <c r="H17" s="743">
        <v>0</v>
      </c>
      <c r="I17" s="744">
        <v>0</v>
      </c>
      <c r="J17" s="744">
        <v>0</v>
      </c>
      <c r="K17" s="744">
        <v>0</v>
      </c>
      <c r="L17" s="744">
        <v>0</v>
      </c>
      <c r="M17" s="744">
        <v>0</v>
      </c>
      <c r="N17" s="745">
        <v>0</v>
      </c>
      <c r="P17" s="432" t="s">
        <v>358</v>
      </c>
      <c r="Q17" s="436" t="s">
        <v>195</v>
      </c>
      <c r="R17" s="440">
        <f t="shared" si="0"/>
        <v>0</v>
      </c>
    </row>
    <row r="18" spans="1:18" ht="15" customHeight="1">
      <c r="A18" s="697">
        <v>9.5</v>
      </c>
      <c r="B18" s="697">
        <v>96.469499999999996</v>
      </c>
      <c r="C18" s="697">
        <v>96.469499999999996</v>
      </c>
      <c r="D18" s="697">
        <v>96.469499999999996</v>
      </c>
      <c r="E18" s="698"/>
      <c r="F18" s="708"/>
      <c r="G18" s="756" t="s">
        <v>438</v>
      </c>
      <c r="H18" s="743">
        <v>-0.25</v>
      </c>
      <c r="I18" s="744">
        <v>-0.25</v>
      </c>
      <c r="J18" s="744">
        <v>-0.25</v>
      </c>
      <c r="K18" s="744">
        <v>-0.25</v>
      </c>
      <c r="L18" s="744">
        <v>-0.25</v>
      </c>
      <c r="M18" s="744">
        <v>-0.25</v>
      </c>
      <c r="N18" s="745">
        <v>-0.5</v>
      </c>
      <c r="P18" s="432" t="s">
        <v>429</v>
      </c>
      <c r="Q18" s="436" t="s">
        <v>195</v>
      </c>
      <c r="R18" s="440">
        <f t="shared" si="0"/>
        <v>0</v>
      </c>
    </row>
    <row r="19" spans="1:18" ht="15" customHeight="1">
      <c r="A19" s="697">
        <v>9.625</v>
      </c>
      <c r="B19" s="697">
        <v>96.719499999999996</v>
      </c>
      <c r="C19" s="697">
        <v>96.719499999999996</v>
      </c>
      <c r="D19" s="697">
        <v>96.719499999999996</v>
      </c>
      <c r="E19" s="698"/>
      <c r="F19" s="708"/>
      <c r="G19" s="756" t="s">
        <v>88</v>
      </c>
      <c r="H19" s="743">
        <v>-0.25</v>
      </c>
      <c r="I19" s="744">
        <v>-0.25</v>
      </c>
      <c r="J19" s="744">
        <v>-0.375</v>
      </c>
      <c r="K19" s="744">
        <v>-0.5</v>
      </c>
      <c r="L19" s="744">
        <v>-0.625</v>
      </c>
      <c r="M19" s="744">
        <v>-0.75</v>
      </c>
      <c r="N19" s="745">
        <v>-1</v>
      </c>
      <c r="P19" s="432" t="s">
        <v>430</v>
      </c>
      <c r="Q19" s="436" t="s">
        <v>195</v>
      </c>
      <c r="R19" s="440">
        <f t="shared" si="0"/>
        <v>0</v>
      </c>
    </row>
    <row r="20" spans="1:18" ht="15" customHeight="1">
      <c r="A20" s="697">
        <v>9.75</v>
      </c>
      <c r="B20" s="697">
        <v>96.969499999999996</v>
      </c>
      <c r="C20" s="697">
        <v>96.969499999999996</v>
      </c>
      <c r="D20" s="697">
        <v>96.969499999999996</v>
      </c>
      <c r="E20" s="698"/>
      <c r="F20" s="708"/>
      <c r="G20" s="709" t="s">
        <v>63</v>
      </c>
      <c r="H20" s="746">
        <v>-0.25</v>
      </c>
      <c r="I20" s="744">
        <v>-0.25</v>
      </c>
      <c r="J20" s="744">
        <v>-0.25</v>
      </c>
      <c r="K20" s="744">
        <v>-0.25</v>
      </c>
      <c r="L20" s="744">
        <v>-0.25</v>
      </c>
      <c r="M20" s="744">
        <v>-0.5</v>
      </c>
      <c r="N20" s="744">
        <v>-0.5</v>
      </c>
      <c r="P20" s="432" t="s">
        <v>209</v>
      </c>
      <c r="Q20" s="436">
        <v>30</v>
      </c>
      <c r="R20" s="440">
        <f>IF(Q20=15,0,IF(Q20=30,H33))</f>
        <v>-0.25</v>
      </c>
    </row>
    <row r="21" spans="1:18" ht="15" customHeight="1" thickBot="1">
      <c r="A21" s="697">
        <v>9.875</v>
      </c>
      <c r="B21" s="697">
        <v>97.219499999999996</v>
      </c>
      <c r="C21" s="697">
        <v>97.219499999999996</v>
      </c>
      <c r="D21" s="697">
        <v>97.219499999999996</v>
      </c>
      <c r="E21" s="698"/>
      <c r="F21" s="708"/>
      <c r="G21" s="710" t="s">
        <v>410</v>
      </c>
      <c r="H21" s="746">
        <v>-0.25</v>
      </c>
      <c r="I21" s="744">
        <v>-0.25</v>
      </c>
      <c r="J21" s="744">
        <v>-0.25</v>
      </c>
      <c r="K21" s="744">
        <v>-0.25</v>
      </c>
      <c r="L21" s="744">
        <v>-0.5</v>
      </c>
      <c r="M21" s="744">
        <v>-0.5</v>
      </c>
      <c r="N21" s="751" t="s">
        <v>14</v>
      </c>
      <c r="P21" s="433" t="s">
        <v>210</v>
      </c>
      <c r="Q21" s="437"/>
      <c r="R21" s="441">
        <f>R12+R13+R14+R15+R16+R17+R18+R19+R20</f>
        <v>-0.25</v>
      </c>
    </row>
    <row r="22" spans="1:18" ht="15" customHeight="1" thickBot="1">
      <c r="A22" s="697">
        <v>10</v>
      </c>
      <c r="B22" s="697">
        <v>97.469499999999996</v>
      </c>
      <c r="C22" s="697">
        <v>97.469499999999996</v>
      </c>
      <c r="D22" s="697">
        <v>97.469499999999996</v>
      </c>
      <c r="E22" s="698"/>
      <c r="F22" s="708"/>
      <c r="G22" s="709" t="s">
        <v>358</v>
      </c>
      <c r="H22" s="746">
        <v>-0.25</v>
      </c>
      <c r="I22" s="744">
        <v>-0.25</v>
      </c>
      <c r="J22" s="744">
        <v>-0.5</v>
      </c>
      <c r="K22" s="744">
        <v>-0.5</v>
      </c>
      <c r="L22" s="744">
        <v>-0.5</v>
      </c>
      <c r="M22" s="744">
        <v>-0.5</v>
      </c>
      <c r="N22" s="751">
        <v>-0.75</v>
      </c>
      <c r="P22" s="424"/>
      <c r="Q22" s="425"/>
      <c r="R22" s="434"/>
    </row>
    <row r="23" spans="1:18" ht="15" customHeight="1" thickBot="1">
      <c r="A23" s="697">
        <v>10.125</v>
      </c>
      <c r="B23" s="697">
        <v>97.719499999999996</v>
      </c>
      <c r="C23" s="697">
        <v>97.719499999999996</v>
      </c>
      <c r="D23" s="697">
        <v>97.719499999999996</v>
      </c>
      <c r="E23" s="698"/>
      <c r="F23" s="708"/>
      <c r="G23" s="709" t="s">
        <v>411</v>
      </c>
      <c r="H23" s="746">
        <v>-0.25</v>
      </c>
      <c r="I23" s="744">
        <v>-0.25</v>
      </c>
      <c r="J23" s="744">
        <v>-0.25</v>
      </c>
      <c r="K23" s="744">
        <v>-0.25</v>
      </c>
      <c r="L23" s="744">
        <v>-0.25</v>
      </c>
      <c r="M23" s="744">
        <v>-0.25</v>
      </c>
      <c r="N23" s="751" t="s">
        <v>14</v>
      </c>
      <c r="P23" s="426" t="s">
        <v>211</v>
      </c>
      <c r="Q23" s="427"/>
      <c r="R23" s="614">
        <f>IF(ISNUMBER(MATCH("NA", R12:R19, 0)), "NA",MIN(R21+R10,D36))</f>
        <v>95.719499999999996</v>
      </c>
    </row>
    <row r="24" spans="1:18" ht="15" customHeight="1" thickBot="1">
      <c r="A24" s="697">
        <v>10.25</v>
      </c>
      <c r="B24" s="697">
        <v>97.969499999999996</v>
      </c>
      <c r="C24" s="697">
        <v>97.969499999999996</v>
      </c>
      <c r="D24" s="697">
        <v>97.969499999999996</v>
      </c>
      <c r="E24" s="698"/>
      <c r="F24" s="708"/>
      <c r="G24" s="711" t="s">
        <v>412</v>
      </c>
      <c r="H24" s="746">
        <v>-0.5</v>
      </c>
      <c r="I24" s="744">
        <v>-0.5</v>
      </c>
      <c r="J24" s="744">
        <v>-0.5</v>
      </c>
      <c r="K24" s="744">
        <v>-0.5</v>
      </c>
      <c r="L24" s="744">
        <v>-0.75</v>
      </c>
      <c r="M24" s="744">
        <v>-0.75</v>
      </c>
      <c r="N24" s="751">
        <v>-1.25</v>
      </c>
      <c r="P24" s="421"/>
      <c r="Q24" s="421"/>
      <c r="R24" s="421"/>
    </row>
    <row r="25" spans="1:18" ht="15.75" thickBot="1">
      <c r="A25" s="697">
        <v>10.375</v>
      </c>
      <c r="B25" s="697">
        <v>98.219499999999996</v>
      </c>
      <c r="C25" s="697">
        <v>98.219499999999996</v>
      </c>
      <c r="D25" s="697">
        <v>98.219499999999996</v>
      </c>
      <c r="E25" s="698"/>
      <c r="F25" s="708"/>
      <c r="G25" s="712" t="s">
        <v>413</v>
      </c>
      <c r="H25" s="746">
        <v>-0.25</v>
      </c>
      <c r="I25" s="744">
        <v>-0.25</v>
      </c>
      <c r="J25" s="744">
        <v>-0.25</v>
      </c>
      <c r="K25" s="744">
        <v>-0.25</v>
      </c>
      <c r="L25" s="744">
        <v>-0.5</v>
      </c>
      <c r="M25" s="744">
        <v>-0.75</v>
      </c>
      <c r="N25" s="751">
        <v>-1</v>
      </c>
      <c r="P25" s="782" t="s">
        <v>432</v>
      </c>
      <c r="Q25" s="783"/>
      <c r="R25" s="784"/>
    </row>
    <row r="26" spans="1:18" ht="15.75" thickBot="1">
      <c r="A26" s="697">
        <v>10.5</v>
      </c>
      <c r="B26" s="697">
        <v>98.469499999999996</v>
      </c>
      <c r="C26" s="697">
        <v>98.469499999999996</v>
      </c>
      <c r="D26" s="697">
        <v>98.469499999999996</v>
      </c>
      <c r="E26" s="698"/>
      <c r="F26" s="713"/>
      <c r="G26" s="714" t="s">
        <v>414</v>
      </c>
      <c r="H26" s="748">
        <v>0</v>
      </c>
      <c r="I26" s="749">
        <v>0</v>
      </c>
      <c r="J26" s="749">
        <v>0</v>
      </c>
      <c r="K26" s="749">
        <v>-0.25</v>
      </c>
      <c r="L26" s="749">
        <v>-0.5</v>
      </c>
      <c r="M26" s="749">
        <v>-0.75</v>
      </c>
      <c r="N26" s="750" t="s">
        <v>14</v>
      </c>
    </row>
    <row r="27" spans="1:18" ht="15.75" thickBot="1">
      <c r="A27" s="697">
        <v>10.625</v>
      </c>
      <c r="B27" s="697">
        <v>98.719499999999996</v>
      </c>
      <c r="C27" s="697">
        <v>98.719499999999996</v>
      </c>
      <c r="D27" s="697">
        <v>98.719499999999996</v>
      </c>
      <c r="E27" s="698"/>
    </row>
    <row r="28" spans="1:18" ht="15.75" thickBot="1">
      <c r="A28" s="697">
        <v>10.75</v>
      </c>
      <c r="B28" s="697">
        <v>98.969499999999996</v>
      </c>
      <c r="C28" s="697">
        <v>98.969499999999996</v>
      </c>
      <c r="D28" s="697">
        <v>98.969499999999996</v>
      </c>
      <c r="E28" s="698"/>
      <c r="F28" s="731" t="s">
        <v>415</v>
      </c>
      <c r="G28" s="729"/>
      <c r="H28" s="729"/>
      <c r="I28" s="729"/>
      <c r="J28" s="729"/>
      <c r="K28" s="729"/>
      <c r="L28" s="729"/>
      <c r="M28" s="729"/>
      <c r="N28" s="446"/>
    </row>
    <row r="29" spans="1:18" ht="15.75" thickBot="1">
      <c r="A29" s="697">
        <v>10.875</v>
      </c>
      <c r="B29" s="697">
        <v>99.219499999999996</v>
      </c>
      <c r="C29" s="697">
        <v>99.219499999999996</v>
      </c>
      <c r="D29" s="697">
        <v>99.219499999999996</v>
      </c>
      <c r="E29" s="716"/>
      <c r="F29" s="715" t="s">
        <v>416</v>
      </c>
      <c r="G29" s="732" t="s">
        <v>417</v>
      </c>
      <c r="H29" s="733"/>
      <c r="I29" s="733"/>
      <c r="J29" s="733"/>
      <c r="K29" s="733"/>
      <c r="L29" s="733"/>
      <c r="M29" s="733"/>
      <c r="N29" s="734"/>
    </row>
    <row r="30" spans="1:18" ht="15.75" thickBot="1">
      <c r="A30" s="697">
        <v>11</v>
      </c>
      <c r="B30" s="697">
        <v>99.469499999999996</v>
      </c>
      <c r="C30" s="697">
        <v>99.469499999999996</v>
      </c>
      <c r="D30" s="697">
        <v>99.469499999999996</v>
      </c>
      <c r="E30" s="721"/>
      <c r="F30" s="717" t="s">
        <v>418</v>
      </c>
      <c r="G30" s="718" t="s">
        <v>419</v>
      </c>
      <c r="H30" s="719"/>
      <c r="I30" s="719"/>
      <c r="J30" s="719"/>
      <c r="K30" s="719"/>
      <c r="L30" s="719"/>
      <c r="M30" s="719"/>
      <c r="N30" s="720"/>
    </row>
    <row r="31" spans="1:18" ht="15.75" thickBot="1">
      <c r="A31" s="697">
        <v>11.125</v>
      </c>
      <c r="B31" s="697">
        <v>99.719499999999996</v>
      </c>
      <c r="C31" s="697">
        <v>99.719499999999996</v>
      </c>
      <c r="D31" s="697">
        <v>99.719499999999996</v>
      </c>
      <c r="E31" s="721"/>
      <c r="P31"/>
      <c r="Q31"/>
      <c r="R31"/>
    </row>
    <row r="32" spans="1:18" ht="15" customHeight="1" thickBot="1">
      <c r="A32" s="697">
        <v>11.25</v>
      </c>
      <c r="B32" s="697">
        <v>99.969499999999996</v>
      </c>
      <c r="C32" s="697">
        <v>99.969499999999996</v>
      </c>
      <c r="D32" s="697">
        <v>99.969499999999996</v>
      </c>
      <c r="F32" s="728"/>
      <c r="G32" s="729" t="s">
        <v>420</v>
      </c>
      <c r="H32" s="730" t="s">
        <v>421</v>
      </c>
      <c r="J32" s="1877" t="s">
        <v>396</v>
      </c>
      <c r="K32" s="1878"/>
      <c r="L32" s="1878"/>
      <c r="M32" s="1878"/>
      <c r="N32" s="1879"/>
      <c r="P32"/>
      <c r="Q32"/>
      <c r="R32"/>
    </row>
    <row r="33" spans="1:18" ht="15" customHeight="1" thickBot="1">
      <c r="A33" s="697">
        <v>11.375</v>
      </c>
      <c r="B33" s="697">
        <v>100.2195</v>
      </c>
      <c r="C33" s="697">
        <v>100.2195</v>
      </c>
      <c r="D33" s="697">
        <v>100.2195</v>
      </c>
      <c r="F33" s="752" t="s">
        <v>209</v>
      </c>
      <c r="G33" s="753">
        <v>30</v>
      </c>
      <c r="H33" s="754">
        <v>-0.25</v>
      </c>
      <c r="J33" s="728"/>
      <c r="K33" s="730"/>
      <c r="L33" s="728"/>
      <c r="M33" s="446"/>
      <c r="N33" s="446"/>
      <c r="P33"/>
      <c r="Q33"/>
      <c r="R33"/>
    </row>
    <row r="34" spans="1:18" ht="15">
      <c r="A34" s="697">
        <v>11.5</v>
      </c>
      <c r="B34" s="697">
        <v>100.4695</v>
      </c>
      <c r="C34" s="697">
        <v>100.4695</v>
      </c>
      <c r="D34" s="697">
        <v>100.4695</v>
      </c>
      <c r="J34" s="1883" t="s">
        <v>398</v>
      </c>
      <c r="K34" s="1884"/>
      <c r="L34" s="1873" t="s">
        <v>399</v>
      </c>
      <c r="M34" s="1874"/>
      <c r="N34" s="1322">
        <v>125000</v>
      </c>
      <c r="P34"/>
      <c r="Q34"/>
      <c r="R34"/>
    </row>
    <row r="35" spans="1:18" ht="15.75" customHeight="1" thickBot="1">
      <c r="A35" s="722"/>
      <c r="B35" s="707"/>
      <c r="C35" s="707"/>
      <c r="D35" s="707"/>
      <c r="F35" s="740"/>
      <c r="G35" s="741"/>
      <c r="H35" s="725"/>
      <c r="J35" s="1883"/>
      <c r="K35" s="1884"/>
      <c r="L35" s="1873" t="s">
        <v>400</v>
      </c>
      <c r="M35" s="1874"/>
      <c r="N35" s="1322">
        <v>1500000</v>
      </c>
      <c r="P35"/>
      <c r="Q35"/>
      <c r="R35"/>
    </row>
    <row r="36" spans="1:18" ht="15.75" thickBot="1">
      <c r="A36" s="723" t="s">
        <v>422</v>
      </c>
      <c r="B36" s="724"/>
      <c r="C36" s="724"/>
      <c r="D36" s="742">
        <v>100.5</v>
      </c>
      <c r="H36" s="725"/>
      <c r="I36" s="725"/>
      <c r="J36" s="1883"/>
      <c r="K36" s="1884"/>
      <c r="L36" s="1873" t="s">
        <v>401</v>
      </c>
      <c r="M36" s="1874"/>
      <c r="N36" s="1322" t="s">
        <v>402</v>
      </c>
      <c r="P36"/>
      <c r="Q36"/>
      <c r="R36"/>
    </row>
    <row r="37" spans="1:18" ht="15.75" thickBot="1">
      <c r="A37" s="694"/>
      <c r="B37" s="694"/>
      <c r="C37" s="694"/>
      <c r="D37" s="726"/>
      <c r="J37" s="1885" t="s">
        <v>45</v>
      </c>
      <c r="K37" s="1886"/>
      <c r="L37" s="1887" t="s">
        <v>404</v>
      </c>
      <c r="M37" s="1888"/>
      <c r="N37" s="1323">
        <v>50</v>
      </c>
      <c r="P37"/>
      <c r="Q37"/>
      <c r="R37"/>
    </row>
    <row r="38" spans="1:18" ht="15.75" customHeight="1">
      <c r="J38" s="1883" t="s">
        <v>405</v>
      </c>
      <c r="K38" s="1884"/>
      <c r="L38" s="1873" t="s">
        <v>406</v>
      </c>
      <c r="M38" s="1874"/>
      <c r="N38" s="1324">
        <v>48</v>
      </c>
      <c r="P38"/>
      <c r="Q38"/>
      <c r="R38"/>
    </row>
    <row r="39" spans="1:18" ht="13.5" thickBot="1">
      <c r="J39" s="1889"/>
      <c r="K39" s="1890"/>
      <c r="L39" s="1875" t="s">
        <v>407</v>
      </c>
      <c r="M39" s="1876"/>
      <c r="N39" s="1325">
        <v>0.75</v>
      </c>
    </row>
  </sheetData>
  <mergeCells count="15">
    <mergeCell ref="L38:M38"/>
    <mergeCell ref="L39:M39"/>
    <mergeCell ref="C2:N2"/>
    <mergeCell ref="F15:N15"/>
    <mergeCell ref="A7:D7"/>
    <mergeCell ref="F7:N7"/>
    <mergeCell ref="F8:F13"/>
    <mergeCell ref="J32:N32"/>
    <mergeCell ref="J34:K36"/>
    <mergeCell ref="L34:M34"/>
    <mergeCell ref="L35:M35"/>
    <mergeCell ref="L36:M36"/>
    <mergeCell ref="J37:K37"/>
    <mergeCell ref="L37:M37"/>
    <mergeCell ref="J38:K39"/>
  </mergeCells>
  <conditionalFormatting sqref="N24:N25">
    <cfRule type="cellIs" dxfId="60" priority="1" operator="equal">
      <formula>"N/A"</formula>
    </cfRule>
  </conditionalFormatting>
  <dataValidations count="4">
    <dataValidation type="list" allowBlank="1" showInputMessage="1" showErrorMessage="1" sqref="Q9" xr:uid="{5904BE9F-BEB4-4EAB-BD36-2D927338B577}">
      <formula1>$B$8:$D$8</formula1>
    </dataValidation>
    <dataValidation type="list" allowBlank="1" showInputMessage="1" showErrorMessage="1" sqref="Q10" xr:uid="{C061D212-2C72-4D52-B804-2B496E225388}">
      <formula1>$A$9:$A$34</formula1>
    </dataValidation>
    <dataValidation type="list" allowBlank="1" showInputMessage="1" showErrorMessage="1" sqref="Q12" xr:uid="{97CC9EB7-16FA-4E1B-AAD7-DB921FECEDB8}">
      <formula1>$G$9:$G$13</formula1>
    </dataValidation>
    <dataValidation type="list" allowBlank="1" showInputMessage="1" showErrorMessage="1" sqref="Q11" xr:uid="{8DD7319C-79E3-4898-A2ED-23940CAC7D9D}">
      <formula1>$H$8:$N$8</formula1>
    </dataValidation>
  </dataValidations>
  <pageMargins left="0.7" right="0.7" top="0.75" bottom="0.75" header="0.3" footer="0.3"/>
  <pageSetup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4DE9378-091F-4FA3-81F0-11124F813AD2}">
          <x14:formula1>
            <xm:f>margins!$R$184:$R$185</xm:f>
          </x14:formula1>
          <xm:sqref>Q15</xm:sqref>
        </x14:dataValidation>
        <x14:dataValidation type="list" allowBlank="1" showInputMessage="1" showErrorMessage="1" xr:uid="{090A1AD2-06E8-4647-BC0E-798F31BE4817}">
          <x14:formula1>
            <xm:f>margins!$C$137:$C$139</xm:f>
          </x14:formula1>
          <xm:sqref>Q20</xm:sqref>
        </x14:dataValidation>
        <x14:dataValidation type="list" allowBlank="1" showInputMessage="1" showErrorMessage="1" xr:uid="{CCFC330D-7638-482A-A122-82353FEB0EDB}">
          <x14:formula1>
            <xm:f>margins!$R$196:$R$198</xm:f>
          </x14:formula1>
          <xm:sqref>Q19</xm:sqref>
        </x14:dataValidation>
        <x14:dataValidation type="list" allowBlank="1" showInputMessage="1" showErrorMessage="1" xr:uid="{C888CE35-B105-4505-BB8D-5DF53D711966}">
          <x14:formula1>
            <xm:f>margins!$R$193:$R$194</xm:f>
          </x14:formula1>
          <xm:sqref>Q18</xm:sqref>
        </x14:dataValidation>
        <x14:dataValidation type="list" allowBlank="1" showInputMessage="1" showErrorMessage="1" xr:uid="{1D71C5E9-FEC1-4CDD-87BA-BA1AD23EBA20}">
          <x14:formula1>
            <xm:f>margins!$R$187:$R$188</xm:f>
          </x14:formula1>
          <xm:sqref>Q17</xm:sqref>
        </x14:dataValidation>
        <x14:dataValidation type="list" allowBlank="1" showInputMessage="1" showErrorMessage="1" xr:uid="{1F57A317-1AA4-44B5-A5BF-FFDE426D6B43}">
          <x14:formula1>
            <xm:f>margins!$R$190:$R$191</xm:f>
          </x14:formula1>
          <xm:sqref>Q16</xm:sqref>
        </x14:dataValidation>
        <x14:dataValidation type="list" allowBlank="1" showInputMessage="1" showErrorMessage="1" xr:uid="{D749D519-686B-4F2A-A9FC-94E8CEAB144E}">
          <x14:formula1>
            <xm:f>margins!$R$181:$R$182</xm:f>
          </x14:formula1>
          <xm:sqref>Q14</xm:sqref>
        </x14:dataValidation>
        <x14:dataValidation type="list" allowBlank="1" showInputMessage="1" showErrorMessage="1" xr:uid="{6C06E3EA-AD56-4F9D-B7A0-05D2D0DDA80D}">
          <x14:formula1>
            <xm:f>margins!$R$176:$R$179</xm:f>
          </x14:formula1>
          <xm:sqref>Q13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18B6-D30A-4A56-8D54-354D4FC0057E}">
  <sheetPr codeName="Sheet42">
    <tabColor rgb="FF00B050"/>
  </sheetPr>
  <dimension ref="A1:Q98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94" customWidth="1"/>
    <col min="2" max="2" width="28.7109375" style="993" bestFit="1" customWidth="1"/>
    <col min="3" max="3" width="14.85546875" style="993" customWidth="1"/>
    <col min="4" max="4" width="15.140625" style="993" customWidth="1"/>
    <col min="5" max="5" width="15.5703125" style="993" customWidth="1"/>
    <col min="6" max="6" width="16.85546875" style="993" customWidth="1"/>
    <col min="7" max="7" width="16.42578125" style="993" customWidth="1"/>
    <col min="8" max="8" width="14.7109375" style="993" customWidth="1"/>
    <col min="9" max="9" width="11.5703125" style="993" bestFit="1" customWidth="1"/>
    <col min="10" max="10" width="17.7109375" style="993" customWidth="1"/>
    <col min="11" max="11" width="15.28515625" style="993" customWidth="1"/>
    <col min="12" max="12" width="13.7109375" style="993" customWidth="1"/>
    <col min="13" max="13" width="4.140625" style="993" customWidth="1"/>
    <col min="14" max="14" width="9.140625" style="992" customWidth="1"/>
    <col min="15" max="15" width="19.85546875" style="992" customWidth="1"/>
    <col min="16" max="16" width="18.7109375" style="992" customWidth="1"/>
    <col min="17" max="17" width="16.5703125" style="992" customWidth="1"/>
    <col min="18" max="16384" width="9.140625" style="992"/>
  </cols>
  <sheetData>
    <row r="1" spans="1:17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386"/>
    </row>
    <row r="2" spans="1:17" s="993" customFormat="1">
      <c r="A2" s="1139"/>
      <c r="B2" s="998"/>
      <c r="C2" s="998"/>
      <c r="D2" s="998"/>
      <c r="E2" s="998"/>
      <c r="F2" s="998"/>
      <c r="G2" s="998"/>
      <c r="H2" s="998"/>
      <c r="I2" s="998"/>
      <c r="J2" s="994" t="s">
        <v>338</v>
      </c>
      <c r="K2" s="1698">
        <f ca="1">NOW()</f>
        <v>46059.35432604167</v>
      </c>
      <c r="L2" s="1698"/>
      <c r="M2" s="1395"/>
    </row>
    <row r="3" spans="1:17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998"/>
      <c r="K3" s="1697" t="s">
        <v>618</v>
      </c>
      <c r="L3" s="1697"/>
      <c r="M3" s="1203"/>
    </row>
    <row r="4" spans="1:17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998"/>
      <c r="K4" s="1379"/>
      <c r="L4" s="1379"/>
      <c r="M4" s="1387"/>
    </row>
    <row r="5" spans="1:17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998"/>
      <c r="K5" s="1403"/>
      <c r="L5" s="1379" t="s">
        <v>175</v>
      </c>
      <c r="M5" s="997"/>
    </row>
    <row r="6" spans="1:17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1387"/>
    </row>
    <row r="7" spans="1:17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1387"/>
    </row>
    <row r="8" spans="1:17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1203"/>
    </row>
    <row r="9" spans="1:17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L9" s="1185"/>
      <c r="M9" s="1388"/>
    </row>
    <row r="10" spans="1:17" s="993" customFormat="1" ht="14.25" customHeight="1" thickBot="1">
      <c r="A10" s="1699" t="s">
        <v>317</v>
      </c>
      <c r="B10" s="1700"/>
      <c r="C10" s="1700"/>
      <c r="D10" s="1700"/>
      <c r="E10" s="1700"/>
      <c r="F10" s="1700"/>
      <c r="G10" s="1700"/>
      <c r="H10" s="1700"/>
      <c r="I10" s="1700"/>
      <c r="J10" s="1700"/>
      <c r="K10" s="1700"/>
      <c r="L10" s="1700"/>
      <c r="M10" s="1701"/>
      <c r="O10" s="1853" t="s">
        <v>431</v>
      </c>
      <c r="P10" s="1854"/>
      <c r="Q10" s="1855"/>
    </row>
    <row r="11" spans="1:17" s="993" customFormat="1" ht="15" customHeight="1" thickBot="1">
      <c r="A11" s="1702"/>
      <c r="B11" s="1703"/>
      <c r="C11" s="1703"/>
      <c r="D11" s="1703"/>
      <c r="E11" s="1703"/>
      <c r="F11" s="1703"/>
      <c r="G11" s="1703"/>
      <c r="H11" s="1703"/>
      <c r="I11" s="1703"/>
      <c r="J11" s="1703"/>
      <c r="K11" s="1703"/>
      <c r="L11" s="1703"/>
      <c r="M11" s="1704"/>
      <c r="O11" s="422"/>
      <c r="P11" s="422"/>
      <c r="Q11" s="422"/>
    </row>
    <row r="12" spans="1:17" s="993" customFormat="1" ht="15.75" thickBot="1">
      <c r="A12" s="1201"/>
      <c r="B12" s="1199"/>
      <c r="C12"/>
      <c r="D12"/>
      <c r="E12"/>
      <c r="F12" s="1200"/>
      <c r="G12" s="1199"/>
      <c r="H12" s="1199"/>
      <c r="I12" s="1199"/>
      <c r="J12" s="1199"/>
      <c r="K12" s="1199"/>
      <c r="L12" s="1199"/>
      <c r="M12" s="1222"/>
      <c r="O12" s="1353" t="s">
        <v>199</v>
      </c>
      <c r="P12" s="1353" t="s">
        <v>200</v>
      </c>
      <c r="Q12" s="1353" t="s">
        <v>201</v>
      </c>
    </row>
    <row r="13" spans="1:17" s="993" customFormat="1" ht="15.75" thickBot="1">
      <c r="A13" s="1186"/>
      <c r="B13" s="1853" t="s">
        <v>427</v>
      </c>
      <c r="C13" s="1854"/>
      <c r="D13" s="1854"/>
      <c r="E13" s="1855"/>
      <c r="G13" s="1138" t="s">
        <v>615</v>
      </c>
      <c r="H13" s="1137"/>
      <c r="J13"/>
      <c r="K13"/>
      <c r="L13"/>
      <c r="M13" s="997"/>
      <c r="O13" s="422"/>
      <c r="P13" s="422"/>
      <c r="Q13" s="422"/>
    </row>
    <row r="14" spans="1:17" s="993" customFormat="1" ht="15.75" thickBot="1">
      <c r="A14" s="1186"/>
      <c r="B14" s="1353" t="s">
        <v>216</v>
      </c>
      <c r="C14" s="1353" t="s">
        <v>217</v>
      </c>
      <c r="D14" s="1353" t="s">
        <v>13</v>
      </c>
      <c r="E14" s="1353" t="s">
        <v>397</v>
      </c>
      <c r="G14" s="1169" t="s">
        <v>8</v>
      </c>
      <c r="H14" s="1232">
        <v>0</v>
      </c>
      <c r="J14"/>
      <c r="K14"/>
      <c r="L14"/>
      <c r="M14" s="997"/>
      <c r="O14" s="431" t="s">
        <v>202</v>
      </c>
      <c r="P14" s="435" t="s">
        <v>196</v>
      </c>
      <c r="Q14" s="439"/>
    </row>
    <row r="15" spans="1:17" s="993" customFormat="1" ht="15.75" customHeight="1" thickBot="1">
      <c r="A15" s="1186"/>
      <c r="B15" s="1418">
        <v>8.375</v>
      </c>
      <c r="C15" s="1419">
        <v>94.582499999999996</v>
      </c>
      <c r="D15" s="1419">
        <v>94.582499999999996</v>
      </c>
      <c r="E15" s="1419">
        <v>94.582499999999996</v>
      </c>
      <c r="G15" s="1158" t="s">
        <v>10</v>
      </c>
      <c r="H15" s="1424">
        <v>-0.25</v>
      </c>
      <c r="J15"/>
      <c r="K15"/>
      <c r="L15"/>
      <c r="M15" s="997"/>
      <c r="O15" s="432" t="s">
        <v>203</v>
      </c>
      <c r="P15" s="436">
        <v>9.25</v>
      </c>
      <c r="Q15" s="440">
        <f>IF(P14="7/6 Arm",VLOOKUP(P15,$B$15:$E$41,3,FALSE),IF(P14="5/6 Arm",VLOOKUP(P15,$B$15:$E$41,2,FALSE),VLOOKUP(P15,$B$15:$E$41,4,FALSE)))</f>
        <v>96.332499999999996</v>
      </c>
    </row>
    <row r="16" spans="1:17" s="993" customFormat="1">
      <c r="A16" s="1186"/>
      <c r="B16" s="1396">
        <v>8.5</v>
      </c>
      <c r="C16" s="1419">
        <v>94.832499999999996</v>
      </c>
      <c r="D16" s="1419">
        <v>94.832499999999996</v>
      </c>
      <c r="E16" s="1419">
        <v>94.832499999999996</v>
      </c>
      <c r="G16"/>
      <c r="H16"/>
      <c r="J16"/>
      <c r="K16"/>
      <c r="L16"/>
      <c r="M16" s="997"/>
      <c r="O16" s="432" t="s">
        <v>363</v>
      </c>
      <c r="P16" s="436" t="s">
        <v>15</v>
      </c>
      <c r="Q16" s="440"/>
    </row>
    <row r="17" spans="1:17" s="993" customFormat="1" ht="15.75" thickBot="1">
      <c r="A17" s="1186"/>
      <c r="B17" s="1396">
        <v>8.625</v>
      </c>
      <c r="C17" s="1419">
        <v>95.082499999999996</v>
      </c>
      <c r="D17" s="1419">
        <v>95.082499999999996</v>
      </c>
      <c r="E17" s="1419">
        <v>95.082499999999996</v>
      </c>
      <c r="G17"/>
      <c r="H17"/>
      <c r="J17"/>
      <c r="K17"/>
      <c r="L17"/>
      <c r="M17" s="1006"/>
      <c r="O17" s="432" t="s">
        <v>204</v>
      </c>
      <c r="P17" s="436" t="s">
        <v>299</v>
      </c>
      <c r="Q17" s="440">
        <f>IFERROR(INDEX($C$45:$I$49,MATCH(P17,$B$45:$B$49,0),MATCH($Q$11,$C$44:$I$44,0),1),0)</f>
        <v>0</v>
      </c>
    </row>
    <row r="18" spans="1:17" s="993" customFormat="1" ht="15" customHeight="1">
      <c r="A18" s="1186"/>
      <c r="B18" s="1396">
        <v>8.75</v>
      </c>
      <c r="C18" s="1419">
        <v>95.332499999999996</v>
      </c>
      <c r="D18" s="1419">
        <v>95.332499999999996</v>
      </c>
      <c r="E18" s="1419">
        <v>95.332499999999996</v>
      </c>
      <c r="G18" s="1716" t="s">
        <v>415</v>
      </c>
      <c r="H18" s="1717"/>
      <c r="I18" s="1717"/>
      <c r="J18" s="1717"/>
      <c r="K18" s="1717"/>
      <c r="L18" s="1718"/>
      <c r="M18" s="997"/>
      <c r="O18" s="432" t="s">
        <v>439</v>
      </c>
      <c r="P18" s="436" t="s">
        <v>195</v>
      </c>
      <c r="Q18" s="440">
        <f t="shared" ref="Q18:Q24" si="0">IFERROR(INDEX($C$53:$I$62,MATCH(P18,$B$53:$B$62,0),MATCH($Q$11,$C$52:$I$52,0),1),0)</f>
        <v>0</v>
      </c>
    </row>
    <row r="19" spans="1:17" s="993" customFormat="1">
      <c r="A19" s="1186"/>
      <c r="B19" s="1396">
        <v>8.875</v>
      </c>
      <c r="C19" s="1419">
        <v>95.582499999999996</v>
      </c>
      <c r="D19" s="1419">
        <v>95.582499999999996</v>
      </c>
      <c r="E19" s="1419">
        <v>95.582499999999996</v>
      </c>
      <c r="G19" s="1425" t="s">
        <v>416</v>
      </c>
      <c r="H19" s="1897" t="s">
        <v>417</v>
      </c>
      <c r="I19" s="1898"/>
      <c r="J19" s="1898"/>
      <c r="K19" s="1898"/>
      <c r="L19" s="1899"/>
      <c r="M19" s="997"/>
      <c r="O19" s="432" t="s">
        <v>63</v>
      </c>
      <c r="P19" s="436" t="s">
        <v>195</v>
      </c>
      <c r="Q19" s="440">
        <f t="shared" si="0"/>
        <v>0</v>
      </c>
    </row>
    <row r="20" spans="1:17" s="993" customFormat="1" ht="15.75" thickBot="1">
      <c r="A20" s="1186"/>
      <c r="B20" s="1396">
        <v>9</v>
      </c>
      <c r="C20" s="1419">
        <v>95.832499999999996</v>
      </c>
      <c r="D20" s="1419">
        <v>95.832499999999996</v>
      </c>
      <c r="E20" s="1419">
        <v>95.832499999999996</v>
      </c>
      <c r="G20" s="1426" t="s">
        <v>418</v>
      </c>
      <c r="H20" s="1900" t="s">
        <v>419</v>
      </c>
      <c r="I20" s="1901"/>
      <c r="J20" s="1901"/>
      <c r="K20" s="1901"/>
      <c r="L20" s="1902"/>
      <c r="M20" s="997"/>
      <c r="O20" s="432" t="s">
        <v>428</v>
      </c>
      <c r="P20" s="436" t="s">
        <v>195</v>
      </c>
      <c r="Q20" s="440">
        <f t="shared" si="0"/>
        <v>0</v>
      </c>
    </row>
    <row r="21" spans="1:17" s="993" customFormat="1" ht="15" customHeight="1">
      <c r="A21" s="1186"/>
      <c r="B21" s="1396">
        <v>9.125</v>
      </c>
      <c r="C21" s="1419">
        <v>96.082499999999996</v>
      </c>
      <c r="D21" s="1419">
        <v>96.082499999999996</v>
      </c>
      <c r="E21" s="1419">
        <v>96.082499999999996</v>
      </c>
      <c r="G21"/>
      <c r="H21"/>
      <c r="I21" s="1141"/>
      <c r="M21" s="997"/>
      <c r="O21" s="432" t="s">
        <v>45</v>
      </c>
      <c r="P21" s="436" t="s">
        <v>195</v>
      </c>
      <c r="Q21" s="440">
        <f t="shared" si="0"/>
        <v>0</v>
      </c>
    </row>
    <row r="22" spans="1:17" s="993" customFormat="1" ht="15.75" thickBot="1">
      <c r="A22" s="1186"/>
      <c r="B22" s="1396">
        <v>9.25</v>
      </c>
      <c r="C22" s="1419">
        <v>96.332499999999996</v>
      </c>
      <c r="D22" s="1419">
        <v>96.332499999999996</v>
      </c>
      <c r="E22" s="1419">
        <v>96.332499999999996</v>
      </c>
      <c r="G22"/>
      <c r="H22"/>
      <c r="M22" s="997"/>
      <c r="O22" s="432" t="s">
        <v>358</v>
      </c>
      <c r="P22" s="436" t="s">
        <v>195</v>
      </c>
      <c r="Q22" s="440">
        <f t="shared" si="0"/>
        <v>0</v>
      </c>
    </row>
    <row r="23" spans="1:17" s="993" customFormat="1" ht="15.75" thickBot="1">
      <c r="A23" s="1139"/>
      <c r="B23" s="1396">
        <v>9.375</v>
      </c>
      <c r="C23" s="1419">
        <v>96.582499999999996</v>
      </c>
      <c r="D23" s="1419">
        <v>96.582499999999996</v>
      </c>
      <c r="E23" s="1419">
        <v>96.582499999999996</v>
      </c>
      <c r="G23" s="1853" t="s">
        <v>396</v>
      </c>
      <c r="H23" s="1854"/>
      <c r="I23" s="1854"/>
      <c r="J23" s="1854"/>
      <c r="K23" s="1854"/>
      <c r="L23" s="1855"/>
      <c r="M23" s="1389"/>
      <c r="O23" s="432" t="s">
        <v>429</v>
      </c>
      <c r="P23" s="436" t="s">
        <v>195</v>
      </c>
      <c r="Q23" s="440">
        <f t="shared" si="0"/>
        <v>0</v>
      </c>
    </row>
    <row r="24" spans="1:17" s="993" customFormat="1" ht="14.25" customHeight="1">
      <c r="A24" s="1139"/>
      <c r="B24" s="1396">
        <v>9.5</v>
      </c>
      <c r="C24" s="1419">
        <v>96.832499999999996</v>
      </c>
      <c r="D24" s="1419">
        <v>96.832499999999996</v>
      </c>
      <c r="E24" s="1419">
        <v>96.832499999999996</v>
      </c>
      <c r="G24" s="1891" t="s">
        <v>398</v>
      </c>
      <c r="H24" s="1892"/>
      <c r="I24" s="1919" t="s">
        <v>399</v>
      </c>
      <c r="J24" s="1920"/>
      <c r="K24" s="1903">
        <v>125000</v>
      </c>
      <c r="L24" s="1904"/>
      <c r="M24" s="1394"/>
      <c r="O24" s="432" t="s">
        <v>430</v>
      </c>
      <c r="P24" s="436" t="s">
        <v>195</v>
      </c>
      <c r="Q24" s="440">
        <f t="shared" si="0"/>
        <v>0</v>
      </c>
    </row>
    <row r="25" spans="1:17" s="993" customFormat="1">
      <c r="A25" s="1139"/>
      <c r="B25" s="1396">
        <v>9.625</v>
      </c>
      <c r="C25" s="1419">
        <v>97.082499999999996</v>
      </c>
      <c r="D25" s="1419">
        <v>97.082499999999996</v>
      </c>
      <c r="E25" s="1419">
        <v>97.082499999999996</v>
      </c>
      <c r="G25" s="1893"/>
      <c r="H25" s="1894"/>
      <c r="I25" s="1921" t="s">
        <v>400</v>
      </c>
      <c r="J25" s="1922"/>
      <c r="K25" s="1905">
        <v>1500000</v>
      </c>
      <c r="L25" s="1906"/>
      <c r="M25" s="1394"/>
      <c r="O25" s="432" t="s">
        <v>209</v>
      </c>
      <c r="P25" s="436">
        <v>30</v>
      </c>
      <c r="Q25" s="440">
        <f>IF(P25=15,0,IF(P25=30,H15))</f>
        <v>-0.25</v>
      </c>
    </row>
    <row r="26" spans="1:17" s="993" customFormat="1" ht="14.25" customHeight="1" thickBot="1">
      <c r="A26" s="1139"/>
      <c r="B26" s="1396">
        <v>9.75</v>
      </c>
      <c r="C26" s="1419">
        <v>97.332499999999996</v>
      </c>
      <c r="D26" s="1419">
        <v>97.332499999999996</v>
      </c>
      <c r="E26" s="1419">
        <v>97.332499999999996</v>
      </c>
      <c r="G26" s="1893"/>
      <c r="H26" s="1894"/>
      <c r="I26" s="1923" t="s">
        <v>401</v>
      </c>
      <c r="J26" s="1924"/>
      <c r="K26" s="1913" t="s">
        <v>402</v>
      </c>
      <c r="L26" s="1914"/>
      <c r="M26" s="1394"/>
      <c r="O26" s="433" t="s">
        <v>210</v>
      </c>
      <c r="P26" s="437"/>
      <c r="Q26" s="441">
        <f>Q17+Q18+Q19+Q20+Q21+Q22+Q23+Q24+Q25</f>
        <v>-0.25</v>
      </c>
    </row>
    <row r="27" spans="1:17" s="993" customFormat="1" ht="15.75" thickBot="1">
      <c r="A27" s="1139"/>
      <c r="B27" s="1396">
        <v>9.875</v>
      </c>
      <c r="C27" s="1419">
        <v>97.582499999999996</v>
      </c>
      <c r="D27" s="1419">
        <v>97.582499999999996</v>
      </c>
      <c r="E27" s="1419">
        <v>97.582499999999996</v>
      </c>
      <c r="G27" s="1895" t="s">
        <v>45</v>
      </c>
      <c r="H27" s="1896"/>
      <c r="I27" s="1925" t="s">
        <v>404</v>
      </c>
      <c r="J27" s="1926"/>
      <c r="K27" s="1911">
        <v>50</v>
      </c>
      <c r="L27" s="1912"/>
      <c r="M27" s="1394"/>
      <c r="O27" s="424"/>
      <c r="P27" s="425"/>
      <c r="Q27" s="434"/>
    </row>
    <row r="28" spans="1:17" s="993" customFormat="1" ht="14.25" customHeight="1" thickBot="1">
      <c r="A28" s="1139"/>
      <c r="B28" s="1396">
        <v>10</v>
      </c>
      <c r="C28" s="1419">
        <v>97.832499999999996</v>
      </c>
      <c r="D28" s="1419">
        <v>97.832499999999996</v>
      </c>
      <c r="E28" s="1419">
        <v>97.832499999999996</v>
      </c>
      <c r="G28" s="1893" t="s">
        <v>405</v>
      </c>
      <c r="H28" s="1894"/>
      <c r="I28" s="1927" t="s">
        <v>406</v>
      </c>
      <c r="J28" s="1928"/>
      <c r="K28" s="1909">
        <v>48</v>
      </c>
      <c r="L28" s="1910"/>
      <c r="M28" s="1394"/>
      <c r="O28" s="426" t="s">
        <v>211</v>
      </c>
      <c r="P28" s="427"/>
      <c r="Q28" s="614">
        <f>IF(ISNUMBER(MATCH("NA", Q17:Q24, 0)), "NA",MIN(Q26+Q15,C41))</f>
        <v>96.082499999999996</v>
      </c>
    </row>
    <row r="29" spans="1:17" s="993" customFormat="1" ht="15.75" thickBot="1">
      <c r="A29" s="1139"/>
      <c r="B29" s="1396">
        <v>10.125</v>
      </c>
      <c r="C29" s="1419">
        <v>98.082499999999996</v>
      </c>
      <c r="D29" s="1419">
        <v>98.082499999999996</v>
      </c>
      <c r="E29" s="1419">
        <v>98.082499999999996</v>
      </c>
      <c r="G29" s="1915"/>
      <c r="H29" s="1916"/>
      <c r="I29" s="1917" t="s">
        <v>407</v>
      </c>
      <c r="J29" s="1918"/>
      <c r="K29" s="1907">
        <v>0.75</v>
      </c>
      <c r="L29" s="1908"/>
      <c r="M29" s="1394"/>
      <c r="O29" s="421"/>
      <c r="P29" s="421"/>
      <c r="Q29" s="421"/>
    </row>
    <row r="30" spans="1:17" s="993" customFormat="1" ht="15.75" thickBot="1">
      <c r="A30" s="1139"/>
      <c r="B30" s="1396">
        <v>10.25</v>
      </c>
      <c r="C30" s="1419">
        <v>98.332499999999996</v>
      </c>
      <c r="D30" s="1419">
        <v>98.332499999999996</v>
      </c>
      <c r="E30" s="1419">
        <v>98.332499999999996</v>
      </c>
      <c r="L30"/>
      <c r="M30" s="1390"/>
      <c r="O30" s="782" t="s">
        <v>432</v>
      </c>
      <c r="P30" s="783"/>
      <c r="Q30" s="784"/>
    </row>
    <row r="31" spans="1:17" s="993" customFormat="1" ht="15.75" thickBot="1">
      <c r="A31" s="1139"/>
      <c r="B31" s="1396">
        <v>10.375</v>
      </c>
      <c r="C31" s="1419">
        <v>98.582499999999996</v>
      </c>
      <c r="D31" s="1419">
        <v>98.582499999999996</v>
      </c>
      <c r="E31" s="1419">
        <v>98.582499999999996</v>
      </c>
      <c r="G31"/>
      <c r="H31"/>
      <c r="I31"/>
      <c r="J31"/>
      <c r="K31"/>
      <c r="L31"/>
      <c r="M31" s="1390"/>
      <c r="O31" s="782" t="s">
        <v>459</v>
      </c>
      <c r="P31" s="783"/>
      <c r="Q31" s="784"/>
    </row>
    <row r="32" spans="1:17" s="993" customFormat="1">
      <c r="A32" s="1139"/>
      <c r="B32" s="1396">
        <v>10.5</v>
      </c>
      <c r="C32" s="1419">
        <v>98.832499999999996</v>
      </c>
      <c r="D32" s="1419">
        <v>98.832499999999996</v>
      </c>
      <c r="E32" s="1419">
        <v>98.832499999999996</v>
      </c>
      <c r="G32"/>
      <c r="H32"/>
      <c r="I32"/>
      <c r="J32"/>
      <c r="K32"/>
      <c r="M32" s="997"/>
    </row>
    <row r="33" spans="1:13" s="993" customFormat="1">
      <c r="A33" s="1139"/>
      <c r="B33" s="1396">
        <v>10.625</v>
      </c>
      <c r="C33" s="1419">
        <v>99.082499999999996</v>
      </c>
      <c r="D33" s="1419">
        <v>99.082499999999996</v>
      </c>
      <c r="E33" s="1419">
        <v>99.082499999999996</v>
      </c>
      <c r="G33"/>
      <c r="H33"/>
      <c r="I33"/>
      <c r="J33"/>
      <c r="K33"/>
      <c r="M33" s="997"/>
    </row>
    <row r="34" spans="1:13" s="993" customFormat="1">
      <c r="A34" s="1139"/>
      <c r="B34" s="1396">
        <v>10.75</v>
      </c>
      <c r="C34" s="1419">
        <v>99.332499999999996</v>
      </c>
      <c r="D34" s="1419">
        <v>99.332499999999996</v>
      </c>
      <c r="E34" s="1419">
        <v>99.332499999999996</v>
      </c>
      <c r="G34"/>
      <c r="H34"/>
      <c r="I34"/>
      <c r="J34"/>
      <c r="K34"/>
      <c r="M34" s="997"/>
    </row>
    <row r="35" spans="1:13" s="993" customFormat="1">
      <c r="A35" s="1139"/>
      <c r="B35" s="1396">
        <v>10.875</v>
      </c>
      <c r="C35" s="1419">
        <v>99.582499999999996</v>
      </c>
      <c r="D35" s="1419">
        <v>99.582499999999996</v>
      </c>
      <c r="E35" s="1419">
        <v>99.582499999999996</v>
      </c>
      <c r="M35" s="997"/>
    </row>
    <row r="36" spans="1:13" s="993" customFormat="1">
      <c r="A36" s="1139"/>
      <c r="B36" s="1396">
        <v>11</v>
      </c>
      <c r="C36" s="1419">
        <v>99.832499999999996</v>
      </c>
      <c r="D36" s="1419">
        <v>99.832499999999996</v>
      </c>
      <c r="E36" s="1419">
        <v>99.832499999999996</v>
      </c>
      <c r="M36" s="997"/>
    </row>
    <row r="37" spans="1:13" s="993" customFormat="1">
      <c r="A37" s="1139"/>
      <c r="B37" s="1396">
        <v>11.125</v>
      </c>
      <c r="C37" s="1419">
        <v>100.0825</v>
      </c>
      <c r="D37" s="1419">
        <v>100.0825</v>
      </c>
      <c r="E37" s="1419">
        <v>100.0825</v>
      </c>
      <c r="M37" s="997"/>
    </row>
    <row r="38" spans="1:13" s="993" customFormat="1">
      <c r="A38" s="1139"/>
      <c r="B38" s="1396">
        <v>11.25</v>
      </c>
      <c r="C38" s="1419">
        <v>100.3325</v>
      </c>
      <c r="D38" s="1419">
        <v>100.3325</v>
      </c>
      <c r="E38" s="1419">
        <v>100.3325</v>
      </c>
      <c r="M38" s="997"/>
    </row>
    <row r="39" spans="1:13" s="993" customFormat="1">
      <c r="A39" s="1139"/>
      <c r="B39" s="1396">
        <v>11.375</v>
      </c>
      <c r="C39" s="1419">
        <v>100.5825</v>
      </c>
      <c r="D39" s="1419">
        <v>100.5825</v>
      </c>
      <c r="E39" s="1419">
        <v>100.5825</v>
      </c>
      <c r="M39" s="997"/>
    </row>
    <row r="40" spans="1:13" s="993" customFormat="1" ht="15.75" thickBot="1">
      <c r="A40" s="1139"/>
      <c r="B40" s="1406">
        <v>11.5</v>
      </c>
      <c r="C40" s="1420">
        <v>100.8325</v>
      </c>
      <c r="D40" s="1420">
        <v>100.8325</v>
      </c>
      <c r="E40" s="1420">
        <v>100.8325</v>
      </c>
      <c r="M40" s="997"/>
    </row>
    <row r="41" spans="1:13" s="993" customFormat="1">
      <c r="A41" s="1139"/>
      <c r="B41"/>
      <c r="C41"/>
      <c r="D41"/>
      <c r="E41"/>
      <c r="F41"/>
      <c r="G41"/>
      <c r="M41" s="997"/>
    </row>
    <row r="42" spans="1:13" s="993" customFormat="1" ht="15.75" thickBot="1">
      <c r="A42" s="1139"/>
      <c r="B42"/>
      <c r="C42"/>
      <c r="D42"/>
      <c r="E42"/>
      <c r="F42"/>
      <c r="G42"/>
      <c r="M42" s="997"/>
    </row>
    <row r="43" spans="1:13" s="993" customFormat="1" ht="15" customHeight="1" thickBot="1">
      <c r="A43" s="1139"/>
      <c r="B43" s="1138" t="s">
        <v>221</v>
      </c>
      <c r="C43" s="1687" t="s">
        <v>306</v>
      </c>
      <c r="D43" s="1688"/>
      <c r="E43" s="1688"/>
      <c r="F43" s="1688"/>
      <c r="G43" s="1688"/>
      <c r="H43" s="1688"/>
      <c r="I43" s="1689"/>
      <c r="K43"/>
      <c r="L43"/>
      <c r="M43" s="1357"/>
    </row>
    <row r="44" spans="1:13" s="993" customFormat="1" ht="15.75" thickBot="1">
      <c r="A44" s="1139"/>
      <c r="B44" s="1427" t="s">
        <v>195</v>
      </c>
      <c r="C44" s="1158" t="s">
        <v>15</v>
      </c>
      <c r="D44" s="1349" t="s">
        <v>16</v>
      </c>
      <c r="E44" s="1349" t="s">
        <v>17</v>
      </c>
      <c r="F44" s="1349" t="s">
        <v>18</v>
      </c>
      <c r="G44" s="1349" t="s">
        <v>19</v>
      </c>
      <c r="H44" s="1349" t="s">
        <v>20</v>
      </c>
      <c r="I44" s="1363" t="s">
        <v>21</v>
      </c>
      <c r="K44"/>
      <c r="L44"/>
      <c r="M44" s="1357"/>
    </row>
    <row r="45" spans="1:13" s="993" customFormat="1">
      <c r="A45" s="1139"/>
      <c r="B45" s="1350" t="s">
        <v>112</v>
      </c>
      <c r="C45" s="1149">
        <v>0.25</v>
      </c>
      <c r="D45" s="1148">
        <v>0.25</v>
      </c>
      <c r="E45" s="1148">
        <v>0.25</v>
      </c>
      <c r="F45" s="1148">
        <v>0.125</v>
      </c>
      <c r="G45" s="1148">
        <v>0</v>
      </c>
      <c r="H45" s="1148">
        <v>-0.5</v>
      </c>
      <c r="I45" s="1147">
        <v>-2.5</v>
      </c>
      <c r="K45"/>
      <c r="L45"/>
      <c r="M45" s="1357"/>
    </row>
    <row r="46" spans="1:13" s="993" customFormat="1">
      <c r="A46" s="1139"/>
      <c r="B46" s="1351" t="s">
        <v>300</v>
      </c>
      <c r="C46" s="1152">
        <v>0.125</v>
      </c>
      <c r="D46" s="1151">
        <v>0.125</v>
      </c>
      <c r="E46" s="1151">
        <v>0.125</v>
      </c>
      <c r="F46" s="1151">
        <v>0</v>
      </c>
      <c r="G46" s="1151">
        <v>-0.25</v>
      </c>
      <c r="H46" s="1151">
        <v>-0.625</v>
      </c>
      <c r="I46" s="1150">
        <v>-3</v>
      </c>
      <c r="K46"/>
      <c r="L46"/>
      <c r="M46" s="1357"/>
    </row>
    <row r="47" spans="1:13" s="993" customFormat="1">
      <c r="A47" s="1139"/>
      <c r="B47" s="1351" t="s">
        <v>299</v>
      </c>
      <c r="C47" s="1152">
        <v>0</v>
      </c>
      <c r="D47" s="1151">
        <v>0</v>
      </c>
      <c r="E47" s="1151">
        <v>-0.125</v>
      </c>
      <c r="F47" s="1151">
        <v>-0.25</v>
      </c>
      <c r="G47" s="1151">
        <v>-0.625</v>
      </c>
      <c r="H47" s="1151">
        <v>-1</v>
      </c>
      <c r="I47" s="1150" t="s">
        <v>14</v>
      </c>
      <c r="K47"/>
      <c r="L47"/>
      <c r="M47" s="1357"/>
    </row>
    <row r="48" spans="1:13" s="993" customFormat="1">
      <c r="A48" s="1139"/>
      <c r="B48" s="1351" t="s">
        <v>298</v>
      </c>
      <c r="C48" s="1152">
        <v>-0.125</v>
      </c>
      <c r="D48" s="1151">
        <v>-0.25</v>
      </c>
      <c r="E48" s="1151">
        <v>-0.375</v>
      </c>
      <c r="F48" s="1151">
        <v>-0.5</v>
      </c>
      <c r="G48" s="1151">
        <v>-0.75</v>
      </c>
      <c r="H48" s="1151" t="s">
        <v>14</v>
      </c>
      <c r="I48" s="1150" t="s">
        <v>14</v>
      </c>
      <c r="K48"/>
      <c r="L48"/>
      <c r="M48" s="1357"/>
    </row>
    <row r="49" spans="1:13" s="993" customFormat="1" ht="15.75" thickBot="1">
      <c r="A49" s="1139"/>
      <c r="B49" s="1146" t="s">
        <v>297</v>
      </c>
      <c r="C49" s="1214">
        <v>-0.5</v>
      </c>
      <c r="D49" s="1213">
        <v>-0.875</v>
      </c>
      <c r="E49" s="1213">
        <v>-1.125</v>
      </c>
      <c r="F49" s="1213">
        <v>-1.5</v>
      </c>
      <c r="G49" s="1213" t="s">
        <v>14</v>
      </c>
      <c r="H49" s="1213" t="s">
        <v>14</v>
      </c>
      <c r="I49" s="1212" t="s">
        <v>14</v>
      </c>
      <c r="K49"/>
      <c r="L49"/>
      <c r="M49" s="1357"/>
    </row>
    <row r="50" spans="1:13" customFormat="1" ht="15.75" thickBot="1">
      <c r="A50" s="1428"/>
      <c r="M50" s="1405"/>
    </row>
    <row r="51" spans="1:13" customFormat="1" ht="15.75" thickBot="1">
      <c r="A51" s="1428"/>
      <c r="B51" s="1138" t="s">
        <v>727</v>
      </c>
      <c r="C51" s="1687" t="s">
        <v>306</v>
      </c>
      <c r="D51" s="1688"/>
      <c r="E51" s="1688"/>
      <c r="F51" s="1688"/>
      <c r="G51" s="1688"/>
      <c r="H51" s="1688"/>
      <c r="I51" s="1689"/>
      <c r="M51" s="1405"/>
    </row>
    <row r="52" spans="1:13" customFormat="1" ht="15.75" thickBot="1">
      <c r="A52" s="1428"/>
      <c r="B52" s="1427" t="s">
        <v>195</v>
      </c>
      <c r="C52" s="1158" t="s">
        <v>15</v>
      </c>
      <c r="D52" s="1349" t="s">
        <v>16</v>
      </c>
      <c r="E52" s="1349" t="s">
        <v>17</v>
      </c>
      <c r="F52" s="1349" t="s">
        <v>18</v>
      </c>
      <c r="G52" s="1349" t="s">
        <v>19</v>
      </c>
      <c r="H52" s="1349" t="s">
        <v>20</v>
      </c>
      <c r="I52" s="1363" t="s">
        <v>21</v>
      </c>
      <c r="M52" s="1405"/>
    </row>
    <row r="53" spans="1:13" s="993" customFormat="1">
      <c r="A53" s="1139"/>
      <c r="B53" s="1350" t="s">
        <v>409</v>
      </c>
      <c r="C53" s="1149">
        <v>0</v>
      </c>
      <c r="D53" s="1148">
        <v>0</v>
      </c>
      <c r="E53" s="1148">
        <v>0</v>
      </c>
      <c r="F53" s="1148">
        <v>0</v>
      </c>
      <c r="G53" s="1148">
        <v>0</v>
      </c>
      <c r="H53" s="1148">
        <v>0</v>
      </c>
      <c r="I53" s="1147">
        <v>0</v>
      </c>
      <c r="K53"/>
      <c r="L53"/>
      <c r="M53" s="997"/>
    </row>
    <row r="54" spans="1:13" s="993" customFormat="1" ht="15" customHeight="1">
      <c r="A54" s="1139"/>
      <c r="B54" s="1351" t="s">
        <v>730</v>
      </c>
      <c r="C54" s="1230">
        <v>-0.25</v>
      </c>
      <c r="D54" s="1229">
        <v>-0.25</v>
      </c>
      <c r="E54" s="1229">
        <v>-0.25</v>
      </c>
      <c r="F54" s="1229">
        <v>-0.25</v>
      </c>
      <c r="G54" s="1229">
        <v>-0.25</v>
      </c>
      <c r="H54" s="1229">
        <v>-0.25</v>
      </c>
      <c r="I54" s="1228">
        <v>-0.5</v>
      </c>
      <c r="K54"/>
      <c r="L54"/>
      <c r="M54" s="997"/>
    </row>
    <row r="55" spans="1:13" s="993" customFormat="1" ht="15" customHeight="1">
      <c r="A55" s="1139"/>
      <c r="B55" s="1351" t="s">
        <v>88</v>
      </c>
      <c r="C55" s="1152">
        <v>-0.25</v>
      </c>
      <c r="D55" s="1151">
        <v>-0.25</v>
      </c>
      <c r="E55" s="1151">
        <v>-0.375</v>
      </c>
      <c r="F55" s="1151">
        <v>-0.5</v>
      </c>
      <c r="G55" s="1151">
        <v>-0.625</v>
      </c>
      <c r="H55" s="1151">
        <v>-0.75</v>
      </c>
      <c r="I55" s="1150">
        <v>-1</v>
      </c>
      <c r="K55"/>
      <c r="L55"/>
      <c r="M55" s="997"/>
    </row>
    <row r="56" spans="1:13" s="993" customFormat="1" ht="15" customHeight="1">
      <c r="A56" s="1139"/>
      <c r="B56" s="1351" t="s">
        <v>63</v>
      </c>
      <c r="C56" s="1152">
        <v>-0.25</v>
      </c>
      <c r="D56" s="1151">
        <v>-0.25</v>
      </c>
      <c r="E56" s="1151">
        <v>-0.25</v>
      </c>
      <c r="F56" s="1151">
        <v>-0.25</v>
      </c>
      <c r="G56" s="1151">
        <v>-0.25</v>
      </c>
      <c r="H56" s="1151">
        <v>-0.5</v>
      </c>
      <c r="I56" s="1150">
        <v>-0.5</v>
      </c>
      <c r="K56"/>
      <c r="L56"/>
      <c r="M56" s="997"/>
    </row>
    <row r="57" spans="1:13" s="993" customFormat="1" ht="15" customHeight="1">
      <c r="A57" s="1139"/>
      <c r="B57" s="1351" t="s">
        <v>410</v>
      </c>
      <c r="C57" s="1152">
        <v>-0.25</v>
      </c>
      <c r="D57" s="1151">
        <v>-0.25</v>
      </c>
      <c r="E57" s="1151">
        <v>-0.25</v>
      </c>
      <c r="F57" s="1151">
        <v>-0.25</v>
      </c>
      <c r="G57" s="1151">
        <v>-0.5</v>
      </c>
      <c r="H57" s="1151">
        <v>-0.5</v>
      </c>
      <c r="I57" s="1150" t="s">
        <v>14</v>
      </c>
      <c r="K57"/>
      <c r="L57"/>
      <c r="M57" s="997"/>
    </row>
    <row r="58" spans="1:13" s="993" customFormat="1" ht="15" customHeight="1">
      <c r="A58" s="1139"/>
      <c r="B58" s="1351" t="s">
        <v>358</v>
      </c>
      <c r="C58" s="1152">
        <v>-0.25</v>
      </c>
      <c r="D58" s="1151">
        <v>-0.25</v>
      </c>
      <c r="E58" s="1151">
        <v>-0.5</v>
      </c>
      <c r="F58" s="1151">
        <v>-0.5</v>
      </c>
      <c r="G58" s="1151">
        <v>-0.5</v>
      </c>
      <c r="H58" s="1151">
        <v>-0.5</v>
      </c>
      <c r="I58" s="1150">
        <v>-0.75</v>
      </c>
      <c r="K58"/>
      <c r="L58"/>
      <c r="M58" s="997"/>
    </row>
    <row r="59" spans="1:13" s="993" customFormat="1" ht="15" customHeight="1">
      <c r="A59" s="1139"/>
      <c r="B59" s="1351" t="s">
        <v>411</v>
      </c>
      <c r="C59" s="1152">
        <v>-0.25</v>
      </c>
      <c r="D59" s="1151">
        <v>-0.25</v>
      </c>
      <c r="E59" s="1151">
        <v>-0.25</v>
      </c>
      <c r="F59" s="1151">
        <v>-0.25</v>
      </c>
      <c r="G59" s="1151">
        <v>-0.25</v>
      </c>
      <c r="H59" s="1151">
        <v>-0.25</v>
      </c>
      <c r="I59" s="1150" t="s">
        <v>14</v>
      </c>
      <c r="K59"/>
      <c r="L59"/>
      <c r="M59" s="997"/>
    </row>
    <row r="60" spans="1:13" s="993" customFormat="1" ht="15" customHeight="1">
      <c r="A60" s="1139"/>
      <c r="B60" s="1351" t="s">
        <v>412</v>
      </c>
      <c r="C60" s="1152">
        <v>-0.5</v>
      </c>
      <c r="D60" s="1151">
        <v>-0.5</v>
      </c>
      <c r="E60" s="1151">
        <v>-0.5</v>
      </c>
      <c r="F60" s="1151">
        <v>-0.5</v>
      </c>
      <c r="G60" s="1151">
        <v>-0.75</v>
      </c>
      <c r="H60" s="1151">
        <v>-0.75</v>
      </c>
      <c r="I60" s="1150">
        <v>-1.25</v>
      </c>
      <c r="K60"/>
      <c r="L60"/>
      <c r="M60" s="997"/>
    </row>
    <row r="61" spans="1:13" s="993" customFormat="1" ht="15" customHeight="1">
      <c r="A61" s="1139"/>
      <c r="B61" s="1351" t="s">
        <v>413</v>
      </c>
      <c r="C61" s="1152">
        <v>-0.25</v>
      </c>
      <c r="D61" s="1151">
        <v>-0.25</v>
      </c>
      <c r="E61" s="1151">
        <v>-0.25</v>
      </c>
      <c r="F61" s="1151">
        <v>-0.25</v>
      </c>
      <c r="G61" s="1151">
        <v>-0.5</v>
      </c>
      <c r="H61" s="1151">
        <v>-0.75</v>
      </c>
      <c r="I61" s="1150">
        <v>-1</v>
      </c>
      <c r="K61"/>
      <c r="L61"/>
      <c r="M61" s="997"/>
    </row>
    <row r="62" spans="1:13" s="993" customFormat="1" ht="15.75" thickBot="1">
      <c r="A62" s="1139"/>
      <c r="B62" s="1146" t="s">
        <v>414</v>
      </c>
      <c r="C62" s="1214">
        <v>0</v>
      </c>
      <c r="D62" s="1213">
        <v>0</v>
      </c>
      <c r="E62" s="1213">
        <v>0</v>
      </c>
      <c r="F62" s="1213">
        <v>-0.25</v>
      </c>
      <c r="G62" s="1213">
        <v>-0.5</v>
      </c>
      <c r="H62" s="1213">
        <v>-0.75</v>
      </c>
      <c r="I62" s="1212" t="s">
        <v>14</v>
      </c>
      <c r="K62"/>
      <c r="L62"/>
      <c r="M62" s="997"/>
    </row>
    <row r="63" spans="1:13" s="993" customFormat="1">
      <c r="A63" s="1139"/>
      <c r="B63"/>
      <c r="C63"/>
      <c r="D63"/>
      <c r="E63"/>
      <c r="F63"/>
      <c r="G63"/>
      <c r="H63"/>
      <c r="I63"/>
      <c r="M63" s="997"/>
    </row>
    <row r="64" spans="1:13" s="993" customFormat="1">
      <c r="A64" s="1139"/>
      <c r="M64" s="997"/>
    </row>
    <row r="65" spans="1:13" s="993" customFormat="1">
      <c r="A65" s="1139"/>
      <c r="M65" s="997"/>
    </row>
    <row r="66" spans="1:13" s="993" customFormat="1">
      <c r="A66" s="1139"/>
      <c r="M66" s="997"/>
    </row>
    <row r="67" spans="1:13" s="993" customFormat="1">
      <c r="A67" s="1139"/>
      <c r="M67" s="997"/>
    </row>
    <row r="68" spans="1:13" s="993" customFormat="1">
      <c r="A68" s="1139"/>
      <c r="M68" s="997"/>
    </row>
    <row r="69" spans="1:13" s="993" customFormat="1">
      <c r="A69" s="1139"/>
      <c r="M69" s="997"/>
    </row>
    <row r="70" spans="1:13" s="993" customFormat="1">
      <c r="A70" s="1139"/>
      <c r="M70" s="997"/>
    </row>
    <row r="71" spans="1:13" s="993" customFormat="1">
      <c r="A71" s="1139"/>
      <c r="M71" s="997"/>
    </row>
    <row r="72" spans="1:13" s="993" customFormat="1">
      <c r="A72" s="1139"/>
      <c r="M72" s="997"/>
    </row>
    <row r="73" spans="1:13" s="993" customFormat="1">
      <c r="A73" s="1139"/>
      <c r="M73" s="997"/>
    </row>
    <row r="74" spans="1:13" s="993" customFormat="1">
      <c r="A74" s="1139"/>
      <c r="M74" s="997"/>
    </row>
    <row r="75" spans="1:13" s="993" customFormat="1">
      <c r="A75" s="1139"/>
      <c r="M75" s="997"/>
    </row>
    <row r="76" spans="1:13" s="993" customFormat="1">
      <c r="A76" s="1139"/>
      <c r="M76" s="997"/>
    </row>
    <row r="77" spans="1:13" s="993" customFormat="1">
      <c r="A77" s="1139"/>
      <c r="M77" s="997"/>
    </row>
    <row r="78" spans="1:13" s="993" customFormat="1">
      <c r="A78" s="1139"/>
      <c r="M78" s="997"/>
    </row>
    <row r="79" spans="1:13" s="993" customFormat="1">
      <c r="A79" s="1139"/>
      <c r="M79" s="997"/>
    </row>
    <row r="80" spans="1:13" s="993" customFormat="1">
      <c r="A80" s="1139"/>
      <c r="M80" s="997"/>
    </row>
    <row r="81" spans="1:13" s="993" customFormat="1">
      <c r="A81" s="1139"/>
      <c r="M81" s="997"/>
    </row>
    <row r="82" spans="1:13" s="993" customFormat="1">
      <c r="A82" s="1139"/>
      <c r="M82" s="997"/>
    </row>
    <row r="83" spans="1:13" s="993" customFormat="1">
      <c r="A83" s="1139"/>
      <c r="M83" s="997"/>
    </row>
    <row r="84" spans="1:13" s="993" customFormat="1">
      <c r="A84" s="1139"/>
      <c r="M84" s="997"/>
    </row>
    <row r="85" spans="1:13" s="993" customFormat="1">
      <c r="A85" s="1139"/>
      <c r="M85" s="997"/>
    </row>
    <row r="86" spans="1:13" s="993" customFormat="1">
      <c r="A86" s="1139"/>
      <c r="M86" s="997"/>
    </row>
    <row r="87" spans="1:13" s="993" customFormat="1">
      <c r="A87" s="1139"/>
      <c r="G87" s="1138"/>
      <c r="H87" s="1137"/>
      <c r="M87" s="997"/>
    </row>
    <row r="88" spans="1:13" s="993" customFormat="1">
      <c r="A88" s="1139"/>
      <c r="G88" s="1138"/>
      <c r="H88" s="1137"/>
      <c r="M88" s="997"/>
    </row>
    <row r="89" spans="1:13" s="993" customFormat="1">
      <c r="A89" s="1139"/>
      <c r="G89" s="1138"/>
      <c r="H89" s="1137"/>
      <c r="M89" s="997"/>
    </row>
    <row r="90" spans="1:13" s="993" customFormat="1">
      <c r="A90" s="1139"/>
      <c r="G90" s="1138"/>
      <c r="H90" s="1137"/>
      <c r="M90" s="997"/>
    </row>
    <row r="91" spans="1:13" s="993" customFormat="1">
      <c r="A91" s="1139"/>
      <c r="G91" s="1138"/>
      <c r="H91" s="1137"/>
      <c r="M91" s="997"/>
    </row>
    <row r="92" spans="1:13" s="993" customFormat="1">
      <c r="A92" s="1139"/>
      <c r="M92" s="997"/>
    </row>
    <row r="93" spans="1:13" s="993" customFormat="1">
      <c r="A93" s="1139"/>
      <c r="M93" s="997"/>
    </row>
    <row r="94" spans="1:13" s="993" customFormat="1" ht="15.75" thickBot="1">
      <c r="A94" s="1139"/>
      <c r="M94" s="997"/>
    </row>
    <row r="95" spans="1:13" s="993" customFormat="1" ht="15" customHeight="1">
      <c r="A95" s="1002"/>
      <c r="B95" s="1755" t="s">
        <v>184</v>
      </c>
      <c r="C95" s="1755"/>
      <c r="D95" s="1755"/>
      <c r="E95" s="1755"/>
      <c r="F95" s="1755"/>
      <c r="G95" s="1755"/>
      <c r="H95" s="1755"/>
      <c r="I95" s="1755"/>
      <c r="J95" s="1755"/>
      <c r="K95" s="1755"/>
      <c r="L95" s="1755"/>
      <c r="M95" s="1776"/>
    </row>
    <row r="96" spans="1:13" s="993" customFormat="1">
      <c r="A96" s="999"/>
      <c r="B96" s="1756"/>
      <c r="C96" s="1756"/>
      <c r="D96" s="1756"/>
      <c r="E96" s="1756"/>
      <c r="F96" s="1756"/>
      <c r="G96" s="1756"/>
      <c r="H96" s="1756"/>
      <c r="I96" s="1756"/>
      <c r="J96" s="1756"/>
      <c r="K96" s="1756"/>
      <c r="L96" s="1756"/>
      <c r="M96" s="1777"/>
    </row>
    <row r="97" spans="1:17" s="993" customFormat="1">
      <c r="A97" s="999"/>
      <c r="B97" s="1756"/>
      <c r="C97" s="1756"/>
      <c r="D97" s="1756"/>
      <c r="E97" s="1756"/>
      <c r="F97" s="1756"/>
      <c r="G97" s="1756"/>
      <c r="H97" s="1756"/>
      <c r="I97" s="1756"/>
      <c r="J97" s="1756"/>
      <c r="K97" s="1756"/>
      <c r="L97" s="1756"/>
      <c r="M97" s="1777"/>
      <c r="O97" s="992"/>
      <c r="P97" s="992"/>
      <c r="Q97" s="992"/>
    </row>
    <row r="98" spans="1:17" s="993" customFormat="1" ht="15.75" thickBot="1">
      <c r="A98" s="996"/>
      <c r="B98" s="1757"/>
      <c r="C98" s="1757"/>
      <c r="D98" s="1757"/>
      <c r="E98" s="1757"/>
      <c r="F98" s="1757"/>
      <c r="G98" s="1757"/>
      <c r="H98" s="1757"/>
      <c r="I98" s="1757"/>
      <c r="J98" s="1757"/>
      <c r="K98" s="1757"/>
      <c r="L98" s="1757"/>
      <c r="M98" s="1778"/>
      <c r="O98" s="992"/>
      <c r="P98" s="992"/>
      <c r="Q98" s="992"/>
    </row>
  </sheetData>
  <mergeCells count="27">
    <mergeCell ref="I24:J24"/>
    <mergeCell ref="I25:J25"/>
    <mergeCell ref="I26:J26"/>
    <mergeCell ref="I27:J27"/>
    <mergeCell ref="I28:J28"/>
    <mergeCell ref="K29:L29"/>
    <mergeCell ref="K28:L28"/>
    <mergeCell ref="K27:L27"/>
    <mergeCell ref="K26:L26"/>
    <mergeCell ref="G28:H29"/>
    <mergeCell ref="I29:J29"/>
    <mergeCell ref="O10:Q10"/>
    <mergeCell ref="B13:E13"/>
    <mergeCell ref="B95:M98"/>
    <mergeCell ref="K2:L2"/>
    <mergeCell ref="K3:L3"/>
    <mergeCell ref="A10:M11"/>
    <mergeCell ref="G24:H26"/>
    <mergeCell ref="G27:H27"/>
    <mergeCell ref="H19:L19"/>
    <mergeCell ref="H20:L20"/>
    <mergeCell ref="G18:L18"/>
    <mergeCell ref="G23:L23"/>
    <mergeCell ref="C43:I43"/>
    <mergeCell ref="C51:I51"/>
    <mergeCell ref="K24:L24"/>
    <mergeCell ref="K25:L25"/>
  </mergeCells>
  <dataValidations disablePrompts="1" count="4">
    <dataValidation type="list" allowBlank="1" showInputMessage="1" showErrorMessage="1" sqref="P16" xr:uid="{4C8BD202-EC6B-4AD9-8CB3-35B9CDBF3547}">
      <formula1>$B$44:$I$44</formula1>
    </dataValidation>
    <dataValidation type="list" allowBlank="1" showInputMessage="1" showErrorMessage="1" sqref="P17" xr:uid="{BA72B1D0-6F94-4728-9644-4D464891C18B}">
      <formula1>$B$44:$B$49</formula1>
    </dataValidation>
    <dataValidation type="list" allowBlank="1" showInputMessage="1" showErrorMessage="1" sqref="P15" xr:uid="{341EA497-41C8-411D-941E-5977F1543C5D}">
      <formula1>$B$15:$B$40</formula1>
    </dataValidation>
    <dataValidation type="list" allowBlank="1" showInputMessage="1" showErrorMessage="1" sqref="P14" xr:uid="{CCFB6C74-19F4-4168-B7EA-3015ECA8B1D2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E65D05E3-A8D8-4FA4-B58B-211E89FB486F}">
          <x14:formula1>
            <xm:f>margins!$R$176:$R$179</xm:f>
          </x14:formula1>
          <xm:sqref>P18</xm:sqref>
        </x14:dataValidation>
        <x14:dataValidation type="list" allowBlank="1" showInputMessage="1" showErrorMessage="1" xr:uid="{7E1A1DF3-531A-4349-A512-CE276BD66782}">
          <x14:formula1>
            <xm:f>margins!$R$181:$R$182</xm:f>
          </x14:formula1>
          <xm:sqref>P19</xm:sqref>
        </x14:dataValidation>
        <x14:dataValidation type="list" allowBlank="1" showInputMessage="1" showErrorMessage="1" xr:uid="{83BC16F1-78EF-40F2-91ED-5DD239F3BF09}">
          <x14:formula1>
            <xm:f>margins!$R$190:$R$191</xm:f>
          </x14:formula1>
          <xm:sqref>P21</xm:sqref>
        </x14:dataValidation>
        <x14:dataValidation type="list" allowBlank="1" showInputMessage="1" showErrorMessage="1" xr:uid="{7916A023-1675-4A75-9194-ED097DDFAFEE}">
          <x14:formula1>
            <xm:f>margins!$R$187:$R$188</xm:f>
          </x14:formula1>
          <xm:sqref>P22</xm:sqref>
        </x14:dataValidation>
        <x14:dataValidation type="list" allowBlank="1" showInputMessage="1" showErrorMessage="1" xr:uid="{7D617FC2-97E7-490E-AEE1-12EAD79E7A18}">
          <x14:formula1>
            <xm:f>margins!$R$193:$R$194</xm:f>
          </x14:formula1>
          <xm:sqref>P23</xm:sqref>
        </x14:dataValidation>
        <x14:dataValidation type="list" allowBlank="1" showInputMessage="1" showErrorMessage="1" xr:uid="{7BB8F067-AAD5-43A0-B9A2-7236E067D162}">
          <x14:formula1>
            <xm:f>margins!$R$196:$R$198</xm:f>
          </x14:formula1>
          <xm:sqref>P24</xm:sqref>
        </x14:dataValidation>
        <x14:dataValidation type="list" allowBlank="1" showInputMessage="1" showErrorMessage="1" xr:uid="{6909E747-4A9F-4EBF-9CB6-F37137AB4E99}">
          <x14:formula1>
            <xm:f>margins!$C$137:$C$139</xm:f>
          </x14:formula1>
          <xm:sqref>P25</xm:sqref>
        </x14:dataValidation>
        <x14:dataValidation type="list" allowBlank="1" showInputMessage="1" showErrorMessage="1" xr:uid="{7C5ABBE4-C727-4832-BBBE-33A0C4B7F891}">
          <x14:formula1>
            <xm:f>margins!$R$184:$R$185</xm:f>
          </x14:formula1>
          <xm:sqref>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3B03-2196-441E-9281-B3DBC20E23CD}">
  <sheetPr codeName="Sheet28"/>
  <dimension ref="A1:R131"/>
  <sheetViews>
    <sheetView topLeftCell="A7" zoomScaleNormal="100" zoomScaleSheetLayoutView="90" workbookViewId="0">
      <selection activeCell="V71" sqref="V71"/>
    </sheetView>
  </sheetViews>
  <sheetFormatPr defaultColWidth="9.140625" defaultRowHeight="15"/>
  <cols>
    <col min="1" max="1" width="3.5703125" style="994" customWidth="1"/>
    <col min="2" max="2" width="25.7109375" style="993" customWidth="1"/>
    <col min="3" max="3" width="15.28515625" style="993" customWidth="1"/>
    <col min="4" max="4" width="13" style="993" customWidth="1"/>
    <col min="5" max="5" width="12.7109375" style="993" customWidth="1"/>
    <col min="6" max="9" width="13.7109375" style="993" customWidth="1"/>
    <col min="10" max="10" width="13.5703125" style="993" customWidth="1"/>
    <col min="11" max="13" width="13.7109375" style="993" customWidth="1"/>
    <col min="14" max="14" width="2" style="993" customWidth="1"/>
    <col min="15" max="15" width="9.140625" style="992"/>
    <col min="16" max="17" width="20" style="992" customWidth="1"/>
    <col min="18" max="18" width="21" style="992" bestFit="1" customWidth="1"/>
    <col min="19" max="16384" width="9.140625" style="992"/>
  </cols>
  <sheetData>
    <row r="1" spans="1:18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001"/>
      <c r="N1" s="1204"/>
    </row>
    <row r="2" spans="1:18" s="993" customFormat="1">
      <c r="A2" s="1139"/>
      <c r="B2" s="998"/>
      <c r="C2" s="998"/>
      <c r="D2" s="998"/>
      <c r="E2" s="998"/>
      <c r="F2" s="998"/>
      <c r="G2" s="998"/>
      <c r="H2" s="998"/>
      <c r="I2" s="998"/>
      <c r="J2" s="1697" t="s">
        <v>338</v>
      </c>
      <c r="K2" s="1697"/>
      <c r="L2" s="1698">
        <f ca="1">NOW()</f>
        <v>46059.35432604167</v>
      </c>
      <c r="M2" s="1698"/>
      <c r="N2" s="1136"/>
    </row>
    <row r="3" spans="1:18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998"/>
      <c r="K3" s="1697" t="s">
        <v>618</v>
      </c>
      <c r="L3" s="1697"/>
      <c r="M3" s="1697"/>
      <c r="N3" s="1136"/>
    </row>
    <row r="4" spans="1:18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998"/>
      <c r="K4" s="998"/>
      <c r="L4" s="1697"/>
      <c r="M4" s="1697"/>
      <c r="N4" s="1136"/>
    </row>
    <row r="5" spans="1:18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998"/>
      <c r="K5" s="998"/>
      <c r="L5" s="1697" t="s">
        <v>174</v>
      </c>
      <c r="M5" s="1697"/>
      <c r="N5" s="1136"/>
    </row>
    <row r="6" spans="1:18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998"/>
      <c r="N6" s="1136"/>
    </row>
    <row r="7" spans="1:18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998"/>
      <c r="N7" s="1136"/>
    </row>
    <row r="8" spans="1:18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994"/>
      <c r="N8" s="1203"/>
    </row>
    <row r="9" spans="1:18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M9" s="1163"/>
      <c r="N9" s="1202"/>
    </row>
    <row r="10" spans="1:18" s="993" customFormat="1" ht="14.25" customHeight="1" thickBot="1">
      <c r="A10" s="1699" t="s">
        <v>593</v>
      </c>
      <c r="B10" s="1700"/>
      <c r="C10" s="1700"/>
      <c r="D10" s="1700"/>
      <c r="E10" s="1700"/>
      <c r="F10" s="1700"/>
      <c r="G10" s="1700"/>
      <c r="H10" s="1700"/>
      <c r="I10" s="1700"/>
      <c r="J10" s="1700"/>
      <c r="K10" s="1700"/>
      <c r="L10" s="1700"/>
      <c r="M10" s="1700"/>
      <c r="N10" s="1701"/>
      <c r="P10" s="1505" t="s">
        <v>198</v>
      </c>
      <c r="Q10" s="1506"/>
      <c r="R10" s="1507">
        <v>46059.354328703703</v>
      </c>
    </row>
    <row r="11" spans="1:18" s="993" customFormat="1" ht="15" customHeight="1" thickBot="1">
      <c r="A11" s="1702"/>
      <c r="B11" s="1703"/>
      <c r="C11" s="1703"/>
      <c r="D11" s="1703"/>
      <c r="E11" s="1703"/>
      <c r="F11" s="1703"/>
      <c r="G11" s="1703"/>
      <c r="H11" s="1703"/>
      <c r="I11" s="1703"/>
      <c r="J11" s="1703"/>
      <c r="K11" s="1703"/>
      <c r="L11" s="1703"/>
      <c r="M11" s="1703"/>
      <c r="N11" s="1704"/>
      <c r="P11" s="1508"/>
      <c r="Q11" s="422"/>
      <c r="R11" s="1509"/>
    </row>
    <row r="12" spans="1:18" s="993" customFormat="1" ht="15.75" thickBot="1">
      <c r="A12" s="1201"/>
      <c r="B12" s="1222"/>
      <c r="C12" s="1687" t="s">
        <v>450</v>
      </c>
      <c r="D12" s="1688"/>
      <c r="E12" s="1688"/>
      <c r="F12" s="1200"/>
      <c r="G12" s="1199"/>
      <c r="H12" s="1199"/>
      <c r="I12" s="1199"/>
      <c r="J12" s="1199"/>
      <c r="K12" s="1199"/>
      <c r="L12" s="1037"/>
      <c r="M12" s="1198"/>
      <c r="N12" s="1197"/>
      <c r="P12" s="1356" t="s">
        <v>199</v>
      </c>
      <c r="Q12" s="1356" t="s">
        <v>200</v>
      </c>
      <c r="R12" s="1510" t="s">
        <v>201</v>
      </c>
    </row>
    <row r="13" spans="1:18" s="993" customFormat="1" ht="15.75" thickBot="1">
      <c r="A13" s="1186"/>
      <c r="B13" s="1221" t="s">
        <v>216</v>
      </c>
      <c r="C13" s="1353" t="s">
        <v>13</v>
      </c>
      <c r="D13" s="1353" t="s">
        <v>87</v>
      </c>
      <c r="E13" s="1221" t="s">
        <v>617</v>
      </c>
      <c r="G13" s="1138" t="s">
        <v>616</v>
      </c>
      <c r="H13" s="1137"/>
      <c r="I13" s="1137"/>
      <c r="K13" s="1138" t="s">
        <v>615</v>
      </c>
      <c r="L13" s="1"/>
      <c r="N13" s="1136"/>
      <c r="P13" s="1508"/>
      <c r="Q13" s="422"/>
      <c r="R13" s="1509"/>
    </row>
    <row r="14" spans="1:18" s="993" customFormat="1">
      <c r="A14" s="1186"/>
      <c r="B14" s="1220">
        <f>margins!A5</f>
        <v>6</v>
      </c>
      <c r="C14" s="1196">
        <v>98.50800000000001</v>
      </c>
      <c r="D14" s="1195">
        <v>98.408000000000001</v>
      </c>
      <c r="E14" s="1258">
        <v>98.408000000000001</v>
      </c>
      <c r="F14" s="1163"/>
      <c r="G14" s="1680" t="s">
        <v>94</v>
      </c>
      <c r="H14" s="1681"/>
      <c r="I14" s="1356" t="s">
        <v>6</v>
      </c>
      <c r="K14" s="1680" t="s">
        <v>614</v>
      </c>
      <c r="L14" s="1705"/>
      <c r="M14" s="1192">
        <v>0</v>
      </c>
      <c r="N14" s="1136"/>
      <c r="P14" s="1511" t="s">
        <v>202</v>
      </c>
      <c r="Q14" s="435" t="s">
        <v>91</v>
      </c>
      <c r="R14" s="1512"/>
    </row>
    <row r="15" spans="1:18" s="993" customFormat="1" ht="15.75" thickBot="1">
      <c r="A15" s="1186"/>
      <c r="B15" s="1220">
        <f>margins!A6</f>
        <v>6.125</v>
      </c>
      <c r="C15" s="1177">
        <v>99.414249999999996</v>
      </c>
      <c r="D15" s="1176">
        <v>99.314249999999987</v>
      </c>
      <c r="E15" s="1175">
        <v>99.314249999999987</v>
      </c>
      <c r="F15" s="1163"/>
      <c r="G15" s="1706" t="s">
        <v>95</v>
      </c>
      <c r="H15" s="1707"/>
      <c r="I15" s="1191">
        <v>102</v>
      </c>
      <c r="K15" s="1695" t="s">
        <v>613</v>
      </c>
      <c r="L15" s="1696"/>
      <c r="M15" s="1194">
        <v>-0.375</v>
      </c>
      <c r="N15" s="1136"/>
      <c r="P15" s="1513" t="s">
        <v>203</v>
      </c>
      <c r="Q15" s="436">
        <v>6.5</v>
      </c>
      <c r="R15" s="1514">
        <f>IF(Q14="7/6 Arm",VLOOKUP(Q15,$B$14:$E$42,2,FALSE),IF(Q14="10/6 Arm",VLOOKUP(Q15,$B$14:$E$42,3,FALSE),VLOOKUP(Q15,$B$14:$E$43,4,FALSE)))</f>
        <v>101.798625</v>
      </c>
    </row>
    <row r="16" spans="1:18" s="993" customFormat="1">
      <c r="A16" s="1186"/>
      <c r="B16" s="1220">
        <f>margins!A7</f>
        <v>6.25</v>
      </c>
      <c r="C16" s="1177">
        <v>100.32050000000001</v>
      </c>
      <c r="D16" s="1176">
        <v>100.2205</v>
      </c>
      <c r="E16" s="1175">
        <v>100.2205</v>
      </c>
      <c r="F16" s="1163"/>
      <c r="G16" s="1706" t="s">
        <v>96</v>
      </c>
      <c r="H16" s="1707"/>
      <c r="I16" s="1191">
        <v>102</v>
      </c>
      <c r="N16" s="1136"/>
      <c r="P16" s="1513" t="s">
        <v>363</v>
      </c>
      <c r="Q16" s="436" t="s">
        <v>21</v>
      </c>
      <c r="R16" s="1515"/>
    </row>
    <row r="17" spans="1:18" s="993" customFormat="1" ht="15.75" thickBot="1">
      <c r="A17" s="1186"/>
      <c r="B17" s="1220">
        <f>margins!A8</f>
        <v>6.375</v>
      </c>
      <c r="C17" s="1177">
        <v>101.22675</v>
      </c>
      <c r="D17" s="1176">
        <v>101.12674999999999</v>
      </c>
      <c r="E17" s="1175">
        <v>101.12674999999999</v>
      </c>
      <c r="F17" s="1163"/>
      <c r="G17" s="1706" t="s">
        <v>7</v>
      </c>
      <c r="H17" s="1707"/>
      <c r="I17" s="1191">
        <v>102</v>
      </c>
      <c r="K17" s="1138" t="s">
        <v>611</v>
      </c>
      <c r="L17" s="1355"/>
      <c r="M17" s="1355"/>
      <c r="N17" s="1136"/>
      <c r="P17" s="1513" t="s">
        <v>204</v>
      </c>
      <c r="Q17" s="436" t="s">
        <v>112</v>
      </c>
      <c r="R17" s="1515">
        <f>IFERROR(INDEX($F$51:$M$58,MATCH(Q17,$C$51:$C$58,0),MATCH(Q16,$F$50:$M$50,0),1),0)</f>
        <v>-2.5</v>
      </c>
    </row>
    <row r="18" spans="1:18" s="993" customFormat="1">
      <c r="A18" s="1186"/>
      <c r="B18" s="1220">
        <f>margins!A9</f>
        <v>6.5</v>
      </c>
      <c r="C18" s="1177">
        <v>101.89862500000001</v>
      </c>
      <c r="D18" s="1176">
        <v>101.798625</v>
      </c>
      <c r="E18" s="1175">
        <v>101.798625</v>
      </c>
      <c r="F18" s="1163"/>
      <c r="G18" s="1706" t="s">
        <v>9</v>
      </c>
      <c r="H18" s="1707"/>
      <c r="I18" s="1191">
        <v>101.5</v>
      </c>
      <c r="K18" s="1672" t="s">
        <v>656</v>
      </c>
      <c r="L18" s="1673"/>
      <c r="M18" s="1674"/>
      <c r="N18" s="1136"/>
      <c r="P18" s="1513" t="s">
        <v>110</v>
      </c>
      <c r="Q18" s="436" t="s">
        <v>702</v>
      </c>
      <c r="R18" s="1515">
        <f>IFERROR(INDEX($F$59:$M$63,MATCH(Q18,$C$59:$C$63,0),MATCH(Q16,$F$50:$M$50,0),1),0)</f>
        <v>0.625</v>
      </c>
    </row>
    <row r="19" spans="1:18" s="993" customFormat="1">
      <c r="A19" s="1186"/>
      <c r="B19" s="1220">
        <f>margins!A10</f>
        <v>6.625</v>
      </c>
      <c r="C19" s="1177">
        <v>102.57050000000001</v>
      </c>
      <c r="D19" s="1176">
        <v>102.4705</v>
      </c>
      <c r="E19" s="1175">
        <v>102.4705</v>
      </c>
      <c r="F19" s="1163"/>
      <c r="G19" s="1706" t="s">
        <v>11</v>
      </c>
      <c r="H19" s="1707"/>
      <c r="I19" s="1191">
        <v>101</v>
      </c>
      <c r="K19" s="1675"/>
      <c r="L19" s="1676"/>
      <c r="M19" s="1677"/>
      <c r="N19" s="1136"/>
      <c r="P19" s="1513" t="s">
        <v>71</v>
      </c>
      <c r="Q19" s="436" t="s">
        <v>195</v>
      </c>
      <c r="R19" s="1515">
        <f t="shared" ref="R19:R26" si="0">IFERROR(INDEX($F$68:$M$104,MATCH(Q19,$C$68:$C$104,0),MATCH($Q$16,$F$67:$M$67,0),1),0)</f>
        <v>0</v>
      </c>
    </row>
    <row r="20" spans="1:18" s="993" customFormat="1" ht="15.75" thickBot="1">
      <c r="A20" s="1186"/>
      <c r="B20" s="1220">
        <f>margins!A11</f>
        <v>6.75</v>
      </c>
      <c r="C20" s="1177">
        <v>103.242375</v>
      </c>
      <c r="D20" s="1176">
        <v>103.14237499999999</v>
      </c>
      <c r="E20" s="1175">
        <v>103.14237499999999</v>
      </c>
      <c r="F20" s="1163"/>
      <c r="G20" s="1682" t="s">
        <v>97</v>
      </c>
      <c r="H20" s="1683"/>
      <c r="I20" s="1190">
        <v>99</v>
      </c>
      <c r="K20" s="1675" t="s">
        <v>449</v>
      </c>
      <c r="L20" s="1676"/>
      <c r="M20" s="1677"/>
      <c r="N20" s="1136"/>
      <c r="P20" s="1513" t="s">
        <v>205</v>
      </c>
      <c r="Q20" s="436" t="s">
        <v>195</v>
      </c>
      <c r="R20" s="1515">
        <f t="shared" si="0"/>
        <v>0</v>
      </c>
    </row>
    <row r="21" spans="1:18" s="993" customFormat="1">
      <c r="A21" s="1186"/>
      <c r="B21" s="1220">
        <f>margins!A12</f>
        <v>6.875</v>
      </c>
      <c r="C21" s="1177">
        <v>103.91425</v>
      </c>
      <c r="D21" s="1176">
        <v>103.81424999999999</v>
      </c>
      <c r="E21" s="1175">
        <v>103.81424999999999</v>
      </c>
      <c r="F21" s="1163"/>
      <c r="G21" s="1680" t="s">
        <v>572</v>
      </c>
      <c r="H21" s="1681"/>
      <c r="I21" s="1356" t="s">
        <v>6</v>
      </c>
      <c r="K21" s="1675"/>
      <c r="L21" s="1676"/>
      <c r="M21" s="1677"/>
      <c r="N21" s="1136"/>
      <c r="P21" s="1513" t="s">
        <v>47</v>
      </c>
      <c r="Q21" s="436" t="s">
        <v>604</v>
      </c>
      <c r="R21" s="1515">
        <f t="shared" si="0"/>
        <v>-2</v>
      </c>
    </row>
    <row r="22" spans="1:18" s="993" customFormat="1" ht="15.75" thickBot="1">
      <c r="A22" s="1186"/>
      <c r="B22" s="1220">
        <f>margins!A13</f>
        <v>7</v>
      </c>
      <c r="C22" s="1177">
        <v>104.28925000000001</v>
      </c>
      <c r="D22" s="1176">
        <v>104.18925</v>
      </c>
      <c r="E22" s="1175">
        <v>104.18925</v>
      </c>
      <c r="F22" s="1163"/>
      <c r="G22" s="1678" t="s">
        <v>116</v>
      </c>
      <c r="H22" s="1679"/>
      <c r="I22" s="1191">
        <v>99</v>
      </c>
      <c r="K22" s="1684" t="s">
        <v>654</v>
      </c>
      <c r="L22" s="1685"/>
      <c r="M22" s="1686"/>
      <c r="N22" s="1136"/>
      <c r="P22" s="1513" t="s">
        <v>56</v>
      </c>
      <c r="Q22" s="436" t="s">
        <v>195</v>
      </c>
      <c r="R22" s="1515">
        <f t="shared" si="0"/>
        <v>0</v>
      </c>
    </row>
    <row r="23" spans="1:18" s="993" customFormat="1">
      <c r="A23" s="1139"/>
      <c r="B23" s="1220">
        <f>margins!A14</f>
        <v>7.125</v>
      </c>
      <c r="C23" s="1177">
        <v>104.66425</v>
      </c>
      <c r="D23" s="1176">
        <v>104.56424999999999</v>
      </c>
      <c r="E23" s="1175">
        <v>104.56424999999999</v>
      </c>
      <c r="F23" s="1163"/>
      <c r="G23" s="1680" t="s">
        <v>287</v>
      </c>
      <c r="H23" s="1681"/>
      <c r="I23" s="1356" t="s">
        <v>6</v>
      </c>
      <c r="K23" s="1684"/>
      <c r="L23" s="1685"/>
      <c r="M23" s="1686"/>
      <c r="N23" s="1136"/>
      <c r="P23" s="1513" t="s">
        <v>62</v>
      </c>
      <c r="Q23" s="436" t="s">
        <v>195</v>
      </c>
      <c r="R23" s="1515">
        <f t="shared" si="0"/>
        <v>0</v>
      </c>
    </row>
    <row r="24" spans="1:18" s="993" customFormat="1" ht="14.25" customHeight="1" thickBot="1">
      <c r="A24" s="1139"/>
      <c r="B24" s="1220">
        <f>margins!A15</f>
        <v>7.25</v>
      </c>
      <c r="C24" s="1177">
        <v>105.03925</v>
      </c>
      <c r="D24" s="1176">
        <v>104.93924999999999</v>
      </c>
      <c r="E24" s="1175">
        <v>104.93924999999999</v>
      </c>
      <c r="F24" s="1163"/>
      <c r="G24" s="1678" t="s">
        <v>658</v>
      </c>
      <c r="H24" s="1679"/>
      <c r="I24" s="1191">
        <v>100.5</v>
      </c>
      <c r="K24" s="1684" t="s">
        <v>655</v>
      </c>
      <c r="L24" s="1685"/>
      <c r="M24" s="1686"/>
      <c r="N24" s="1136"/>
      <c r="P24" s="1513" t="s">
        <v>206</v>
      </c>
      <c r="Q24" s="436" t="s">
        <v>195</v>
      </c>
      <c r="R24" s="1515">
        <f t="shared" si="0"/>
        <v>0</v>
      </c>
    </row>
    <row r="25" spans="1:18" s="993" customFormat="1" ht="15.75" thickBot="1">
      <c r="A25" s="1139"/>
      <c r="B25" s="1220">
        <f>margins!A16</f>
        <v>7.375</v>
      </c>
      <c r="C25" s="1177">
        <v>105.41425</v>
      </c>
      <c r="D25" s="1176">
        <v>105.31424999999999</v>
      </c>
      <c r="E25" s="1175">
        <v>105.31424999999999</v>
      </c>
      <c r="F25" s="1163"/>
      <c r="G25" s="1680" t="s">
        <v>306</v>
      </c>
      <c r="H25" s="1681"/>
      <c r="I25" s="1356" t="s">
        <v>6</v>
      </c>
      <c r="K25" s="1692"/>
      <c r="L25" s="1693"/>
      <c r="M25" s="1694"/>
      <c r="N25" s="1136"/>
      <c r="P25" s="1513" t="s">
        <v>137</v>
      </c>
      <c r="Q25" s="436" t="s">
        <v>195</v>
      </c>
      <c r="R25" s="1515">
        <f t="shared" si="0"/>
        <v>0</v>
      </c>
    </row>
    <row r="26" spans="1:18" s="993" customFormat="1" ht="14.25" customHeight="1" thickBot="1">
      <c r="A26" s="1139"/>
      <c r="B26" s="1220">
        <f>margins!A17</f>
        <v>7.5</v>
      </c>
      <c r="C26" s="1177">
        <v>105.78925</v>
      </c>
      <c r="D26" s="1176">
        <v>105.68925</v>
      </c>
      <c r="E26" s="1175">
        <v>105.68925</v>
      </c>
      <c r="F26" s="1163"/>
      <c r="G26" s="1678" t="s">
        <v>696</v>
      </c>
      <c r="H26" s="1679"/>
      <c r="I26" s="1191">
        <v>101</v>
      </c>
      <c r="N26" s="1136"/>
      <c r="P26" s="1513" t="s">
        <v>207</v>
      </c>
      <c r="Q26" s="436" t="s">
        <v>195</v>
      </c>
      <c r="R26" s="1515">
        <f t="shared" si="0"/>
        <v>0</v>
      </c>
    </row>
    <row r="27" spans="1:18" s="993" customFormat="1">
      <c r="A27" s="1139"/>
      <c r="B27" s="1220">
        <f>margins!A18</f>
        <v>7.625</v>
      </c>
      <c r="C27" s="1177">
        <v>106.16425</v>
      </c>
      <c r="D27" s="1176">
        <v>106.06425</v>
      </c>
      <c r="E27" s="1175">
        <v>106.06425</v>
      </c>
      <c r="F27" s="1163"/>
      <c r="N27" s="1136"/>
      <c r="P27" s="1513" t="s">
        <v>685</v>
      </c>
      <c r="Q27" s="436" t="s">
        <v>95</v>
      </c>
      <c r="R27" s="1515">
        <f>IFERROR(INDEX($F$95:$M$100,MATCH(Q27,$C$95:$C$100,0),MATCH($Q$16,$F$67:$M$67,0),1),0)</f>
        <v>0.625</v>
      </c>
    </row>
    <row r="28" spans="1:18" s="993" customFormat="1" ht="14.25" customHeight="1" thickBot="1">
      <c r="A28" s="1139"/>
      <c r="B28" s="1220">
        <f>margins!A19</f>
        <v>7.75</v>
      </c>
      <c r="C28" s="1177">
        <v>106.53925</v>
      </c>
      <c r="D28" s="1176">
        <v>106.43925</v>
      </c>
      <c r="E28" s="1175">
        <v>106.43925</v>
      </c>
      <c r="F28" s="1163"/>
      <c r="G28" s="1138" t="s">
        <v>612</v>
      </c>
      <c r="I28" s="998"/>
      <c r="N28" s="1136"/>
      <c r="P28" s="1513" t="s">
        <v>69</v>
      </c>
      <c r="Q28" s="436" t="s">
        <v>195</v>
      </c>
      <c r="R28" s="1515">
        <f>IFERROR(INDEX($F$68:$M$104,MATCH(Q28,$C$68:$C$104,0),MATCH($Q$16,$F$67:$M$67,0),1),0)</f>
        <v>0</v>
      </c>
    </row>
    <row r="29" spans="1:18" s="993" customFormat="1">
      <c r="A29" s="1139"/>
      <c r="B29" s="1220">
        <f>margins!A20</f>
        <v>7.875</v>
      </c>
      <c r="C29" s="1177">
        <v>106.91425</v>
      </c>
      <c r="D29" s="1176">
        <v>106.81425</v>
      </c>
      <c r="E29" s="1175">
        <v>106.81425</v>
      </c>
      <c r="F29" s="1163"/>
      <c r="G29" s="1184" t="s">
        <v>244</v>
      </c>
      <c r="H29" s="1719" t="s">
        <v>610</v>
      </c>
      <c r="I29" s="1720"/>
      <c r="N29" s="1136"/>
      <c r="P29" s="1513" t="s">
        <v>164</v>
      </c>
      <c r="Q29" s="436" t="s">
        <v>195</v>
      </c>
      <c r="R29" s="1515">
        <f>IFERROR(INDEX($F$68:$M$104,MATCH(Q29,$C$68:$C$104,0),MATCH($Q$16,$F$67:$M$67,0),1),0)</f>
        <v>0</v>
      </c>
    </row>
    <row r="30" spans="1:18" s="993" customFormat="1">
      <c r="A30" s="1139"/>
      <c r="B30" s="1220">
        <f>margins!A21</f>
        <v>8</v>
      </c>
      <c r="C30" s="1177">
        <v>107.28925</v>
      </c>
      <c r="D30" s="1176">
        <v>107.18925</v>
      </c>
      <c r="E30" s="1175">
        <v>107.18925</v>
      </c>
      <c r="F30" s="1163"/>
      <c r="G30" s="1183" t="s">
        <v>215</v>
      </c>
      <c r="H30" s="1690">
        <v>4.5</v>
      </c>
      <c r="I30" s="1691"/>
      <c r="M30" s="1161"/>
      <c r="N30" s="1136"/>
      <c r="P30" s="1513" t="s">
        <v>477</v>
      </c>
      <c r="Q30" s="436" t="s">
        <v>195</v>
      </c>
      <c r="R30" s="1515">
        <f>IFERROR(INDEX($F$68:$M$104,MATCH(Q30,$C$68:$C$104,0),MATCH($Q$16,$F$67:$M$67,0),1),0)</f>
        <v>0</v>
      </c>
    </row>
    <row r="31" spans="1:18" s="993" customFormat="1">
      <c r="A31" s="1139"/>
      <c r="B31" s="1220">
        <f>margins!A22</f>
        <v>8.125</v>
      </c>
      <c r="C31" s="1177">
        <v>107.66425</v>
      </c>
      <c r="D31" s="1176">
        <v>107.56425</v>
      </c>
      <c r="E31" s="1175">
        <v>107.56425</v>
      </c>
      <c r="F31" s="1163"/>
      <c r="G31" s="1183" t="s">
        <v>609</v>
      </c>
      <c r="H31" s="1690" t="s">
        <v>608</v>
      </c>
      <c r="I31" s="1691"/>
      <c r="L31" s="1137"/>
      <c r="M31" s="1137"/>
      <c r="N31" s="1136"/>
      <c r="P31" s="1513" t="s">
        <v>483</v>
      </c>
      <c r="Q31" s="436" t="s">
        <v>195</v>
      </c>
      <c r="R31" s="1515">
        <f>IFERROR(INDEX($F$68:$M$104,MATCH(Q31,$C$68:$C$104,0),MATCH($Q$16,$F$67:$M$67,0),1),0)</f>
        <v>0</v>
      </c>
    </row>
    <row r="32" spans="1:18" s="993" customFormat="1">
      <c r="A32" s="1139"/>
      <c r="B32" s="1220">
        <f>margins!A23</f>
        <v>8.25</v>
      </c>
      <c r="C32" s="1177">
        <v>108.03925</v>
      </c>
      <c r="D32" s="1176">
        <v>107.93925</v>
      </c>
      <c r="E32" s="1175">
        <v>107.93925</v>
      </c>
      <c r="F32" s="1163"/>
      <c r="G32" s="1183" t="s">
        <v>607</v>
      </c>
      <c r="H32" s="1690" t="s">
        <v>104</v>
      </c>
      <c r="I32" s="1691"/>
      <c r="K32" s="1504"/>
      <c r="N32" s="1136"/>
      <c r="P32" s="1513" t="s">
        <v>209</v>
      </c>
      <c r="Q32" s="436" t="s">
        <v>195</v>
      </c>
      <c r="R32" s="1515">
        <f>IF(Q32=15,0,IF(Q32=30,M14,IF(Q32=45,M15,0)))</f>
        <v>0</v>
      </c>
    </row>
    <row r="33" spans="1:18" s="993" customFormat="1" ht="15.75" thickBot="1">
      <c r="A33" s="1139"/>
      <c r="B33" s="1220">
        <f>margins!A24</f>
        <v>8.375</v>
      </c>
      <c r="C33" s="1177">
        <v>108.41425</v>
      </c>
      <c r="D33" s="1176">
        <v>108.31425</v>
      </c>
      <c r="E33" s="1175">
        <v>108.31425</v>
      </c>
      <c r="F33" s="1163"/>
      <c r="G33" s="1180" t="s">
        <v>606</v>
      </c>
      <c r="H33" s="1721" t="s">
        <v>605</v>
      </c>
      <c r="I33" s="1722"/>
      <c r="K33" s="1504"/>
      <c r="N33" s="1136"/>
      <c r="P33" s="1516" t="s">
        <v>692</v>
      </c>
      <c r="Q33" s="436" t="s">
        <v>195</v>
      </c>
      <c r="R33" s="1517">
        <f>_xlfn.IFNA(VLOOKUP(Q33,G36:J39,4,0), 0)</f>
        <v>0</v>
      </c>
    </row>
    <row r="34" spans="1:18" s="993" customFormat="1" ht="15.75" thickBot="1">
      <c r="A34" s="1139"/>
      <c r="B34" s="1220">
        <f>margins!A25</f>
        <v>8.5</v>
      </c>
      <c r="C34" s="1177">
        <v>108.78925</v>
      </c>
      <c r="D34" s="1176">
        <v>108.68925</v>
      </c>
      <c r="E34" s="1175">
        <v>108.68925</v>
      </c>
      <c r="F34" s="1163"/>
      <c r="G34" s="1138"/>
      <c r="H34"/>
      <c r="I34"/>
      <c r="J34"/>
      <c r="N34" s="1136"/>
      <c r="P34" s="1518" t="s">
        <v>210</v>
      </c>
      <c r="Q34" s="437"/>
      <c r="R34" s="1519">
        <f>SUM(R17:R33)</f>
        <v>-3.25</v>
      </c>
    </row>
    <row r="35" spans="1:18" s="993" customFormat="1" ht="15.75" thickBot="1">
      <c r="A35" s="1139"/>
      <c r="B35" s="1220">
        <f>margins!A26</f>
        <v>8.625</v>
      </c>
      <c r="C35" s="1177">
        <v>109.03925</v>
      </c>
      <c r="D35" s="1176">
        <v>108.93925</v>
      </c>
      <c r="E35" s="1175">
        <v>108.93925</v>
      </c>
      <c r="F35" s="1163"/>
      <c r="G35" s="1716" t="str">
        <f ca="1">TEXT(TODAY(), "mmmm") &amp; " Special"</f>
        <v>February Special</v>
      </c>
      <c r="H35" s="1717"/>
      <c r="I35" s="1717"/>
      <c r="J35" s="1718"/>
      <c r="N35" s="1136"/>
      <c r="P35" s="1520"/>
      <c r="Q35" s="425"/>
      <c r="R35" s="1521"/>
    </row>
    <row r="36" spans="1:18" s="993" customFormat="1" ht="15.75" thickBot="1">
      <c r="A36" s="1139"/>
      <c r="B36" s="1220">
        <f>margins!A27</f>
        <v>8.75</v>
      </c>
      <c r="C36" s="1177">
        <v>109.28925</v>
      </c>
      <c r="D36" s="1176">
        <v>109.18925</v>
      </c>
      <c r="E36" s="1175">
        <v>109.18925</v>
      </c>
      <c r="F36" s="1163"/>
      <c r="G36" s="1242" t="s">
        <v>535</v>
      </c>
      <c r="H36" s="1245"/>
      <c r="I36" s="1245"/>
      <c r="J36" s="1246">
        <v>0.75</v>
      </c>
      <c r="N36" s="1136"/>
      <c r="P36" s="1522" t="s">
        <v>211</v>
      </c>
      <c r="Q36" s="427"/>
      <c r="R36" s="1523">
        <f>IF(ISNUMBER(MATCH("NA", R17:R33, 0)), "NA", IF(Q18="&lt;.75",MIN(I22,R34+R15),IF(OR(Q21="2,500,001-3,000,000",Q21="3,000,001-3,500,000"), MIN(I24, R34+R15), IF(Q16="80.01-85.00", MIN(I26, R34+R15), IF(AND(Q26="Choose a Selection",Q27&lt;&gt;"Choose a Selection"),(MIN(R34+R15,VLOOKUP($Q$27,$G$15:$I$20,3,FALSE))),IF(AND(Q27="Choose a Selection",Q26&lt;&gt;"Choose a Selection"),MIN(R34+R15,VLOOKUP($Q$26,$G$15:$I$20,3,FALSE)),IF(AND(Q26="Choose a Selection",Q27="Choose a Selection"),R15+R34)))))))</f>
        <v>98.548625000000001</v>
      </c>
    </row>
    <row r="37" spans="1:18" s="993" customFormat="1" ht="15.75" thickBot="1">
      <c r="A37" s="1139"/>
      <c r="B37" s="1220">
        <f>margins!A28</f>
        <v>8.875</v>
      </c>
      <c r="C37" s="1177">
        <v>109.53925</v>
      </c>
      <c r="D37" s="1176">
        <v>109.43925</v>
      </c>
      <c r="E37" s="1175">
        <v>109.43925</v>
      </c>
      <c r="F37" s="1163"/>
      <c r="G37" s="1243" t="s">
        <v>538</v>
      </c>
      <c r="H37" s="1247"/>
      <c r="I37" s="1247"/>
      <c r="J37" s="1248">
        <v>0.5</v>
      </c>
      <c r="N37" s="1136"/>
      <c r="P37" s="1524"/>
      <c r="Q37" s="421"/>
      <c r="R37" s="1525"/>
    </row>
    <row r="38" spans="1:18" s="993" customFormat="1">
      <c r="A38" s="1139"/>
      <c r="B38" s="1220">
        <f>margins!A29</f>
        <v>9</v>
      </c>
      <c r="C38" s="1177">
        <v>109.78925</v>
      </c>
      <c r="D38" s="1176">
        <v>109.68925</v>
      </c>
      <c r="E38" s="1175">
        <v>109.68925</v>
      </c>
      <c r="F38" s="1163"/>
      <c r="G38" s="1242" t="s">
        <v>536</v>
      </c>
      <c r="H38" s="1245"/>
      <c r="I38" s="1245"/>
      <c r="J38" s="1246">
        <v>0.5</v>
      </c>
      <c r="N38" s="1136"/>
      <c r="P38" s="1526" t="s">
        <v>212</v>
      </c>
      <c r="Q38" s="1527"/>
      <c r="R38" s="1528"/>
    </row>
    <row r="39" spans="1:18" s="993" customFormat="1" ht="15.75" thickBot="1">
      <c r="A39" s="1139"/>
      <c r="B39" s="1220">
        <f>margins!A30</f>
        <v>9.125</v>
      </c>
      <c r="C39" s="1177">
        <v>110.03925</v>
      </c>
      <c r="D39" s="1176">
        <v>109.93925</v>
      </c>
      <c r="E39" s="1175">
        <v>109.93925</v>
      </c>
      <c r="F39" s="1163"/>
      <c r="G39" s="1243" t="s">
        <v>537</v>
      </c>
      <c r="H39" s="1247"/>
      <c r="I39" s="1247"/>
      <c r="J39" s="1248">
        <v>0.25</v>
      </c>
      <c r="N39" s="1136"/>
    </row>
    <row r="40" spans="1:18" s="993" customFormat="1">
      <c r="A40" s="1139"/>
      <c r="B40" s="1220">
        <f>margins!A31</f>
        <v>9.25</v>
      </c>
      <c r="C40" s="1177">
        <v>110.28925000000001</v>
      </c>
      <c r="D40" s="1176">
        <v>110.18925000000002</v>
      </c>
      <c r="E40" s="1175">
        <v>110.18925000000002</v>
      </c>
      <c r="F40" s="1163"/>
      <c r="G40" s="1244" t="s">
        <v>523</v>
      </c>
      <c r="N40" s="1136"/>
    </row>
    <row r="41" spans="1:18" s="993" customFormat="1">
      <c r="A41" s="1139"/>
      <c r="B41" s="1220">
        <f>margins!A32</f>
        <v>9.375</v>
      </c>
      <c r="C41" s="1177">
        <v>110.53925000000001</v>
      </c>
      <c r="D41" s="1176">
        <v>110.43925000000002</v>
      </c>
      <c r="E41" s="1175">
        <v>110.43925000000002</v>
      </c>
      <c r="F41" s="1163"/>
      <c r="G41" s="1244" t="s">
        <v>524</v>
      </c>
      <c r="N41" s="1136"/>
    </row>
    <row r="42" spans="1:18" s="993" customFormat="1" ht="15.75" thickBot="1">
      <c r="A42" s="1139"/>
      <c r="B42" s="1219">
        <f>margins!A33</f>
        <v>9.5</v>
      </c>
      <c r="C42" s="1173">
        <v>110.78925000000001</v>
      </c>
      <c r="D42" s="1172">
        <v>110.68925000000002</v>
      </c>
      <c r="E42" s="1259">
        <v>110.68925000000002</v>
      </c>
      <c r="F42" s="1163"/>
      <c r="G42" s="1244" t="s">
        <v>750</v>
      </c>
      <c r="N42" s="1136"/>
    </row>
    <row r="43" spans="1:18" s="993" customFormat="1">
      <c r="A43" s="1139"/>
      <c r="B43" s="1171"/>
      <c r="C43" s="1170"/>
      <c r="D43" s="1715"/>
      <c r="E43" s="1715"/>
      <c r="G43" s="1574"/>
      <c r="H43" s="1574"/>
      <c r="I43" s="1574"/>
      <c r="J43" s="1574"/>
      <c r="N43" s="1136"/>
    </row>
    <row r="44" spans="1:18" s="993" customFormat="1">
      <c r="A44" s="1139"/>
      <c r="B44" s="1171"/>
      <c r="C44" s="1170"/>
      <c r="D44" s="1170"/>
      <c r="E44" s="1170"/>
      <c r="G44" s="1573"/>
      <c r="H44" s="1187"/>
      <c r="I44" s="1187"/>
      <c r="J44" s="1575"/>
      <c r="N44" s="1136"/>
    </row>
    <row r="45" spans="1:18" s="993" customFormat="1" ht="16.5" customHeight="1">
      <c r="A45" s="1139"/>
      <c r="B45" s="1171"/>
      <c r="C45" s="1170"/>
      <c r="D45" s="1170"/>
      <c r="E45" s="1170"/>
      <c r="G45" s="1576"/>
      <c r="H45" s="1576"/>
      <c r="I45" s="1576"/>
      <c r="J45" s="1576"/>
      <c r="N45" s="1136"/>
    </row>
    <row r="46" spans="1:18" s="993" customFormat="1">
      <c r="A46" s="1139"/>
      <c r="B46" s="1171"/>
      <c r="C46" s="1170"/>
      <c r="D46" s="1170"/>
      <c r="E46" s="1170"/>
      <c r="G46" s="1576"/>
      <c r="H46" s="1576"/>
      <c r="I46" s="1576"/>
      <c r="J46" s="1576"/>
      <c r="N46" s="1136"/>
    </row>
    <row r="47" spans="1:18" s="993" customFormat="1">
      <c r="A47" s="1139"/>
      <c r="B47" s="1171"/>
      <c r="C47" s="1170"/>
      <c r="D47" s="1170"/>
      <c r="E47" s="1170"/>
      <c r="G47" s="1576"/>
      <c r="H47" s="1576"/>
      <c r="I47" s="1576"/>
      <c r="J47" s="1576"/>
      <c r="N47" s="1136"/>
    </row>
    <row r="48" spans="1:18" s="993" customFormat="1" ht="15.75" thickBot="1">
      <c r="A48" s="1139"/>
      <c r="N48" s="1136"/>
    </row>
    <row r="49" spans="1:14" s="993" customFormat="1" ht="15.75" thickBot="1">
      <c r="A49" s="1139"/>
      <c r="B49" s="1138" t="s">
        <v>221</v>
      </c>
      <c r="D49" s="1140"/>
      <c r="E49" s="1"/>
      <c r="F49" s="1687" t="s">
        <v>306</v>
      </c>
      <c r="G49" s="1688"/>
      <c r="H49" s="1688"/>
      <c r="I49" s="1688"/>
      <c r="J49" s="1688"/>
      <c r="K49" s="1688"/>
      <c r="L49" s="1688"/>
      <c r="M49" s="1689"/>
      <c r="N49" s="1136"/>
    </row>
    <row r="50" spans="1:14" s="993" customFormat="1" ht="15.75" thickBot="1">
      <c r="A50" s="1139"/>
      <c r="B50" s="1364"/>
      <c r="C50" s="1371"/>
      <c r="D50" s="1371"/>
      <c r="E50" s="1372" t="s">
        <v>195</v>
      </c>
      <c r="F50" s="1349" t="s">
        <v>15</v>
      </c>
      <c r="G50" s="1360" t="s">
        <v>16</v>
      </c>
      <c r="H50" s="1349" t="s">
        <v>17</v>
      </c>
      <c r="I50" s="1361" t="s">
        <v>18</v>
      </c>
      <c r="J50" s="1362" t="s">
        <v>19</v>
      </c>
      <c r="K50" s="1349" t="s">
        <v>20</v>
      </c>
      <c r="L50" s="1349" t="s">
        <v>21</v>
      </c>
      <c r="M50" s="1363" t="s">
        <v>22</v>
      </c>
      <c r="N50" s="1136"/>
    </row>
    <row r="51" spans="1:14" s="993" customFormat="1">
      <c r="A51" s="1139"/>
      <c r="B51" s="1711" t="s">
        <v>110</v>
      </c>
      <c r="C51" s="1654" t="s">
        <v>112</v>
      </c>
      <c r="D51" s="1655"/>
      <c r="E51" s="1656"/>
      <c r="F51" s="1149">
        <v>-0.125</v>
      </c>
      <c r="G51" s="1148">
        <v>-0.375</v>
      </c>
      <c r="H51" s="1148">
        <v>-0.625</v>
      </c>
      <c r="I51" s="1148">
        <v>-0.625</v>
      </c>
      <c r="J51" s="1148">
        <v>-0.75</v>
      </c>
      <c r="K51" s="1148">
        <v>-2</v>
      </c>
      <c r="L51" s="1148">
        <v>-2.5</v>
      </c>
      <c r="M51" s="1147">
        <v>-6.75</v>
      </c>
      <c r="N51" s="1136"/>
    </row>
    <row r="52" spans="1:14" s="993" customFormat="1">
      <c r="A52" s="1139"/>
      <c r="B52" s="1711"/>
      <c r="C52" s="1657" t="s">
        <v>24</v>
      </c>
      <c r="D52" s="1658"/>
      <c r="E52" s="1659"/>
      <c r="F52" s="1152">
        <v>-0.25</v>
      </c>
      <c r="G52" s="1151">
        <v>-0.5</v>
      </c>
      <c r="H52" s="1151">
        <v>-0.75</v>
      </c>
      <c r="I52" s="1151">
        <v>-0.75</v>
      </c>
      <c r="J52" s="1151">
        <v>-1</v>
      </c>
      <c r="K52" s="1151">
        <v>-2.25</v>
      </c>
      <c r="L52" s="1151">
        <v>-2.75</v>
      </c>
      <c r="M52" s="1150">
        <v>-7</v>
      </c>
      <c r="N52" s="1136"/>
    </row>
    <row r="53" spans="1:14" s="993" customFormat="1">
      <c r="A53" s="1139"/>
      <c r="B53" s="1711"/>
      <c r="C53" s="1657" t="s">
        <v>25</v>
      </c>
      <c r="D53" s="1658"/>
      <c r="E53" s="1659"/>
      <c r="F53" s="1152">
        <v>-0.5</v>
      </c>
      <c r="G53" s="1151">
        <v>-0.75</v>
      </c>
      <c r="H53" s="1151">
        <v>-1</v>
      </c>
      <c r="I53" s="1151">
        <v>-1</v>
      </c>
      <c r="J53" s="1151">
        <v>-1.25</v>
      </c>
      <c r="K53" s="1151">
        <v>-2.5</v>
      </c>
      <c r="L53" s="1151">
        <v>-3.625</v>
      </c>
      <c r="M53" s="1150">
        <v>-7.375</v>
      </c>
      <c r="N53" s="1136"/>
    </row>
    <row r="54" spans="1:14" s="993" customFormat="1">
      <c r="A54" s="1139"/>
      <c r="B54" s="1711"/>
      <c r="C54" s="1657" t="s">
        <v>26</v>
      </c>
      <c r="D54" s="1658"/>
      <c r="E54" s="1659"/>
      <c r="F54" s="1152">
        <v>-0.875</v>
      </c>
      <c r="G54" s="1151">
        <v>-1.125</v>
      </c>
      <c r="H54" s="1151">
        <v>-1.125</v>
      </c>
      <c r="I54" s="1151">
        <v>-1.625</v>
      </c>
      <c r="J54" s="1151">
        <v>-2</v>
      </c>
      <c r="K54" s="1151">
        <v>-3.125</v>
      </c>
      <c r="L54" s="1151">
        <v>-4.375</v>
      </c>
      <c r="M54" s="1150">
        <v>-7.875</v>
      </c>
      <c r="N54" s="1136"/>
    </row>
    <row r="55" spans="1:14" s="993" customFormat="1">
      <c r="A55" s="1139"/>
      <c r="B55" s="1711"/>
      <c r="C55" s="1657" t="s">
        <v>27</v>
      </c>
      <c r="D55" s="1658"/>
      <c r="E55" s="1659"/>
      <c r="F55" s="1152">
        <v>-1.75</v>
      </c>
      <c r="G55" s="1151">
        <v>-2.125</v>
      </c>
      <c r="H55" s="1151">
        <v>-1.875</v>
      </c>
      <c r="I55" s="1151">
        <v>-2.375</v>
      </c>
      <c r="J55" s="1151">
        <v>-2.75</v>
      </c>
      <c r="K55" s="1151">
        <v>-4.125</v>
      </c>
      <c r="L55" s="1151">
        <v>-6.5</v>
      </c>
      <c r="M55" s="1150" t="s">
        <v>14</v>
      </c>
      <c r="N55" s="1136"/>
    </row>
    <row r="56" spans="1:14" s="993" customFormat="1">
      <c r="A56" s="1139"/>
      <c r="B56" s="1711"/>
      <c r="C56" s="1657" t="s">
        <v>28</v>
      </c>
      <c r="D56" s="1658"/>
      <c r="E56" s="1659"/>
      <c r="F56" s="1152">
        <v>-2.5</v>
      </c>
      <c r="G56" s="1151">
        <v>-2.875</v>
      </c>
      <c r="H56" s="1151">
        <v>-2.875</v>
      </c>
      <c r="I56" s="1151">
        <v>-3.375</v>
      </c>
      <c r="J56" s="1151">
        <v>-3.75</v>
      </c>
      <c r="K56" s="1151">
        <v>-5.875</v>
      </c>
      <c r="L56" s="1151">
        <v>-8.5</v>
      </c>
      <c r="M56" s="1150" t="s">
        <v>14</v>
      </c>
      <c r="N56" s="1136"/>
    </row>
    <row r="57" spans="1:14" s="993" customFormat="1">
      <c r="A57" s="1139"/>
      <c r="B57" s="1711"/>
      <c r="C57" s="1657" t="s">
        <v>80</v>
      </c>
      <c r="D57" s="1658"/>
      <c r="E57" s="1659"/>
      <c r="F57" s="1152">
        <v>-4.25</v>
      </c>
      <c r="G57" s="1151">
        <v>-4.5</v>
      </c>
      <c r="H57" s="1151">
        <v>-4.5</v>
      </c>
      <c r="I57" s="1151">
        <v>-5</v>
      </c>
      <c r="J57" s="1151">
        <v>-5.5</v>
      </c>
      <c r="K57" s="1151" t="s">
        <v>14</v>
      </c>
      <c r="L57" s="1151" t="s">
        <v>14</v>
      </c>
      <c r="M57" s="1150" t="s">
        <v>14</v>
      </c>
      <c r="N57" s="1136"/>
    </row>
    <row r="58" spans="1:14" s="993" customFormat="1" ht="15.75" thickBot="1">
      <c r="A58" s="1139"/>
      <c r="B58" s="1711"/>
      <c r="C58" s="1669" t="s">
        <v>81</v>
      </c>
      <c r="D58" s="1670"/>
      <c r="E58" s="1671"/>
      <c r="F58" s="1214">
        <v>-5.25</v>
      </c>
      <c r="G58" s="1213">
        <v>-5.5</v>
      </c>
      <c r="H58" s="1213">
        <v>-5.75</v>
      </c>
      <c r="I58" s="1213">
        <v>-6.5</v>
      </c>
      <c r="J58" s="1213" t="s">
        <v>14</v>
      </c>
      <c r="K58" s="1213" t="s">
        <v>14</v>
      </c>
      <c r="L58" s="1213" t="s">
        <v>14</v>
      </c>
      <c r="M58" s="1212" t="s">
        <v>14</v>
      </c>
      <c r="N58" s="1136"/>
    </row>
    <row r="59" spans="1:14" s="993" customFormat="1">
      <c r="A59" s="1139"/>
      <c r="B59" s="1708" t="s">
        <v>667</v>
      </c>
      <c r="C59" s="1666" t="s">
        <v>702</v>
      </c>
      <c r="D59" s="1667"/>
      <c r="E59" s="1668"/>
      <c r="F59" s="1210">
        <v>0.625</v>
      </c>
      <c r="G59" s="1210">
        <v>0.625</v>
      </c>
      <c r="H59" s="1210">
        <v>0.625</v>
      </c>
      <c r="I59" s="1210">
        <v>0.625</v>
      </c>
      <c r="J59" s="1210">
        <v>0.625</v>
      </c>
      <c r="K59" s="1210">
        <v>0.625</v>
      </c>
      <c r="L59" s="1210">
        <v>0.625</v>
      </c>
      <c r="M59" s="1209">
        <v>0.5</v>
      </c>
      <c r="N59" s="1136"/>
    </row>
    <row r="60" spans="1:14" s="993" customFormat="1">
      <c r="A60" s="1139"/>
      <c r="B60" s="1709"/>
      <c r="C60" s="1657" t="s">
        <v>114</v>
      </c>
      <c r="D60" s="1658"/>
      <c r="E60" s="1659"/>
      <c r="F60" s="1151">
        <v>0</v>
      </c>
      <c r="G60" s="1151">
        <v>0</v>
      </c>
      <c r="H60" s="1151">
        <v>0</v>
      </c>
      <c r="I60" s="1151">
        <v>0</v>
      </c>
      <c r="J60" s="1151">
        <v>0</v>
      </c>
      <c r="K60" s="1151">
        <v>0</v>
      </c>
      <c r="L60" s="1151">
        <v>0</v>
      </c>
      <c r="M60" s="1150">
        <v>0</v>
      </c>
      <c r="N60" s="1136"/>
    </row>
    <row r="61" spans="1:14" s="993" customFormat="1">
      <c r="A61" s="1139"/>
      <c r="B61" s="1709"/>
      <c r="C61" s="1657" t="s">
        <v>622</v>
      </c>
      <c r="D61" s="1658"/>
      <c r="E61" s="1659"/>
      <c r="F61" s="1152">
        <v>-2.25</v>
      </c>
      <c r="G61" s="1151">
        <v>-2.25</v>
      </c>
      <c r="H61" s="1151">
        <v>-2.25</v>
      </c>
      <c r="I61" s="1151">
        <v>-2.25</v>
      </c>
      <c r="J61" s="1151">
        <v>-2.25</v>
      </c>
      <c r="K61" s="1151">
        <v>-3.25</v>
      </c>
      <c r="L61" s="1151" t="s">
        <v>14</v>
      </c>
      <c r="M61" s="1150" t="s">
        <v>14</v>
      </c>
      <c r="N61" s="1136"/>
    </row>
    <row r="62" spans="1:14" s="993" customFormat="1">
      <c r="A62" s="1139"/>
      <c r="B62" s="1709"/>
      <c r="C62" s="1657" t="s">
        <v>621</v>
      </c>
      <c r="D62" s="1658"/>
      <c r="E62" s="1659"/>
      <c r="F62" s="1152">
        <v>-5.875</v>
      </c>
      <c r="G62" s="1151">
        <v>-5.875</v>
      </c>
      <c r="H62" s="1151">
        <v>-5.875</v>
      </c>
      <c r="I62" s="1151">
        <v>-6.5</v>
      </c>
      <c r="J62" s="1151">
        <v>-6.875</v>
      </c>
      <c r="K62" s="1151">
        <v>-8.25</v>
      </c>
      <c r="L62" s="1151" t="s">
        <v>14</v>
      </c>
      <c r="M62" s="1150" t="s">
        <v>14</v>
      </c>
      <c r="N62" s="1136"/>
    </row>
    <row r="63" spans="1:14" s="993" customFormat="1" ht="15.75" thickBot="1">
      <c r="A63" s="1139"/>
      <c r="B63" s="1710"/>
      <c r="C63" s="1663" t="s">
        <v>689</v>
      </c>
      <c r="D63" s="1664"/>
      <c r="E63" s="1665"/>
      <c r="F63" s="1144">
        <v>-0.75</v>
      </c>
      <c r="G63" s="1144">
        <v>-0.75</v>
      </c>
      <c r="H63" s="1144">
        <v>-0.75</v>
      </c>
      <c r="I63" s="1144">
        <v>-0.75</v>
      </c>
      <c r="J63" s="1144">
        <v>-1</v>
      </c>
      <c r="K63" s="1144">
        <v>-1.375</v>
      </c>
      <c r="L63" s="1144">
        <v>-2.125</v>
      </c>
      <c r="M63" s="1143" t="s">
        <v>14</v>
      </c>
      <c r="N63" s="1136"/>
    </row>
    <row r="64" spans="1:14" s="993" customFormat="1">
      <c r="A64" s="1139"/>
      <c r="N64" s="1136"/>
    </row>
    <row r="65" spans="1:14" s="993" customFormat="1" ht="15.75" thickBot="1">
      <c r="A65" s="1139"/>
      <c r="N65" s="1136"/>
    </row>
    <row r="66" spans="1:14" s="993" customFormat="1" ht="15.75" thickBot="1">
      <c r="A66" s="1139"/>
      <c r="B66" s="1138" t="s">
        <v>727</v>
      </c>
      <c r="D66" s="1140"/>
      <c r="E66" s="1"/>
      <c r="F66" s="1687" t="s">
        <v>306</v>
      </c>
      <c r="G66" s="1688"/>
      <c r="H66" s="1688"/>
      <c r="I66" s="1688"/>
      <c r="J66" s="1688"/>
      <c r="K66" s="1688"/>
      <c r="L66" s="1688"/>
      <c r="M66" s="1689"/>
      <c r="N66" s="1136"/>
    </row>
    <row r="67" spans="1:14" s="993" customFormat="1" ht="15.75" thickBot="1">
      <c r="A67" s="1139"/>
      <c r="B67" s="1712"/>
      <c r="C67" s="1713"/>
      <c r="D67" s="1713"/>
      <c r="E67" s="1713"/>
      <c r="F67" s="1158" t="s">
        <v>15</v>
      </c>
      <c r="G67" s="1349" t="s">
        <v>16</v>
      </c>
      <c r="H67" s="1349" t="s">
        <v>17</v>
      </c>
      <c r="I67" s="1349" t="s">
        <v>18</v>
      </c>
      <c r="J67" s="1349" t="s">
        <v>19</v>
      </c>
      <c r="K67" s="1349" t="s">
        <v>20</v>
      </c>
      <c r="L67" s="1349" t="s">
        <v>21</v>
      </c>
      <c r="M67" s="1363" t="s">
        <v>22</v>
      </c>
      <c r="N67" s="1136"/>
    </row>
    <row r="68" spans="1:14" s="993" customFormat="1" ht="15" customHeight="1" thickBot="1">
      <c r="A68" s="1139"/>
      <c r="B68" s="1250" t="s">
        <v>71</v>
      </c>
      <c r="C68" s="1712" t="s">
        <v>73</v>
      </c>
      <c r="D68" s="1713"/>
      <c r="E68" s="1714"/>
      <c r="F68" s="1144">
        <v>-0.25</v>
      </c>
      <c r="G68" s="1144">
        <v>-0.25</v>
      </c>
      <c r="H68" s="1144">
        <v>-0.25</v>
      </c>
      <c r="I68" s="1144">
        <v>-0.25</v>
      </c>
      <c r="J68" s="1144">
        <v>-0.25</v>
      </c>
      <c r="K68" s="1144" t="s">
        <v>14</v>
      </c>
      <c r="L68" s="1144" t="s">
        <v>14</v>
      </c>
      <c r="M68" s="1143" t="s">
        <v>14</v>
      </c>
      <c r="N68" s="1136"/>
    </row>
    <row r="69" spans="1:14" s="993" customFormat="1">
      <c r="A69" s="1139"/>
      <c r="B69" s="1708" t="s">
        <v>708</v>
      </c>
      <c r="C69" s="1666" t="s">
        <v>620</v>
      </c>
      <c r="D69" s="1667"/>
      <c r="E69" s="1668"/>
      <c r="F69" s="1148">
        <v>0</v>
      </c>
      <c r="G69" s="1148">
        <v>0</v>
      </c>
      <c r="H69" s="1148">
        <v>0</v>
      </c>
      <c r="I69" s="1148">
        <v>0</v>
      </c>
      <c r="J69" s="1148">
        <v>0</v>
      </c>
      <c r="K69" s="1148">
        <v>0</v>
      </c>
      <c r="L69" s="1148" t="s">
        <v>14</v>
      </c>
      <c r="M69" s="1147" t="s">
        <v>14</v>
      </c>
      <c r="N69" s="1136"/>
    </row>
    <row r="70" spans="1:14" s="993" customFormat="1" ht="15.75" thickBot="1">
      <c r="A70" s="1139"/>
      <c r="B70" s="1710"/>
      <c r="C70" s="1663" t="s">
        <v>619</v>
      </c>
      <c r="D70" s="1664"/>
      <c r="E70" s="1665"/>
      <c r="F70" s="1144">
        <v>-0.25</v>
      </c>
      <c r="G70" s="1144">
        <v>-0.25</v>
      </c>
      <c r="H70" s="1144">
        <v>-0.25</v>
      </c>
      <c r="I70" s="1144">
        <v>-0.25</v>
      </c>
      <c r="J70" s="1144">
        <v>-0.375</v>
      </c>
      <c r="K70" s="1144">
        <v>-0.375</v>
      </c>
      <c r="L70" s="1144" t="s">
        <v>14</v>
      </c>
      <c r="M70" s="1143" t="s">
        <v>14</v>
      </c>
      <c r="N70" s="1136"/>
    </row>
    <row r="71" spans="1:14" s="993" customFormat="1">
      <c r="A71" s="1139"/>
      <c r="B71" s="1723" t="s">
        <v>47</v>
      </c>
      <c r="C71" s="1666" t="s">
        <v>604</v>
      </c>
      <c r="D71" s="1667"/>
      <c r="E71" s="1668"/>
      <c r="F71" s="1148">
        <v>-0.75</v>
      </c>
      <c r="G71" s="1148">
        <v>-0.75</v>
      </c>
      <c r="H71" s="1148">
        <v>-0.875</v>
      </c>
      <c r="I71" s="1148">
        <v>-0.875</v>
      </c>
      <c r="J71" s="1148">
        <v>-0.875</v>
      </c>
      <c r="K71" s="1148">
        <v>-1.75</v>
      </c>
      <c r="L71" s="1148">
        <v>-2</v>
      </c>
      <c r="M71" s="1147">
        <v>-4</v>
      </c>
      <c r="N71" s="1136"/>
    </row>
    <row r="72" spans="1:14" s="993" customFormat="1">
      <c r="A72" s="1139"/>
      <c r="B72" s="1711"/>
      <c r="C72" s="1657" t="s">
        <v>603</v>
      </c>
      <c r="D72" s="1658"/>
      <c r="E72" s="1659"/>
      <c r="F72" s="1151">
        <v>-0.25</v>
      </c>
      <c r="G72" s="1151">
        <v>-0.25</v>
      </c>
      <c r="H72" s="1151">
        <v>-0.25</v>
      </c>
      <c r="I72" s="1151">
        <v>-0.25</v>
      </c>
      <c r="J72" s="1151">
        <v>-0.25</v>
      </c>
      <c r="K72" s="1151">
        <v>-0.25</v>
      </c>
      <c r="L72" s="1151">
        <v>-0.5</v>
      </c>
      <c r="M72" s="1150">
        <v>-0.5</v>
      </c>
      <c r="N72" s="1136"/>
    </row>
    <row r="73" spans="1:14" s="993" customFormat="1">
      <c r="A73" s="1139"/>
      <c r="B73" s="1711"/>
      <c r="C73" s="1657" t="s">
        <v>380</v>
      </c>
      <c r="D73" s="1658"/>
      <c r="E73" s="1659"/>
      <c r="F73" s="1151">
        <v>0</v>
      </c>
      <c r="G73" s="1151">
        <v>0</v>
      </c>
      <c r="H73" s="1151">
        <v>0</v>
      </c>
      <c r="I73" s="1151">
        <v>0</v>
      </c>
      <c r="J73" s="1151">
        <v>0</v>
      </c>
      <c r="K73" s="1151">
        <v>0</v>
      </c>
      <c r="L73" s="1151">
        <v>0</v>
      </c>
      <c r="M73" s="1150">
        <v>0</v>
      </c>
      <c r="N73" s="1136"/>
    </row>
    <row r="74" spans="1:14" s="993" customFormat="1">
      <c r="A74" s="1139"/>
      <c r="B74" s="1711"/>
      <c r="C74" s="1657" t="s">
        <v>381</v>
      </c>
      <c r="D74" s="1658"/>
      <c r="E74" s="1659"/>
      <c r="F74" s="1151">
        <v>0</v>
      </c>
      <c r="G74" s="1151">
        <v>0</v>
      </c>
      <c r="H74" s="1151">
        <v>0</v>
      </c>
      <c r="I74" s="1151">
        <v>0</v>
      </c>
      <c r="J74" s="1151">
        <v>0</v>
      </c>
      <c r="K74" s="1151">
        <v>0</v>
      </c>
      <c r="L74" s="1151">
        <v>0</v>
      </c>
      <c r="M74" s="1150">
        <v>0</v>
      </c>
      <c r="N74" s="1136"/>
    </row>
    <row r="75" spans="1:14" s="993" customFormat="1">
      <c r="A75" s="1139"/>
      <c r="B75" s="1711"/>
      <c r="C75" s="1657" t="s">
        <v>382</v>
      </c>
      <c r="D75" s="1658"/>
      <c r="E75" s="1659"/>
      <c r="F75" s="1151">
        <v>0</v>
      </c>
      <c r="G75" s="1151">
        <v>0</v>
      </c>
      <c r="H75" s="1151">
        <v>0</v>
      </c>
      <c r="I75" s="1151">
        <v>0</v>
      </c>
      <c r="J75" s="1151">
        <v>0</v>
      </c>
      <c r="K75" s="1151">
        <v>0</v>
      </c>
      <c r="L75" s="1151">
        <v>-0.5</v>
      </c>
      <c r="M75" s="1150" t="s">
        <v>14</v>
      </c>
      <c r="N75" s="1136"/>
    </row>
    <row r="76" spans="1:14" s="993" customFormat="1">
      <c r="A76" s="1139"/>
      <c r="B76" s="1711"/>
      <c r="C76" s="1657" t="s">
        <v>383</v>
      </c>
      <c r="D76" s="1658"/>
      <c r="E76" s="1659"/>
      <c r="F76" s="1151">
        <v>-0.25</v>
      </c>
      <c r="G76" s="1151">
        <v>-0.25</v>
      </c>
      <c r="H76" s="1151">
        <v>-0.25</v>
      </c>
      <c r="I76" s="1151">
        <v>-0.25</v>
      </c>
      <c r="J76" s="1151">
        <v>-0.25</v>
      </c>
      <c r="K76" s="1151">
        <v>-0.5</v>
      </c>
      <c r="L76" s="1151" t="s">
        <v>14</v>
      </c>
      <c r="M76" s="1150" t="s">
        <v>14</v>
      </c>
      <c r="N76" s="1136"/>
    </row>
    <row r="77" spans="1:14" s="993" customFormat="1">
      <c r="A77" s="1139"/>
      <c r="B77" s="1711"/>
      <c r="C77" s="1657" t="s">
        <v>377</v>
      </c>
      <c r="D77" s="1658"/>
      <c r="E77" s="1659"/>
      <c r="F77" s="1151">
        <v>-0.875</v>
      </c>
      <c r="G77" s="1151">
        <v>-0.875</v>
      </c>
      <c r="H77" s="1151">
        <v>-1</v>
      </c>
      <c r="I77" s="1151">
        <v>-1.25</v>
      </c>
      <c r="J77" s="1151">
        <v>-1.5</v>
      </c>
      <c r="K77" s="1151" t="s">
        <v>14</v>
      </c>
      <c r="L77" s="1151" t="s">
        <v>14</v>
      </c>
      <c r="M77" s="1150" t="s">
        <v>14</v>
      </c>
      <c r="N77" s="1136"/>
    </row>
    <row r="78" spans="1:14" s="993" customFormat="1">
      <c r="A78" s="1139"/>
      <c r="B78" s="1711"/>
      <c r="C78" s="1657" t="s">
        <v>378</v>
      </c>
      <c r="D78" s="1658"/>
      <c r="E78" s="1659"/>
      <c r="F78" s="1151">
        <v>-1.25</v>
      </c>
      <c r="G78" s="1151">
        <v>-1.25</v>
      </c>
      <c r="H78" s="1151">
        <v>-1.25</v>
      </c>
      <c r="I78" s="1151">
        <v>-1.625</v>
      </c>
      <c r="J78" s="1151">
        <v>-1.75</v>
      </c>
      <c r="K78" s="1151" t="s">
        <v>14</v>
      </c>
      <c r="L78" s="1151" t="s">
        <v>14</v>
      </c>
      <c r="M78" s="1150" t="s">
        <v>14</v>
      </c>
      <c r="N78" s="1136"/>
    </row>
    <row r="79" spans="1:14" s="993" customFormat="1" ht="15.75" thickBot="1">
      <c r="A79" s="1139"/>
      <c r="B79" s="1724"/>
      <c r="C79" s="1663" t="s">
        <v>379</v>
      </c>
      <c r="D79" s="1664"/>
      <c r="E79" s="1665"/>
      <c r="F79" s="1144">
        <v>-2</v>
      </c>
      <c r="G79" s="1144">
        <v>-2</v>
      </c>
      <c r="H79" s="1144">
        <v>-2</v>
      </c>
      <c r="I79" s="1144">
        <v>-2</v>
      </c>
      <c r="J79" s="1144">
        <v>-2.5</v>
      </c>
      <c r="K79" s="1144" t="s">
        <v>14</v>
      </c>
      <c r="L79" s="1144" t="s">
        <v>14</v>
      </c>
      <c r="M79" s="1143" t="s">
        <v>14</v>
      </c>
      <c r="N79" s="1136"/>
    </row>
    <row r="80" spans="1:14" s="993" customFormat="1">
      <c r="A80" s="1139"/>
      <c r="B80" s="1725" t="s">
        <v>56</v>
      </c>
      <c r="C80" s="1666" t="s">
        <v>475</v>
      </c>
      <c r="D80" s="1667"/>
      <c r="E80" s="1668"/>
      <c r="F80" s="1148">
        <v>-0.375</v>
      </c>
      <c r="G80" s="1148">
        <v>-0.375</v>
      </c>
      <c r="H80" s="1148">
        <v>-0.375</v>
      </c>
      <c r="I80" s="1148">
        <v>-0.5</v>
      </c>
      <c r="J80" s="1148">
        <v>-0.75</v>
      </c>
      <c r="K80" s="1148">
        <v>-1.5</v>
      </c>
      <c r="L80" s="1148" t="s">
        <v>14</v>
      </c>
      <c r="M80" s="1147" t="s">
        <v>14</v>
      </c>
      <c r="N80" s="1136"/>
    </row>
    <row r="81" spans="1:14" s="993" customFormat="1">
      <c r="A81" s="1139"/>
      <c r="B81" s="1729"/>
      <c r="C81" s="1657" t="s">
        <v>474</v>
      </c>
      <c r="D81" s="1658"/>
      <c r="E81" s="1659"/>
      <c r="F81" s="1151">
        <v>-0.75</v>
      </c>
      <c r="G81" s="1151">
        <v>-0.75</v>
      </c>
      <c r="H81" s="1151">
        <v>-0.75</v>
      </c>
      <c r="I81" s="1151">
        <v>-0.875</v>
      </c>
      <c r="J81" s="1151">
        <v>-1.25</v>
      </c>
      <c r="K81" s="1151" t="s">
        <v>14</v>
      </c>
      <c r="L81" s="1151" t="s">
        <v>14</v>
      </c>
      <c r="M81" s="1150" t="s">
        <v>14</v>
      </c>
      <c r="N81" s="1136"/>
    </row>
    <row r="82" spans="1:14" s="993" customFormat="1" ht="15" customHeight="1" thickBot="1">
      <c r="A82" s="1139"/>
      <c r="B82" s="1660"/>
      <c r="C82" s="1660" t="s">
        <v>690</v>
      </c>
      <c r="D82" s="1661"/>
      <c r="E82" s="1662"/>
      <c r="F82" s="1144">
        <v>-0.625</v>
      </c>
      <c r="G82" s="1144">
        <v>-0.625</v>
      </c>
      <c r="H82" s="1144">
        <v>-0.625</v>
      </c>
      <c r="I82" s="1144">
        <v>-0.75</v>
      </c>
      <c r="J82" s="1144">
        <v>-1.25</v>
      </c>
      <c r="K82" s="1144">
        <v>-2</v>
      </c>
      <c r="L82" s="1144" t="s">
        <v>14</v>
      </c>
      <c r="M82" s="1143" t="s">
        <v>14</v>
      </c>
      <c r="N82" s="1136"/>
    </row>
    <row r="83" spans="1:14" s="993" customFormat="1" ht="15" customHeight="1">
      <c r="A83" s="1139"/>
      <c r="B83" s="1711" t="s">
        <v>62</v>
      </c>
      <c r="C83" s="1654" t="s">
        <v>63</v>
      </c>
      <c r="D83" s="1655"/>
      <c r="E83" s="1656"/>
      <c r="F83" s="1210">
        <v>-0.125</v>
      </c>
      <c r="G83" s="1210">
        <v>-0.125</v>
      </c>
      <c r="H83" s="1210">
        <v>-0.125</v>
      </c>
      <c r="I83" s="1210">
        <v>-0.25</v>
      </c>
      <c r="J83" s="1210">
        <v>-0.5</v>
      </c>
      <c r="K83" s="1210">
        <v>-0.75</v>
      </c>
      <c r="L83" s="1210">
        <v>-1.5</v>
      </c>
      <c r="M83" s="1209">
        <v>-3.5</v>
      </c>
      <c r="N83" s="1136"/>
    </row>
    <row r="84" spans="1:14" s="993" customFormat="1">
      <c r="A84" s="1139"/>
      <c r="B84" s="1711"/>
      <c r="C84" s="1657" t="s">
        <v>186</v>
      </c>
      <c r="D84" s="1658"/>
      <c r="E84" s="1659"/>
      <c r="F84" s="1210">
        <v>-1.375</v>
      </c>
      <c r="G84" s="1210">
        <v>-1.375</v>
      </c>
      <c r="H84" s="1210">
        <v>-1.375</v>
      </c>
      <c r="I84" s="1210">
        <v>-1.375</v>
      </c>
      <c r="J84" s="1210">
        <v>-1.375</v>
      </c>
      <c r="K84" s="1210">
        <v>-1.375</v>
      </c>
      <c r="L84" s="1210" t="s">
        <v>14</v>
      </c>
      <c r="M84" s="1209" t="s">
        <v>14</v>
      </c>
      <c r="N84" s="1136"/>
    </row>
    <row r="85" spans="1:14" s="993" customFormat="1">
      <c r="A85" s="1139"/>
      <c r="B85" s="1711"/>
      <c r="C85" s="1657" t="s">
        <v>256</v>
      </c>
      <c r="D85" s="1658"/>
      <c r="E85" s="1659"/>
      <c r="F85" s="1151">
        <v>-1.375</v>
      </c>
      <c r="G85" s="1151">
        <v>-1.375</v>
      </c>
      <c r="H85" s="1151">
        <v>-1.375</v>
      </c>
      <c r="I85" s="1151">
        <v>-1.375</v>
      </c>
      <c r="J85" s="1151">
        <v>-1.375</v>
      </c>
      <c r="K85" s="1151">
        <v>-1.375</v>
      </c>
      <c r="L85" s="1151">
        <v>-1.75</v>
      </c>
      <c r="M85" s="1150">
        <v>-3.75</v>
      </c>
      <c r="N85" s="1136"/>
    </row>
    <row r="86" spans="1:14" s="993" customFormat="1" ht="15.75" thickBot="1">
      <c r="A86" s="1139"/>
      <c r="B86" s="1724"/>
      <c r="C86" s="1663" t="s">
        <v>64</v>
      </c>
      <c r="D86" s="1664"/>
      <c r="E86" s="1665"/>
      <c r="F86" s="1144">
        <v>-0.5</v>
      </c>
      <c r="G86" s="1144">
        <v>-0.5</v>
      </c>
      <c r="H86" s="1144">
        <v>-0.5</v>
      </c>
      <c r="I86" s="1144">
        <v>-0.5</v>
      </c>
      <c r="J86" s="1144">
        <v>-0.625</v>
      </c>
      <c r="K86" s="1144">
        <v>-0.75</v>
      </c>
      <c r="L86" s="1144">
        <v>-1.5</v>
      </c>
      <c r="M86" s="1143">
        <v>-4</v>
      </c>
      <c r="N86" s="1136"/>
    </row>
    <row r="87" spans="1:14" s="993" customFormat="1">
      <c r="A87" s="1139"/>
      <c r="B87" s="1723" t="s">
        <v>65</v>
      </c>
      <c r="C87" s="1666" t="s">
        <v>136</v>
      </c>
      <c r="D87" s="1667"/>
      <c r="E87" s="1668"/>
      <c r="F87" s="1148">
        <v>-0.25</v>
      </c>
      <c r="G87" s="1148">
        <v>-0.25</v>
      </c>
      <c r="H87" s="1148">
        <v>-0.25</v>
      </c>
      <c r="I87" s="1148">
        <v>-0.25</v>
      </c>
      <c r="J87" s="1148">
        <v>-0.25</v>
      </c>
      <c r="K87" s="1148">
        <v>-0.375</v>
      </c>
      <c r="L87" s="1148">
        <v>-0.5</v>
      </c>
      <c r="M87" s="1147">
        <v>-0.5</v>
      </c>
      <c r="N87" s="1136"/>
    </row>
    <row r="88" spans="1:14" s="993" customFormat="1" ht="15" customHeight="1" thickBot="1">
      <c r="A88" s="1139"/>
      <c r="B88" s="1724"/>
      <c r="C88" s="1663" t="s">
        <v>137</v>
      </c>
      <c r="D88" s="1664"/>
      <c r="E88" s="1665"/>
      <c r="F88" s="1144">
        <v>-0.5</v>
      </c>
      <c r="G88" s="1144">
        <v>-0.5</v>
      </c>
      <c r="H88" s="1144">
        <v>-0.5</v>
      </c>
      <c r="I88" s="1144">
        <v>-0.5</v>
      </c>
      <c r="J88" s="1144">
        <v>-0.625</v>
      </c>
      <c r="K88" s="1144">
        <v>-0.75</v>
      </c>
      <c r="L88" s="1144">
        <v>-1</v>
      </c>
      <c r="M88" s="1143">
        <v>-1.5</v>
      </c>
      <c r="N88" s="1136"/>
    </row>
    <row r="89" spans="1:14" s="993" customFormat="1">
      <c r="A89" s="1139"/>
      <c r="B89" s="1159"/>
      <c r="C89" s="1725" t="s">
        <v>95</v>
      </c>
      <c r="D89" s="1726"/>
      <c r="E89" s="1727"/>
      <c r="F89" s="1148">
        <v>1.25</v>
      </c>
      <c r="G89" s="1148">
        <v>1.25</v>
      </c>
      <c r="H89" s="1148">
        <v>1.25</v>
      </c>
      <c r="I89" s="1148">
        <v>1.25</v>
      </c>
      <c r="J89" s="1148">
        <v>1.25</v>
      </c>
      <c r="K89" s="1148">
        <v>1</v>
      </c>
      <c r="L89" s="1148">
        <v>1</v>
      </c>
      <c r="M89" s="1147">
        <v>1</v>
      </c>
      <c r="N89" s="1136"/>
    </row>
    <row r="90" spans="1:14" s="993" customFormat="1">
      <c r="A90" s="1139"/>
      <c r="B90" s="1728" t="s">
        <v>601</v>
      </c>
      <c r="C90" s="1657" t="s">
        <v>96</v>
      </c>
      <c r="D90" s="1658"/>
      <c r="E90" s="1659"/>
      <c r="F90" s="1210">
        <v>0.75</v>
      </c>
      <c r="G90" s="1210">
        <v>0.75</v>
      </c>
      <c r="H90" s="1210">
        <v>0.75</v>
      </c>
      <c r="I90" s="1210">
        <v>0.75</v>
      </c>
      <c r="J90" s="1210">
        <v>0.75</v>
      </c>
      <c r="K90" s="1210">
        <v>0.625</v>
      </c>
      <c r="L90" s="1210">
        <v>0.625</v>
      </c>
      <c r="M90" s="1209">
        <v>0.625</v>
      </c>
      <c r="N90" s="1136"/>
    </row>
    <row r="91" spans="1:14" s="993" customFormat="1">
      <c r="A91" s="1139"/>
      <c r="B91" s="1728"/>
      <c r="C91" s="1657" t="s">
        <v>7</v>
      </c>
      <c r="D91" s="1658"/>
      <c r="E91" s="1659"/>
      <c r="F91" s="1151">
        <v>0.625</v>
      </c>
      <c r="G91" s="1151">
        <v>0.625</v>
      </c>
      <c r="H91" s="1151">
        <v>0.625</v>
      </c>
      <c r="I91" s="1151">
        <v>0.625</v>
      </c>
      <c r="J91" s="1151">
        <v>0.625</v>
      </c>
      <c r="K91" s="1151">
        <v>0.5</v>
      </c>
      <c r="L91" s="1151">
        <v>0.5</v>
      </c>
      <c r="M91" s="1150">
        <v>0.5</v>
      </c>
      <c r="N91" s="1136"/>
    </row>
    <row r="92" spans="1:14" s="993" customFormat="1">
      <c r="A92" s="1139"/>
      <c r="B92" s="1728"/>
      <c r="C92" s="1657" t="s">
        <v>9</v>
      </c>
      <c r="D92" s="1658"/>
      <c r="E92" s="1659"/>
      <c r="F92" s="1151">
        <v>0.125</v>
      </c>
      <c r="G92" s="1151">
        <v>0.125</v>
      </c>
      <c r="H92" s="1151">
        <v>0.125</v>
      </c>
      <c r="I92" s="1151">
        <v>0.125</v>
      </c>
      <c r="J92" s="1151">
        <v>0.125</v>
      </c>
      <c r="K92" s="1151">
        <v>0</v>
      </c>
      <c r="L92" s="1151">
        <v>0</v>
      </c>
      <c r="M92" s="1150">
        <v>0</v>
      </c>
      <c r="N92" s="1136"/>
    </row>
    <row r="93" spans="1:14" s="993" customFormat="1">
      <c r="A93" s="1139"/>
      <c r="B93" s="1728"/>
      <c r="C93" s="1657" t="s">
        <v>11</v>
      </c>
      <c r="D93" s="1658"/>
      <c r="E93" s="1659"/>
      <c r="F93" s="1151">
        <v>-0.5</v>
      </c>
      <c r="G93" s="1151">
        <v>-0.5</v>
      </c>
      <c r="H93" s="1151">
        <v>-0.5</v>
      </c>
      <c r="I93" s="1151">
        <v>-0.5</v>
      </c>
      <c r="J93" s="1151">
        <v>-0.50000000000000022</v>
      </c>
      <c r="K93" s="1151">
        <v>-0.50000000000000022</v>
      </c>
      <c r="L93" s="1151">
        <v>-0.50000000000000022</v>
      </c>
      <c r="M93" s="1150">
        <v>-0.50000000000000022</v>
      </c>
      <c r="N93" s="1136"/>
    </row>
    <row r="94" spans="1:14" s="993" customFormat="1" ht="15.75" thickBot="1">
      <c r="A94" s="1139"/>
      <c r="B94" s="1728"/>
      <c r="C94" s="1663" t="s">
        <v>97</v>
      </c>
      <c r="D94" s="1664"/>
      <c r="E94" s="1665"/>
      <c r="F94" s="1144">
        <v>-1.0000000000000002</v>
      </c>
      <c r="G94" s="1144">
        <v>-1.0000000000000002</v>
      </c>
      <c r="H94" s="1144">
        <v>-1</v>
      </c>
      <c r="I94" s="1144">
        <v>-1</v>
      </c>
      <c r="J94" s="1144">
        <v>-1</v>
      </c>
      <c r="K94" s="1144">
        <v>-1</v>
      </c>
      <c r="L94" s="1144">
        <v>-1</v>
      </c>
      <c r="M94" s="1143">
        <v>-1</v>
      </c>
      <c r="N94" s="1136"/>
    </row>
    <row r="95" spans="1:14" s="993" customFormat="1">
      <c r="A95" s="1139"/>
      <c r="B95" s="1350" t="s">
        <v>663</v>
      </c>
      <c r="C95" s="1725" t="s">
        <v>95</v>
      </c>
      <c r="D95" s="1726"/>
      <c r="E95" s="1727"/>
      <c r="F95" s="1148">
        <v>0.875</v>
      </c>
      <c r="G95" s="1148">
        <v>0.875</v>
      </c>
      <c r="H95" s="1148">
        <v>0.875</v>
      </c>
      <c r="I95" s="1148">
        <v>0.875</v>
      </c>
      <c r="J95" s="1148">
        <v>0.875</v>
      </c>
      <c r="K95" s="1148">
        <v>0.625</v>
      </c>
      <c r="L95" s="1148">
        <v>0.625</v>
      </c>
      <c r="M95" s="1147">
        <v>0.625</v>
      </c>
      <c r="N95" s="1136"/>
    </row>
    <row r="96" spans="1:14" s="993" customFormat="1">
      <c r="A96" s="1139"/>
      <c r="B96" s="1351" t="s">
        <v>230</v>
      </c>
      <c r="C96" s="1657" t="s">
        <v>96</v>
      </c>
      <c r="D96" s="1658"/>
      <c r="E96" s="1659"/>
      <c r="F96" s="1229">
        <v>0.375</v>
      </c>
      <c r="G96" s="1229">
        <v>0.375</v>
      </c>
      <c r="H96" s="1229">
        <v>0.375</v>
      </c>
      <c r="I96" s="1229">
        <v>0.375</v>
      </c>
      <c r="J96" s="1229">
        <v>0.375</v>
      </c>
      <c r="K96" s="1229">
        <v>0.25</v>
      </c>
      <c r="L96" s="1229">
        <v>0.25</v>
      </c>
      <c r="M96" s="1228">
        <v>0.25</v>
      </c>
      <c r="N96" s="1136"/>
    </row>
    <row r="97" spans="1:14" s="993" customFormat="1">
      <c r="A97" s="1139"/>
      <c r="B97" s="1351" t="s">
        <v>664</v>
      </c>
      <c r="C97" s="1657" t="s">
        <v>7</v>
      </c>
      <c r="D97" s="1658"/>
      <c r="E97" s="1659"/>
      <c r="F97" s="1151">
        <v>0.25</v>
      </c>
      <c r="G97" s="1151">
        <v>0.25</v>
      </c>
      <c r="H97" s="1151">
        <v>0.25</v>
      </c>
      <c r="I97" s="1151">
        <v>0.25</v>
      </c>
      <c r="J97" s="1151">
        <v>0.25</v>
      </c>
      <c r="K97" s="1151">
        <v>0.125</v>
      </c>
      <c r="L97" s="1151">
        <v>0.125</v>
      </c>
      <c r="M97" s="1150">
        <v>0.125</v>
      </c>
      <c r="N97" s="1136"/>
    </row>
    <row r="98" spans="1:14" s="993" customFormat="1">
      <c r="A98" s="1139"/>
      <c r="B98" s="1351" t="s">
        <v>208</v>
      </c>
      <c r="C98" s="1657" t="s">
        <v>9</v>
      </c>
      <c r="D98" s="1658"/>
      <c r="E98" s="1659"/>
      <c r="F98" s="1151">
        <v>-0.25</v>
      </c>
      <c r="G98" s="1151">
        <v>-0.25</v>
      </c>
      <c r="H98" s="1151">
        <v>-0.25</v>
      </c>
      <c r="I98" s="1151">
        <v>-0.25</v>
      </c>
      <c r="J98" s="1151">
        <v>-0.25</v>
      </c>
      <c r="K98" s="1151">
        <v>-0.375</v>
      </c>
      <c r="L98" s="1151">
        <v>-0.375</v>
      </c>
      <c r="M98" s="1150">
        <v>-0.375</v>
      </c>
      <c r="N98" s="1136"/>
    </row>
    <row r="99" spans="1:14" s="993" customFormat="1">
      <c r="A99" s="1139"/>
      <c r="B99" s="1351" t="s">
        <v>665</v>
      </c>
      <c r="C99" s="1657" t="s">
        <v>11</v>
      </c>
      <c r="D99" s="1658"/>
      <c r="E99" s="1659"/>
      <c r="F99" s="1151">
        <v>-0.875</v>
      </c>
      <c r="G99" s="1151">
        <v>-0.875</v>
      </c>
      <c r="H99" s="1151">
        <v>-0.875</v>
      </c>
      <c r="I99" s="1151">
        <v>-0.875</v>
      </c>
      <c r="J99" s="1151">
        <v>-0.87500000000000022</v>
      </c>
      <c r="K99" s="1151">
        <v>-0.87500000000000022</v>
      </c>
      <c r="L99" s="1151">
        <v>-0.87500000000000022</v>
      </c>
      <c r="M99" s="1150">
        <v>-0.87500000000000022</v>
      </c>
      <c r="N99" s="1136"/>
    </row>
    <row r="100" spans="1:14" s="993" customFormat="1" ht="15.75" thickBot="1">
      <c r="A100" s="1139"/>
      <c r="B100" s="1146"/>
      <c r="C100" s="1669" t="s">
        <v>97</v>
      </c>
      <c r="D100" s="1670"/>
      <c r="E100" s="1671"/>
      <c r="F100" s="1215">
        <v>-1.0000000000000002</v>
      </c>
      <c r="G100" s="1215">
        <v>-1.0000000000000002</v>
      </c>
      <c r="H100" s="1215">
        <v>-1</v>
      </c>
      <c r="I100" s="1215">
        <v>-1</v>
      </c>
      <c r="J100" s="1215">
        <v>-1</v>
      </c>
      <c r="K100" s="1215">
        <v>-1</v>
      </c>
      <c r="L100" s="1215">
        <v>-1</v>
      </c>
      <c r="M100" s="1357">
        <v>-1</v>
      </c>
      <c r="N100" s="1136"/>
    </row>
    <row r="101" spans="1:14" s="993" customFormat="1">
      <c r="A101" s="1139"/>
      <c r="B101" s="1723" t="s">
        <v>68</v>
      </c>
      <c r="C101" s="1666" t="s">
        <v>69</v>
      </c>
      <c r="D101" s="1667"/>
      <c r="E101" s="1668"/>
      <c r="F101" s="1148">
        <v>-0.25</v>
      </c>
      <c r="G101" s="1148">
        <v>-0.25</v>
      </c>
      <c r="H101" s="1148">
        <v>-0.25</v>
      </c>
      <c r="I101" s="1148">
        <v>-0.25</v>
      </c>
      <c r="J101" s="1148">
        <v>-0.25</v>
      </c>
      <c r="K101" s="1148">
        <v>-0.25</v>
      </c>
      <c r="L101" s="1148">
        <v>-0.25</v>
      </c>
      <c r="M101" s="1147" t="s">
        <v>14</v>
      </c>
      <c r="N101" s="1136"/>
    </row>
    <row r="102" spans="1:14" s="993" customFormat="1">
      <c r="A102" s="1139"/>
      <c r="B102" s="1711"/>
      <c r="C102" s="1657" t="s">
        <v>164</v>
      </c>
      <c r="D102" s="1658"/>
      <c r="E102" s="1659"/>
      <c r="F102" s="1151">
        <v>-0.25</v>
      </c>
      <c r="G102" s="1151">
        <v>-0.25</v>
      </c>
      <c r="H102" s="1151">
        <v>-0.25</v>
      </c>
      <c r="I102" s="1151">
        <v>-0.25</v>
      </c>
      <c r="J102" s="1151">
        <v>-0.25</v>
      </c>
      <c r="K102" s="1151">
        <v>-0.25</v>
      </c>
      <c r="L102" s="1151">
        <v>-0.25</v>
      </c>
      <c r="M102" s="1150">
        <v>-0.25</v>
      </c>
      <c r="N102" s="1136"/>
    </row>
    <row r="103" spans="1:14" s="993" customFormat="1" ht="15.75" thickBot="1">
      <c r="A103" s="1139"/>
      <c r="B103" s="1724"/>
      <c r="C103" s="1663" t="s">
        <v>482</v>
      </c>
      <c r="D103" s="1664"/>
      <c r="E103" s="1665"/>
      <c r="F103" s="1144">
        <v>-1.25</v>
      </c>
      <c r="G103" s="1144">
        <v>-1.25</v>
      </c>
      <c r="H103" s="1144">
        <v>-1.25</v>
      </c>
      <c r="I103" s="1144">
        <v>-1.25</v>
      </c>
      <c r="J103" s="1144">
        <v>-1.25</v>
      </c>
      <c r="K103" s="1144">
        <v>-1.625</v>
      </c>
      <c r="L103" s="1144">
        <v>-1.625</v>
      </c>
      <c r="M103" s="1143">
        <v>-1.625</v>
      </c>
      <c r="N103" s="1136"/>
    </row>
    <row r="104" spans="1:14" s="993" customFormat="1" ht="15.75" thickBot="1">
      <c r="A104" s="1139"/>
      <c r="B104" s="1146" t="s">
        <v>134</v>
      </c>
      <c r="C104" s="1660" t="s">
        <v>135</v>
      </c>
      <c r="D104" s="1661"/>
      <c r="E104" s="1662"/>
      <c r="F104" s="1144">
        <v>0</v>
      </c>
      <c r="G104" s="1144">
        <v>0</v>
      </c>
      <c r="H104" s="1144">
        <v>0</v>
      </c>
      <c r="I104" s="1144">
        <v>0</v>
      </c>
      <c r="J104" s="1144">
        <v>0</v>
      </c>
      <c r="K104" s="1144">
        <v>-0.25</v>
      </c>
      <c r="L104" s="1144">
        <v>-0.5</v>
      </c>
      <c r="M104" s="1143">
        <v>-0.5</v>
      </c>
      <c r="N104" s="1136"/>
    </row>
    <row r="105" spans="1:14" s="993" customFormat="1">
      <c r="A105" s="1139"/>
      <c r="B105" s="1557"/>
      <c r="C105" s="1653"/>
      <c r="D105" s="1653"/>
      <c r="E105" s="1653"/>
      <c r="F105" s="1273"/>
      <c r="G105" s="1273"/>
      <c r="H105" s="1273"/>
      <c r="I105" s="1273"/>
      <c r="J105" s="1273"/>
      <c r="K105" s="1273"/>
      <c r="L105" s="1273"/>
      <c r="M105" s="1273"/>
      <c r="N105" s="1136"/>
    </row>
    <row r="106" spans="1:14" s="993" customFormat="1">
      <c r="A106" s="1139"/>
      <c r="B106" s="1556"/>
      <c r="C106" s="1556"/>
      <c r="D106" s="1556"/>
      <c r="E106" s="1556"/>
      <c r="F106" s="1215"/>
      <c r="G106" s="1215"/>
      <c r="H106" s="1215"/>
      <c r="I106" s="1215"/>
      <c r="J106" s="1215"/>
      <c r="K106" s="1215"/>
      <c r="L106" s="1215"/>
      <c r="M106" s="1215"/>
      <c r="N106" s="1136"/>
    </row>
    <row r="107" spans="1:14" s="993" customFormat="1">
      <c r="A107" s="1139"/>
      <c r="B107" s="1556"/>
      <c r="C107" s="1556"/>
      <c r="D107" s="1556"/>
      <c r="E107" s="1556"/>
      <c r="F107" s="1215"/>
      <c r="G107" s="1215"/>
      <c r="H107" s="1215"/>
      <c r="I107" s="1215"/>
      <c r="J107" s="1215"/>
      <c r="K107" s="1215"/>
      <c r="L107" s="1215"/>
      <c r="M107" s="1215"/>
      <c r="N107" s="1136"/>
    </row>
    <row r="108" spans="1:14" s="993" customFormat="1">
      <c r="A108" s="1139"/>
      <c r="B108" s="1556"/>
      <c r="C108" s="1556"/>
      <c r="D108" s="1556"/>
      <c r="E108" s="1556"/>
      <c r="F108" s="1215"/>
      <c r="G108" s="1215"/>
      <c r="H108" s="1215"/>
      <c r="I108" s="1215"/>
      <c r="J108" s="1215"/>
      <c r="K108" s="1215"/>
      <c r="L108" s="1215"/>
      <c r="M108" s="1215"/>
      <c r="N108" s="1136"/>
    </row>
    <row r="109" spans="1:14" s="993" customFormat="1">
      <c r="A109" s="1139"/>
      <c r="B109" s="1556"/>
      <c r="C109" s="1556"/>
      <c r="D109" s="1556"/>
      <c r="E109" s="1556"/>
      <c r="F109" s="1215"/>
      <c r="G109" s="1215"/>
      <c r="H109" s="1215"/>
      <c r="I109" s="1215"/>
      <c r="J109" s="1215"/>
      <c r="K109" s="1215"/>
      <c r="L109" s="1215"/>
      <c r="M109" s="1215"/>
      <c r="N109" s="1136"/>
    </row>
    <row r="110" spans="1:14" s="993" customFormat="1" ht="15" customHeight="1">
      <c r="A110" s="1139"/>
      <c r="N110" s="1136"/>
    </row>
    <row r="111" spans="1:14" s="993" customFormat="1" ht="15" customHeight="1">
      <c r="A111" s="1139"/>
      <c r="N111" s="1136"/>
    </row>
    <row r="112" spans="1:14" s="993" customFormat="1" ht="15" customHeight="1">
      <c r="A112" s="1139"/>
      <c r="N112" s="1136"/>
    </row>
    <row r="113" spans="1:14" s="993" customFormat="1" ht="15" customHeight="1">
      <c r="A113" s="1139"/>
      <c r="N113" s="1136"/>
    </row>
    <row r="114" spans="1:14" s="993" customFormat="1" ht="15" customHeight="1">
      <c r="A114" s="1139"/>
      <c r="N114" s="1136"/>
    </row>
    <row r="115" spans="1:14" s="993" customFormat="1">
      <c r="A115" s="1139"/>
      <c r="N115" s="1136"/>
    </row>
    <row r="116" spans="1:14" s="993" customFormat="1">
      <c r="A116" s="1139"/>
      <c r="N116" s="1136"/>
    </row>
    <row r="117" spans="1:14" s="993" customFormat="1">
      <c r="A117" s="1139"/>
      <c r="N117" s="1136"/>
    </row>
    <row r="118" spans="1:14" s="993" customFormat="1">
      <c r="A118" s="1139"/>
      <c r="N118" s="1136"/>
    </row>
    <row r="119" spans="1:14" s="993" customFormat="1">
      <c r="A119" s="1139"/>
      <c r="G119" s="1138"/>
      <c r="H119" s="1137"/>
      <c r="N119" s="1136"/>
    </row>
    <row r="120" spans="1:14" s="993" customFormat="1">
      <c r="A120" s="1139"/>
      <c r="G120" s="1138"/>
      <c r="H120" s="1137"/>
      <c r="N120" s="1136"/>
    </row>
    <row r="121" spans="1:14" s="993" customFormat="1">
      <c r="A121" s="1139"/>
      <c r="G121" s="1138"/>
      <c r="H121" s="1137"/>
      <c r="N121" s="1136"/>
    </row>
    <row r="122" spans="1:14" s="993" customFormat="1">
      <c r="A122" s="1139"/>
      <c r="G122" s="1138"/>
      <c r="H122" s="1137"/>
      <c r="N122" s="1136"/>
    </row>
    <row r="123" spans="1:14" s="993" customFormat="1">
      <c r="A123" s="1139"/>
      <c r="G123" s="1138"/>
      <c r="H123" s="1137"/>
      <c r="N123" s="1136"/>
    </row>
    <row r="124" spans="1:14" s="993" customFormat="1">
      <c r="A124" s="1139"/>
      <c r="N124" s="1136"/>
    </row>
    <row r="125" spans="1:14" s="993" customFormat="1">
      <c r="A125" s="1139"/>
      <c r="N125" s="1136"/>
    </row>
    <row r="126" spans="1:14" s="993" customFormat="1">
      <c r="A126" s="1139"/>
      <c r="N126" s="1136"/>
    </row>
    <row r="127" spans="1:14" s="993" customFormat="1" ht="15.75" thickBot="1">
      <c r="A127" s="1541"/>
      <c r="B127" s="1074"/>
      <c r="C127" s="1074"/>
      <c r="D127" s="1074"/>
      <c r="E127" s="1074"/>
      <c r="F127" s="1074"/>
      <c r="G127" s="1074"/>
      <c r="H127" s="1074"/>
      <c r="I127" s="1074"/>
      <c r="J127" s="1074"/>
      <c r="K127" s="1074"/>
      <c r="L127" s="1074"/>
      <c r="M127" s="1074"/>
      <c r="N127" s="1542"/>
    </row>
    <row r="128" spans="1:14" s="993" customFormat="1">
      <c r="A128" s="994"/>
      <c r="B128" s="1503"/>
      <c r="C128" s="1503"/>
      <c r="D128" s="1503"/>
      <c r="E128" s="1503"/>
      <c r="F128" s="1503"/>
      <c r="G128" s="1503"/>
      <c r="H128" s="1503"/>
      <c r="I128" s="1503"/>
      <c r="J128" s="1503"/>
      <c r="K128" s="1503"/>
      <c r="L128" s="1503"/>
      <c r="M128" s="1503"/>
    </row>
    <row r="129" spans="1:13" s="993" customFormat="1">
      <c r="A129" s="994"/>
      <c r="B129" s="1503"/>
      <c r="C129" s="1503"/>
      <c r="D129" s="1503"/>
      <c r="E129" s="1503"/>
      <c r="F129" s="1503"/>
      <c r="G129" s="1503"/>
      <c r="H129" s="1503"/>
      <c r="I129" s="1503"/>
      <c r="J129" s="1503"/>
      <c r="K129" s="1503"/>
      <c r="L129" s="1503"/>
      <c r="M129" s="1503"/>
    </row>
    <row r="130" spans="1:13" s="993" customFormat="1">
      <c r="A130" s="994"/>
      <c r="B130" s="1503"/>
      <c r="C130" s="1503"/>
      <c r="D130" s="1503"/>
      <c r="E130" s="1503"/>
      <c r="F130" s="1503"/>
      <c r="G130" s="1503"/>
      <c r="H130" s="1503"/>
      <c r="I130" s="1503"/>
      <c r="J130" s="1503"/>
      <c r="K130" s="1503"/>
      <c r="L130" s="1503"/>
      <c r="M130" s="1503"/>
    </row>
    <row r="131" spans="1:13">
      <c r="B131" s="1503"/>
      <c r="C131" s="1503"/>
      <c r="D131" s="1503"/>
      <c r="E131" s="1503"/>
      <c r="F131" s="1503"/>
      <c r="G131" s="1503"/>
      <c r="H131" s="1503"/>
      <c r="I131" s="1503"/>
      <c r="J131" s="1503"/>
      <c r="K131" s="1503"/>
      <c r="L131" s="1503"/>
      <c r="M131" s="1503"/>
    </row>
  </sheetData>
  <mergeCells count="96">
    <mergeCell ref="B101:B103"/>
    <mergeCell ref="B71:B79"/>
    <mergeCell ref="C86:E86"/>
    <mergeCell ref="C85:E85"/>
    <mergeCell ref="C84:E84"/>
    <mergeCell ref="C95:E95"/>
    <mergeCell ref="C94:E94"/>
    <mergeCell ref="B90:B94"/>
    <mergeCell ref="B83:B86"/>
    <mergeCell ref="B87:B88"/>
    <mergeCell ref="C89:E89"/>
    <mergeCell ref="C88:E88"/>
    <mergeCell ref="C87:E87"/>
    <mergeCell ref="B80:B82"/>
    <mergeCell ref="C80:E80"/>
    <mergeCell ref="C81:E81"/>
    <mergeCell ref="D43:E43"/>
    <mergeCell ref="G35:J35"/>
    <mergeCell ref="H29:I29"/>
    <mergeCell ref="H33:I33"/>
    <mergeCell ref="H32:I32"/>
    <mergeCell ref="G16:H16"/>
    <mergeCell ref="G23:H23"/>
    <mergeCell ref="G19:H19"/>
    <mergeCell ref="G18:H18"/>
    <mergeCell ref="G17:H17"/>
    <mergeCell ref="C69:E69"/>
    <mergeCell ref="F66:M66"/>
    <mergeCell ref="B67:E67"/>
    <mergeCell ref="B69:B70"/>
    <mergeCell ref="C70:E70"/>
    <mergeCell ref="C68:E68"/>
    <mergeCell ref="C58:E58"/>
    <mergeCell ref="C57:E57"/>
    <mergeCell ref="C56:E56"/>
    <mergeCell ref="B59:B63"/>
    <mergeCell ref="B51:B58"/>
    <mergeCell ref="C51:E51"/>
    <mergeCell ref="C53:E53"/>
    <mergeCell ref="C62:E62"/>
    <mergeCell ref="C55:E55"/>
    <mergeCell ref="C54:E54"/>
    <mergeCell ref="C52:E52"/>
    <mergeCell ref="C63:E63"/>
    <mergeCell ref="C60:E60"/>
    <mergeCell ref="C59:E59"/>
    <mergeCell ref="C61:E61"/>
    <mergeCell ref="K15:L15"/>
    <mergeCell ref="J2:K2"/>
    <mergeCell ref="L2:M2"/>
    <mergeCell ref="K3:M3"/>
    <mergeCell ref="L4:M4"/>
    <mergeCell ref="L5:M5"/>
    <mergeCell ref="A10:N11"/>
    <mergeCell ref="K14:L14"/>
    <mergeCell ref="G14:H14"/>
    <mergeCell ref="C12:E12"/>
    <mergeCell ref="G15:H15"/>
    <mergeCell ref="F49:M49"/>
    <mergeCell ref="H31:I31"/>
    <mergeCell ref="K24:M25"/>
    <mergeCell ref="H30:I30"/>
    <mergeCell ref="G26:H26"/>
    <mergeCell ref="G25:H25"/>
    <mergeCell ref="G24:H24"/>
    <mergeCell ref="K18:M19"/>
    <mergeCell ref="G22:H22"/>
    <mergeCell ref="G21:H21"/>
    <mergeCell ref="G20:H20"/>
    <mergeCell ref="K20:M21"/>
    <mergeCell ref="K22:M23"/>
    <mergeCell ref="C72:E72"/>
    <mergeCell ref="C79:E79"/>
    <mergeCell ref="C73:E73"/>
    <mergeCell ref="C71:E71"/>
    <mergeCell ref="C93:E93"/>
    <mergeCell ref="C78:E78"/>
    <mergeCell ref="C74:E74"/>
    <mergeCell ref="C77:E77"/>
    <mergeCell ref="C82:E82"/>
    <mergeCell ref="C76:E76"/>
    <mergeCell ref="C75:E75"/>
    <mergeCell ref="C105:E105"/>
    <mergeCell ref="C83:E83"/>
    <mergeCell ref="C97:E97"/>
    <mergeCell ref="C96:E96"/>
    <mergeCell ref="C104:E104"/>
    <mergeCell ref="C103:E103"/>
    <mergeCell ref="C102:E102"/>
    <mergeCell ref="C101:E101"/>
    <mergeCell ref="C98:E98"/>
    <mergeCell ref="C99:E99"/>
    <mergeCell ref="C100:E100"/>
    <mergeCell ref="C92:E92"/>
    <mergeCell ref="C91:E91"/>
    <mergeCell ref="C90:E90"/>
  </mergeCells>
  <dataValidations count="2">
    <dataValidation type="list" allowBlank="1" showInputMessage="1" showErrorMessage="1" sqref="Q15" xr:uid="{29B3A4A7-0709-49E1-8183-5A3652DFD5D6}">
      <formula1>$B$14:$B$42</formula1>
    </dataValidation>
    <dataValidation type="list" allowBlank="1" showInputMessage="1" showErrorMessage="1" sqref="Q16" xr:uid="{9E419B17-6A85-4A6C-ADD5-CD8C7B7B3728}">
      <formula1>$E$50:$M$50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8774D10C-1AFC-4949-9DFA-1082C0D685E7}">
          <x14:formula1>
            <xm:f>margins!$A$162:$A$168</xm:f>
          </x14:formula1>
          <xm:sqref>Q26</xm:sqref>
        </x14:dataValidation>
        <x14:dataValidation type="list" allowBlank="1" showInputMessage="1" showErrorMessage="1" xr:uid="{178A9358-ED3C-4F50-AF3D-521B4BB6A860}">
          <x14:formula1>
            <xm:f>margins!$A$156:$A$157</xm:f>
          </x14:formula1>
          <xm:sqref>Q24</xm:sqref>
        </x14:dataValidation>
        <x14:dataValidation type="list" allowBlank="1" showInputMessage="1" showErrorMessage="1" xr:uid="{2465CEE2-4743-4171-A4B6-114AAB43F57F}">
          <x14:formula1>
            <xm:f>margins!$A$159:$A$160</xm:f>
          </x14:formula1>
          <xm:sqref>Q25</xm:sqref>
        </x14:dataValidation>
        <x14:dataValidation type="list" allowBlank="1" showInputMessage="1" showErrorMessage="1" xr:uid="{A5190440-EA1B-4434-9BA6-2451CF211341}">
          <x14:formula1>
            <xm:f>margins!$A$153:$A$154</xm:f>
          </x14:formula1>
          <xm:sqref>Q30</xm:sqref>
        </x14:dataValidation>
        <x14:dataValidation type="list" allowBlank="1" showInputMessage="1" showErrorMessage="1" xr:uid="{244B70A3-248E-43BD-A42F-CFC22FB0F466}">
          <x14:formula1>
            <xm:f>margins!$A$232:$A$234</xm:f>
          </x14:formula1>
          <xm:sqref>Q32</xm:sqref>
        </x14:dataValidation>
        <x14:dataValidation type="list" allowBlank="1" showInputMessage="1" showErrorMessage="1" xr:uid="{AE4F8B30-90A5-4E83-8A6E-F3DD4046E022}">
          <x14:formula1>
            <xm:f>margins!$A$147:$A$151</xm:f>
          </x14:formula1>
          <xm:sqref>Q23</xm:sqref>
        </x14:dataValidation>
        <x14:dataValidation type="list" allowBlank="1" showInputMessage="1" showErrorMessage="1" xr:uid="{29804B5A-0E46-4BA2-AC7B-AECD4D220DB1}">
          <x14:formula1>
            <xm:f>margins!$A$142:$A$145</xm:f>
          </x14:formula1>
          <xm:sqref>Q22</xm:sqref>
        </x14:dataValidation>
        <x14:dataValidation type="list" allowBlank="1" showInputMessage="1" showErrorMessage="1" xr:uid="{C789CD96-F71E-46AC-B9D0-4BB7CEEE3E63}">
          <x14:formula1>
            <xm:f>margins!$A$137:$A$139</xm:f>
          </x14:formula1>
          <xm:sqref>Q20</xm:sqref>
        </x14:dataValidation>
        <x14:dataValidation type="list" allowBlank="1" showInputMessage="1" showErrorMessage="1" xr:uid="{C589C101-0843-4C3B-9909-A38A246E763A}">
          <x14:formula1>
            <xm:f>margins!$A$134:$A$135</xm:f>
          </x14:formula1>
          <xm:sqref>Q19</xm:sqref>
        </x14:dataValidation>
        <x14:dataValidation type="list" allowBlank="1" showInputMessage="1" showErrorMessage="1" xr:uid="{B1F051E2-C9BF-473F-8C52-63BE2F3B51BE}">
          <x14:formula1>
            <xm:f>margins!$A$128:$A$131</xm:f>
          </x14:formula1>
          <xm:sqref>Q14</xm:sqref>
        </x14:dataValidation>
        <x14:dataValidation type="list" allowBlank="1" showInputMessage="1" showErrorMessage="1" xr:uid="{AA760749-18A2-479F-93A9-AEE3B67678C6}">
          <x14:formula1>
            <xm:f>margins!$A$215:$A$219</xm:f>
          </x14:formula1>
          <xm:sqref>Q33</xm:sqref>
        </x14:dataValidation>
        <x14:dataValidation type="list" allowBlank="1" showInputMessage="1" showErrorMessage="1" xr:uid="{1E4CC1EF-C3DC-4DD6-8AC2-F893B4451D0B}">
          <x14:formula1>
            <xm:f>margins!$A$201:$A$202</xm:f>
          </x14:formula1>
          <xm:sqref>Q31</xm:sqref>
        </x14:dataValidation>
        <x14:dataValidation type="list" allowBlank="1" showInputMessage="1" showErrorMessage="1" xr:uid="{3A3CAADB-4640-456F-9D09-D83680236F46}">
          <x14:formula1>
            <xm:f>margins!$A$173:$A$182</xm:f>
          </x14:formula1>
          <xm:sqref>Q21</xm:sqref>
        </x14:dataValidation>
        <x14:dataValidation type="list" allowBlank="1" showInputMessage="1" showErrorMessage="1" xr:uid="{6A95B96A-D399-46CE-869A-545435EFFE3E}">
          <x14:formula1>
            <xm:f>margins!$A$198:$A$199</xm:f>
          </x14:formula1>
          <xm:sqref>Q29</xm:sqref>
        </x14:dataValidation>
        <x14:dataValidation type="list" allowBlank="1" showInputMessage="1" showErrorMessage="1" xr:uid="{941CCFE0-F7C6-4975-A1BB-982E071471E9}">
          <x14:formula1>
            <xm:f>margins!$A$170:$A$171</xm:f>
          </x14:formula1>
          <xm:sqref>Q28</xm:sqref>
        </x14:dataValidation>
        <x14:dataValidation type="list" allowBlank="1" showInputMessage="1" showErrorMessage="1" xr:uid="{15723B05-D459-46D6-ADDD-E914A9EE9E38}">
          <x14:formula1>
            <xm:f>margins!$A$184:$A$190</xm:f>
          </x14:formula1>
          <xm:sqref>Q27</xm:sqref>
        </x14:dataValidation>
        <x14:dataValidation type="list" allowBlank="1" showInputMessage="1" showErrorMessage="1" xr:uid="{D0E3E1B9-87CA-4FE5-83E7-16019D05979B}">
          <x14:formula1>
            <xm:f>margins!$A$208:$A$213</xm:f>
          </x14:formula1>
          <xm:sqref>Q18</xm:sqref>
        </x14:dataValidation>
        <x14:dataValidation type="list" allowBlank="1" showInputMessage="1" showErrorMessage="1" xr:uid="{44161027-18FD-4232-83D8-E40C3BC16253}">
          <x14:formula1>
            <xm:f>margins!$A$221:$A$230</xm:f>
          </x14:formula1>
          <xm:sqref>Q17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0B77-6A42-470B-8AF8-BFAF87DD3CC0}">
  <sheetPr codeName="Sheet19"/>
  <dimension ref="A1:Q77"/>
  <sheetViews>
    <sheetView showWhiteSpace="0" view="pageLayout" zoomScaleNormal="130" workbookViewId="0">
      <selection activeCell="H9" sqref="H9:K9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644"/>
      <c r="B2" s="1645"/>
      <c r="C2" s="1646"/>
      <c r="D2" s="1646"/>
      <c r="E2" s="1646"/>
      <c r="F2" s="1646"/>
      <c r="G2" s="1646"/>
      <c r="H2" s="1646"/>
      <c r="I2" s="1646"/>
      <c r="J2" s="1646"/>
      <c r="K2" s="1646"/>
      <c r="L2" s="1646"/>
      <c r="M2" s="1646"/>
      <c r="N2" s="1646"/>
      <c r="O2" s="293"/>
      <c r="P2" s="294"/>
    </row>
    <row r="3" spans="1:16" ht="9.9499999999999993" customHeight="1">
      <c r="A3" s="1647"/>
      <c r="B3" s="1646"/>
      <c r="C3" s="1646"/>
      <c r="D3" s="1646"/>
      <c r="E3" s="1646"/>
      <c r="F3" s="1646"/>
      <c r="G3" s="1646"/>
      <c r="H3" s="1646"/>
      <c r="I3" s="1646"/>
      <c r="J3" s="1646"/>
      <c r="K3" s="1646"/>
      <c r="L3" s="1646"/>
      <c r="M3" s="1646"/>
      <c r="N3" s="1646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648"/>
      <c r="D6" s="1648"/>
      <c r="E6" s="1648"/>
      <c r="F6" s="1648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49"/>
      <c r="D7" s="1649"/>
      <c r="E7" s="1649"/>
      <c r="F7" s="1649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50"/>
      <c r="D8" s="1650"/>
      <c r="E8" s="1650"/>
      <c r="F8" s="1650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832"/>
      <c r="C9" s="833"/>
      <c r="D9" s="833"/>
      <c r="E9" s="833"/>
      <c r="F9" s="1948" t="s">
        <v>338</v>
      </c>
      <c r="G9" s="1948"/>
      <c r="H9" s="1949">
        <v>46059</v>
      </c>
      <c r="I9" s="1949"/>
      <c r="J9" s="1949"/>
      <c r="K9" s="1949"/>
      <c r="L9" s="833"/>
      <c r="M9" s="833"/>
      <c r="N9" s="833"/>
      <c r="O9" s="834"/>
      <c r="P9" s="310"/>
    </row>
    <row r="10" spans="1:16" ht="9.75" hidden="1" customHeight="1">
      <c r="A10" s="311"/>
      <c r="B10" s="835"/>
      <c r="C10" s="1635"/>
      <c r="D10" s="1635"/>
      <c r="E10" s="1635"/>
      <c r="F10" s="1635"/>
      <c r="G10" s="357"/>
      <c r="H10" s="357"/>
      <c r="I10" s="357"/>
      <c r="J10" s="357"/>
      <c r="K10" s="358"/>
      <c r="L10" s="358"/>
      <c r="M10" s="358"/>
      <c r="N10" s="359"/>
      <c r="O10" s="836"/>
      <c r="P10" s="310"/>
    </row>
    <row r="11" spans="1:16" ht="15" hidden="1" customHeight="1">
      <c r="A11" s="311"/>
      <c r="B11" s="835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836"/>
      <c r="P11" s="310"/>
    </row>
    <row r="12" spans="1:16" ht="15" customHeight="1">
      <c r="A12" s="311"/>
      <c r="B12" s="1950" t="s">
        <v>468</v>
      </c>
      <c r="C12" s="1636"/>
      <c r="D12" s="1636"/>
      <c r="E12" s="1636"/>
      <c r="F12" s="1636"/>
      <c r="G12" s="1636"/>
      <c r="H12" s="1636"/>
      <c r="I12" s="1636"/>
      <c r="J12" s="1636"/>
      <c r="K12" s="1636"/>
      <c r="L12" s="1636"/>
      <c r="M12" s="1636"/>
      <c r="N12" s="1636"/>
      <c r="O12" s="1951"/>
      <c r="P12" s="310"/>
    </row>
    <row r="13" spans="1:16" ht="9.9499999999999993" customHeight="1">
      <c r="A13" s="318"/>
      <c r="B13" s="353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21"/>
      <c r="P13" s="320"/>
    </row>
    <row r="14" spans="1:16" ht="9.9499999999999993" customHeight="1">
      <c r="A14" s="318"/>
      <c r="B14" s="1946" t="s">
        <v>165</v>
      </c>
      <c r="C14" s="1625"/>
      <c r="D14" s="1625"/>
      <c r="E14" s="1625"/>
      <c r="F14" s="1625"/>
      <c r="G14" s="1626"/>
      <c r="H14" s="319"/>
      <c r="I14" s="1624" t="s">
        <v>166</v>
      </c>
      <c r="J14" s="1625"/>
      <c r="K14" s="1625"/>
      <c r="L14" s="1625"/>
      <c r="M14" s="1625"/>
      <c r="N14" s="1625"/>
      <c r="O14" s="1830"/>
      <c r="P14" s="320"/>
    </row>
    <row r="15" spans="1:16" ht="9.9499999999999993" customHeight="1">
      <c r="A15" s="318"/>
      <c r="B15" s="1947"/>
      <c r="C15" s="1628"/>
      <c r="D15" s="1628"/>
      <c r="E15" s="1628"/>
      <c r="F15" s="1628"/>
      <c r="G15" s="1629"/>
      <c r="H15" s="319"/>
      <c r="I15" s="1627"/>
      <c r="J15" s="1628"/>
      <c r="K15" s="1628"/>
      <c r="L15" s="1628"/>
      <c r="M15" s="1628"/>
      <c r="N15" s="1628"/>
      <c r="O15" s="1831"/>
      <c r="P15" s="320"/>
    </row>
    <row r="16" spans="1:16" ht="9.9499999999999993" customHeight="1">
      <c r="A16" s="319"/>
      <c r="B16" s="837"/>
      <c r="C16" s="322"/>
      <c r="D16" s="322"/>
      <c r="E16" s="322"/>
      <c r="F16" s="322"/>
      <c r="G16" s="323"/>
      <c r="H16" s="319"/>
      <c r="I16" s="324"/>
      <c r="J16" s="1952" t="s">
        <v>261</v>
      </c>
      <c r="K16" s="1953"/>
      <c r="L16" s="1953"/>
      <c r="M16" s="1954"/>
      <c r="N16" s="1955"/>
      <c r="O16" s="640"/>
      <c r="P16" s="320"/>
    </row>
    <row r="17" spans="1:17" ht="5.0999999999999996" customHeight="1">
      <c r="A17" s="319"/>
      <c r="B17" s="353"/>
      <c r="C17" s="325"/>
      <c r="D17" s="325"/>
      <c r="E17" s="325"/>
      <c r="F17" s="325"/>
      <c r="G17" s="326"/>
      <c r="H17" s="319"/>
      <c r="I17" s="327"/>
      <c r="J17" s="1953"/>
      <c r="K17" s="1953"/>
      <c r="L17" s="1953"/>
      <c r="M17" s="1954"/>
      <c r="N17" s="1955"/>
      <c r="O17" s="838"/>
      <c r="P17" s="320"/>
    </row>
    <row r="18" spans="1:17" ht="9.9499999999999993" customHeight="1">
      <c r="A18" s="319"/>
      <c r="B18" s="353"/>
      <c r="C18" s="329" t="s">
        <v>167</v>
      </c>
      <c r="D18" s="330"/>
      <c r="E18" s="330"/>
      <c r="F18" s="331"/>
      <c r="G18" s="332"/>
      <c r="H18" s="319"/>
      <c r="I18" s="327"/>
      <c r="J18" s="1953"/>
      <c r="K18" s="1953"/>
      <c r="L18" s="1953"/>
      <c r="M18" s="1954"/>
      <c r="N18" s="1955"/>
      <c r="O18" s="639"/>
      <c r="P18" s="320"/>
    </row>
    <row r="19" spans="1:17" ht="9.9499999999999993" customHeight="1">
      <c r="A19" s="319"/>
      <c r="B19" s="353"/>
      <c r="C19" s="333" t="s">
        <v>168</v>
      </c>
      <c r="D19" s="839" t="s">
        <v>652</v>
      </c>
      <c r="E19" s="330"/>
      <c r="F19" s="335"/>
      <c r="G19" s="336"/>
      <c r="H19" s="319"/>
      <c r="I19" s="327"/>
      <c r="J19" s="1953"/>
      <c r="K19" s="1953"/>
      <c r="L19" s="1953"/>
      <c r="M19" s="1954"/>
      <c r="N19" s="1955"/>
      <c r="O19" s="639"/>
      <c r="P19" s="320"/>
    </row>
    <row r="20" spans="1:17" ht="9.9499999999999993" customHeight="1">
      <c r="A20" s="319"/>
      <c r="B20" s="353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953"/>
      <c r="K20" s="1953"/>
      <c r="L20" s="1953"/>
      <c r="M20" s="1954"/>
      <c r="N20" s="1955"/>
      <c r="O20" s="639"/>
      <c r="P20" s="320"/>
    </row>
    <row r="21" spans="1:17" ht="9.9499999999999993" customHeight="1">
      <c r="A21" s="319"/>
      <c r="B21" s="353"/>
      <c r="C21" s="360" t="s">
        <v>172</v>
      </c>
      <c r="D21" s="361"/>
      <c r="E21" s="337"/>
      <c r="F21" s="337"/>
      <c r="G21" s="332"/>
      <c r="H21" s="319"/>
      <c r="I21" s="327"/>
      <c r="J21" s="1953"/>
      <c r="K21" s="1953"/>
      <c r="L21" s="1953"/>
      <c r="M21" s="1954"/>
      <c r="N21" s="1955"/>
      <c r="O21" s="639"/>
      <c r="P21" s="320"/>
    </row>
    <row r="22" spans="1:17" ht="5.0999999999999996" customHeight="1">
      <c r="A22" s="319"/>
      <c r="B22" s="353"/>
      <c r="C22" s="360"/>
      <c r="D22" s="361"/>
      <c r="E22" s="337"/>
      <c r="F22" s="337"/>
      <c r="G22" s="332"/>
      <c r="H22" s="319"/>
      <c r="I22" s="327"/>
      <c r="J22" s="1953"/>
      <c r="K22" s="1953"/>
      <c r="L22" s="1953"/>
      <c r="M22" s="1954"/>
      <c r="N22" s="1955"/>
      <c r="O22" s="639"/>
      <c r="P22" s="320"/>
    </row>
    <row r="23" spans="1:17" ht="9.9499999999999993" customHeight="1">
      <c r="A23" s="319"/>
      <c r="B23" s="840"/>
      <c r="C23" s="339"/>
      <c r="D23" s="339"/>
      <c r="E23" s="339"/>
      <c r="F23" s="339"/>
      <c r="G23" s="340"/>
      <c r="H23" s="319"/>
      <c r="I23" s="341"/>
      <c r="J23" s="1641"/>
      <c r="K23" s="1641"/>
      <c r="L23" s="1641"/>
      <c r="M23" s="1642"/>
      <c r="N23" s="1643"/>
      <c r="O23" s="841"/>
      <c r="P23" s="320"/>
    </row>
    <row r="24" spans="1:17" ht="9.9499999999999993" customHeight="1">
      <c r="A24" s="318"/>
      <c r="B24" s="353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639"/>
      <c r="P24" s="320"/>
    </row>
    <row r="25" spans="1:17" ht="9.9499999999999993" customHeight="1">
      <c r="A25" s="318"/>
      <c r="B25" s="1946" t="s">
        <v>173</v>
      </c>
      <c r="C25" s="1625"/>
      <c r="D25" s="1625"/>
      <c r="E25" s="1625"/>
      <c r="F25" s="1625"/>
      <c r="G25" s="1626"/>
      <c r="H25" s="342"/>
      <c r="I25" s="1624" t="s">
        <v>176</v>
      </c>
      <c r="J25" s="1625"/>
      <c r="K25" s="1625"/>
      <c r="L25" s="1625"/>
      <c r="M25" s="1625"/>
      <c r="N25" s="1625"/>
      <c r="O25" s="1830"/>
      <c r="P25" s="320"/>
    </row>
    <row r="26" spans="1:17" ht="9.9499999999999993" customHeight="1">
      <c r="A26" s="318"/>
      <c r="B26" s="1947"/>
      <c r="C26" s="1628"/>
      <c r="D26" s="1628"/>
      <c r="E26" s="1628"/>
      <c r="F26" s="1628"/>
      <c r="G26" s="1629"/>
      <c r="H26" s="342"/>
      <c r="I26" s="1627"/>
      <c r="J26" s="1628"/>
      <c r="K26" s="1628"/>
      <c r="L26" s="1628"/>
      <c r="M26" s="1628"/>
      <c r="N26" s="1628"/>
      <c r="O26" s="1831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644" t="s">
        <v>177</v>
      </c>
      <c r="L27" s="368"/>
      <c r="M27" s="636">
        <v>-0.125</v>
      </c>
      <c r="N27" s="368"/>
      <c r="O27" s="369"/>
      <c r="P27" s="320"/>
    </row>
    <row r="28" spans="1:17" ht="11.25" customHeight="1">
      <c r="A28" s="318"/>
      <c r="B28" s="353"/>
      <c r="C28" s="1630" t="s">
        <v>469</v>
      </c>
      <c r="D28" s="1631"/>
      <c r="E28" s="1631"/>
      <c r="F28" s="1631"/>
      <c r="G28" s="1872"/>
      <c r="H28" s="319"/>
      <c r="I28" s="822"/>
      <c r="J28" s="824"/>
      <c r="K28" s="642" t="s">
        <v>191</v>
      </c>
      <c r="L28" s="824"/>
      <c r="M28" s="643">
        <v>-0.25</v>
      </c>
      <c r="N28" s="824"/>
      <c r="O28" s="823"/>
      <c r="P28" s="320"/>
    </row>
    <row r="29" spans="1:17" ht="11.25" customHeight="1">
      <c r="A29" s="318"/>
      <c r="B29" s="353"/>
      <c r="C29" s="617" t="s">
        <v>470</v>
      </c>
      <c r="D29" s="347"/>
      <c r="E29" s="347"/>
      <c r="F29" s="117"/>
      <c r="G29" s="118" t="s">
        <v>174</v>
      </c>
      <c r="H29" s="319"/>
      <c r="I29" s="819"/>
      <c r="J29" s="820"/>
      <c r="K29" s="642" t="s">
        <v>192</v>
      </c>
      <c r="L29" s="820"/>
      <c r="M29" s="643">
        <v>-0.375</v>
      </c>
      <c r="N29" s="820"/>
      <c r="O29" s="821"/>
      <c r="P29" s="320"/>
      <c r="Q29" s="444"/>
    </row>
    <row r="30" spans="1:17" ht="9.9499999999999993" customHeight="1">
      <c r="A30" s="318"/>
      <c r="B30" s="353"/>
      <c r="C30" s="617" t="s">
        <v>471</v>
      </c>
      <c r="D30" s="347"/>
      <c r="E30" s="347"/>
      <c r="F30" s="117"/>
      <c r="G30" s="118" t="s">
        <v>175</v>
      </c>
      <c r="H30" s="319"/>
      <c r="I30" s="819"/>
      <c r="J30" s="820"/>
      <c r="K30" s="642" t="s">
        <v>193</v>
      </c>
      <c r="L30" s="820"/>
      <c r="M30" s="643">
        <v>-0.5</v>
      </c>
      <c r="N30" s="820"/>
      <c r="O30" s="821"/>
      <c r="P30" s="320"/>
    </row>
    <row r="31" spans="1:17" ht="9.9499999999999993" customHeight="1">
      <c r="A31" s="318"/>
      <c r="B31" s="353"/>
      <c r="C31" s="617"/>
      <c r="D31" s="347"/>
      <c r="E31" s="347"/>
      <c r="F31" s="117"/>
      <c r="G31" s="118"/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/>
      <c r="D32" s="347"/>
      <c r="E32" s="347"/>
      <c r="F32" s="117"/>
      <c r="G32" s="118"/>
      <c r="H32" s="319"/>
      <c r="I32" s="1931" t="s">
        <v>31</v>
      </c>
      <c r="J32" s="1932"/>
      <c r="K32" s="1932"/>
      <c r="L32" s="1932"/>
      <c r="M32" s="1932"/>
      <c r="N32" s="1932"/>
      <c r="O32" s="1933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817"/>
      <c r="J33" s="343"/>
      <c r="K33" s="343"/>
      <c r="L33" s="343"/>
      <c r="M33" s="343"/>
      <c r="N33" s="343"/>
      <c r="O33" s="638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817"/>
      <c r="J34" s="343"/>
      <c r="K34" s="343"/>
      <c r="L34" s="343"/>
      <c r="M34" s="343"/>
      <c r="N34" s="343"/>
      <c r="O34" s="638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I35" s="825"/>
      <c r="J35" s="635"/>
      <c r="K35" s="635"/>
      <c r="L35" s="635"/>
      <c r="M35" s="635"/>
      <c r="N35" s="635"/>
      <c r="O35" s="818"/>
      <c r="P35" s="320"/>
    </row>
    <row r="36" spans="1:16" ht="9.9499999999999993" customHeight="1">
      <c r="A36" s="318"/>
      <c r="B36" s="353"/>
      <c r="D36" s="625"/>
      <c r="E36" s="627"/>
      <c r="O36" s="639"/>
      <c r="P36" s="320"/>
    </row>
    <row r="37" spans="1:16" ht="9.9499999999999993" customHeight="1">
      <c r="A37" s="318"/>
      <c r="B37" s="1596" t="s">
        <v>178</v>
      </c>
      <c r="C37" s="1597"/>
      <c r="D37" s="1597"/>
      <c r="E37" s="1597"/>
      <c r="F37" s="1597"/>
      <c r="G37" s="1597"/>
      <c r="H37" s="1597"/>
      <c r="I37" s="1597"/>
      <c r="J37" s="1597"/>
      <c r="K37" s="1597"/>
      <c r="L37" s="1597"/>
      <c r="M37" s="1597"/>
      <c r="N37" s="1597"/>
      <c r="O37" s="1598"/>
      <c r="P37" s="320"/>
    </row>
    <row r="38" spans="1:16" ht="9.9499999999999993" customHeight="1">
      <c r="A38" s="318"/>
      <c r="B38" s="1599"/>
      <c r="C38" s="1600"/>
      <c r="D38" s="1600"/>
      <c r="E38" s="1600"/>
      <c r="F38" s="1600"/>
      <c r="G38" s="1600"/>
      <c r="H38" s="1600"/>
      <c r="I38" s="1600"/>
      <c r="J38" s="1600"/>
      <c r="K38" s="1600"/>
      <c r="L38" s="1600"/>
      <c r="M38" s="1600"/>
      <c r="N38" s="1600"/>
      <c r="O38" s="1601"/>
      <c r="P38" s="320"/>
    </row>
    <row r="39" spans="1:16" ht="15">
      <c r="A39" s="318"/>
      <c r="B39" s="377"/>
      <c r="C39" s="36" t="s">
        <v>179</v>
      </c>
      <c r="D39" s="387"/>
      <c r="E39" s="387"/>
      <c r="F39" s="387"/>
      <c r="G39" s="387"/>
      <c r="H39" s="388"/>
      <c r="I39" s="386"/>
      <c r="J39" s="386"/>
      <c r="K39" s="386"/>
      <c r="L39" s="386"/>
      <c r="M39" s="386"/>
      <c r="N39" s="386"/>
      <c r="O39" s="380"/>
      <c r="P39" s="320"/>
    </row>
    <row r="40" spans="1:16" ht="15">
      <c r="A40" s="318"/>
      <c r="B40" s="353"/>
      <c r="C40" s="36" t="s">
        <v>359</v>
      </c>
      <c r="D40" s="36"/>
      <c r="E40" s="36"/>
      <c r="F40" s="36"/>
      <c r="G40" s="36"/>
      <c r="H40" s="36"/>
      <c r="I40" s="36"/>
      <c r="J40" s="36"/>
      <c r="K40" s="36"/>
      <c r="L40" s="36"/>
      <c r="M40" s="386"/>
      <c r="N40" s="386"/>
      <c r="O40" s="382"/>
      <c r="P40" s="320"/>
    </row>
    <row r="41" spans="1:16" ht="9.9499999999999993" customHeight="1">
      <c r="A41" s="318"/>
      <c r="B41" s="353"/>
      <c r="H41" s="319"/>
      <c r="O41" s="382"/>
      <c r="P41" s="320"/>
    </row>
    <row r="42" spans="1:16" ht="10.5" customHeight="1">
      <c r="A42" s="318"/>
      <c r="B42" s="364"/>
      <c r="C42" s="347" t="s">
        <v>180</v>
      </c>
      <c r="H42" s="319"/>
      <c r="O42" s="382"/>
      <c r="P42" s="320"/>
    </row>
    <row r="43" spans="1:16" ht="9.9499999999999993" customHeight="1">
      <c r="A43" s="318"/>
      <c r="B43" s="381"/>
      <c r="C43" s="826"/>
      <c r="D43" s="635"/>
      <c r="E43" s="635"/>
      <c r="F43" s="635"/>
      <c r="G43" s="635"/>
      <c r="H43" s="827"/>
      <c r="I43" s="635"/>
      <c r="J43" s="635"/>
      <c r="K43" s="635"/>
      <c r="L43" s="635"/>
      <c r="M43" s="635"/>
      <c r="N43" s="635"/>
      <c r="O43" s="384"/>
      <c r="P43" s="320"/>
    </row>
    <row r="44" spans="1:16" ht="9.9499999999999993" customHeight="1">
      <c r="A44" s="318"/>
      <c r="B44" s="842"/>
      <c r="C44" s="828"/>
      <c r="D44" s="829"/>
      <c r="E44" s="829"/>
      <c r="F44" s="1929"/>
      <c r="G44" s="1929"/>
      <c r="H44" s="830"/>
      <c r="I44" s="627"/>
      <c r="J44" s="627"/>
      <c r="K44" s="627"/>
      <c r="L44" s="627"/>
      <c r="M44" s="627"/>
      <c r="N44" s="627"/>
      <c r="O44" s="843"/>
      <c r="P44" s="320"/>
    </row>
    <row r="45" spans="1:16" ht="9.9499999999999993" customHeight="1" thickBot="1">
      <c r="A45" s="318"/>
      <c r="B45" s="364"/>
      <c r="C45" s="354"/>
      <c r="D45" s="354"/>
      <c r="E45" s="354"/>
      <c r="F45" s="354"/>
      <c r="G45" s="288"/>
      <c r="H45" s="288"/>
      <c r="I45" s="831"/>
      <c r="J45" s="831"/>
      <c r="K45" s="831"/>
      <c r="L45" s="831"/>
      <c r="M45" s="831"/>
      <c r="N45" s="831"/>
      <c r="O45" s="382"/>
      <c r="P45" s="320"/>
    </row>
    <row r="46" spans="1:16" ht="9.9499999999999993" customHeight="1">
      <c r="A46" s="318"/>
      <c r="B46" s="1934" t="s">
        <v>479</v>
      </c>
      <c r="C46" s="1935"/>
      <c r="D46" s="1935"/>
      <c r="E46" s="1935"/>
      <c r="F46" s="1935"/>
      <c r="G46" s="1935"/>
      <c r="H46" s="1935"/>
      <c r="I46" s="1935"/>
      <c r="J46" s="1935"/>
      <c r="K46" s="1935"/>
      <c r="L46" s="1935"/>
      <c r="M46" s="1935"/>
      <c r="N46" s="1935"/>
      <c r="O46" s="1936"/>
      <c r="P46" s="320"/>
    </row>
    <row r="47" spans="1:16" ht="9.9499999999999993" customHeight="1">
      <c r="A47" s="318"/>
      <c r="B47" s="1937"/>
      <c r="C47" s="1938"/>
      <c r="D47" s="1938"/>
      <c r="E47" s="1938"/>
      <c r="F47" s="1938"/>
      <c r="G47" s="1938"/>
      <c r="H47" s="1938"/>
      <c r="I47" s="1938"/>
      <c r="J47" s="1938"/>
      <c r="K47" s="1938"/>
      <c r="L47" s="1938"/>
      <c r="M47" s="1938"/>
      <c r="N47" s="1938"/>
      <c r="O47" s="1939"/>
      <c r="P47" s="320"/>
    </row>
    <row r="48" spans="1:16" ht="9.9499999999999993" customHeight="1">
      <c r="A48" s="318"/>
      <c r="B48" s="1937"/>
      <c r="C48" s="1938"/>
      <c r="D48" s="1938"/>
      <c r="E48" s="1938"/>
      <c r="F48" s="1938"/>
      <c r="G48" s="1938"/>
      <c r="H48" s="1938"/>
      <c r="I48" s="1938"/>
      <c r="J48" s="1938"/>
      <c r="K48" s="1938"/>
      <c r="L48" s="1938"/>
      <c r="M48" s="1938"/>
      <c r="N48" s="1938"/>
      <c r="O48" s="1939"/>
      <c r="P48" s="320"/>
    </row>
    <row r="49" spans="1:16" ht="9.9499999999999993" customHeight="1">
      <c r="A49" s="318"/>
      <c r="B49" s="1940"/>
      <c r="C49" s="1941"/>
      <c r="D49" s="1941"/>
      <c r="E49" s="1941"/>
      <c r="F49" s="1941"/>
      <c r="G49" s="1941"/>
      <c r="H49" s="1941"/>
      <c r="I49" s="1941"/>
      <c r="J49" s="1941"/>
      <c r="K49" s="1941"/>
      <c r="L49" s="1941"/>
      <c r="M49" s="1941"/>
      <c r="N49" s="1941"/>
      <c r="O49" s="1942"/>
      <c r="P49" s="320"/>
    </row>
    <row r="50" spans="1:16" ht="15" customHeight="1">
      <c r="A50" s="318"/>
      <c r="B50" s="1940"/>
      <c r="C50" s="1941"/>
      <c r="D50" s="1941"/>
      <c r="E50" s="1941"/>
      <c r="F50" s="1941"/>
      <c r="G50" s="1941"/>
      <c r="H50" s="1941"/>
      <c r="I50" s="1941"/>
      <c r="J50" s="1941"/>
      <c r="K50" s="1941"/>
      <c r="L50" s="1941"/>
      <c r="M50" s="1941"/>
      <c r="N50" s="1941"/>
      <c r="O50" s="1942"/>
      <c r="P50" s="320"/>
    </row>
    <row r="51" spans="1:16" ht="15" customHeight="1">
      <c r="A51" s="318"/>
      <c r="B51" s="1940"/>
      <c r="C51" s="1941"/>
      <c r="D51" s="1941"/>
      <c r="E51" s="1941"/>
      <c r="F51" s="1941"/>
      <c r="G51" s="1941"/>
      <c r="H51" s="1941"/>
      <c r="I51" s="1941"/>
      <c r="J51" s="1941"/>
      <c r="K51" s="1941"/>
      <c r="L51" s="1941"/>
      <c r="M51" s="1941"/>
      <c r="N51" s="1941"/>
      <c r="O51" s="1942"/>
      <c r="P51" s="320"/>
    </row>
    <row r="52" spans="1:16" ht="9.9499999999999993" customHeight="1">
      <c r="A52" s="318"/>
      <c r="B52" s="1940"/>
      <c r="C52" s="1941"/>
      <c r="D52" s="1941"/>
      <c r="E52" s="1941"/>
      <c r="F52" s="1941"/>
      <c r="G52" s="1941"/>
      <c r="H52" s="1941"/>
      <c r="I52" s="1941"/>
      <c r="J52" s="1941"/>
      <c r="K52" s="1941"/>
      <c r="L52" s="1941"/>
      <c r="M52" s="1941"/>
      <c r="N52" s="1941"/>
      <c r="O52" s="1942"/>
      <c r="P52" s="320"/>
    </row>
    <row r="53" spans="1:16" ht="9.9499999999999993" customHeight="1">
      <c r="A53" s="345"/>
      <c r="B53" s="1940"/>
      <c r="C53" s="1941"/>
      <c r="D53" s="1941"/>
      <c r="E53" s="1941"/>
      <c r="F53" s="1941"/>
      <c r="G53" s="1941"/>
      <c r="H53" s="1941"/>
      <c r="I53" s="1941"/>
      <c r="J53" s="1941"/>
      <c r="K53" s="1941"/>
      <c r="L53" s="1941"/>
      <c r="M53" s="1941"/>
      <c r="N53" s="1941"/>
      <c r="O53" s="1942"/>
      <c r="P53" s="346"/>
    </row>
    <row r="54" spans="1:16" ht="9.9499999999999993" customHeight="1">
      <c r="A54" s="345"/>
      <c r="B54" s="1940"/>
      <c r="C54" s="1941"/>
      <c r="D54" s="1941"/>
      <c r="E54" s="1941"/>
      <c r="F54" s="1941"/>
      <c r="G54" s="1941"/>
      <c r="H54" s="1941"/>
      <c r="I54" s="1941"/>
      <c r="J54" s="1941"/>
      <c r="K54" s="1941"/>
      <c r="L54" s="1941"/>
      <c r="M54" s="1941"/>
      <c r="N54" s="1941"/>
      <c r="O54" s="1942"/>
      <c r="P54" s="346"/>
    </row>
    <row r="55" spans="1:16" ht="9.9499999999999993" customHeight="1">
      <c r="A55" s="345"/>
      <c r="B55" s="1940"/>
      <c r="C55" s="1941"/>
      <c r="D55" s="1941"/>
      <c r="E55" s="1941"/>
      <c r="F55" s="1941"/>
      <c r="G55" s="1941"/>
      <c r="H55" s="1941"/>
      <c r="I55" s="1941"/>
      <c r="J55" s="1941"/>
      <c r="K55" s="1941"/>
      <c r="L55" s="1941"/>
      <c r="M55" s="1941"/>
      <c r="N55" s="1941"/>
      <c r="O55" s="1942"/>
      <c r="P55" s="346"/>
    </row>
    <row r="56" spans="1:16" ht="9.9499999999999993" customHeight="1">
      <c r="A56" s="345"/>
      <c r="B56" s="1940"/>
      <c r="C56" s="1941"/>
      <c r="D56" s="1941"/>
      <c r="E56" s="1941"/>
      <c r="F56" s="1941"/>
      <c r="G56" s="1941"/>
      <c r="H56" s="1941"/>
      <c r="I56" s="1941"/>
      <c r="J56" s="1941"/>
      <c r="K56" s="1941"/>
      <c r="L56" s="1941"/>
      <c r="M56" s="1941"/>
      <c r="N56" s="1941"/>
      <c r="O56" s="1942"/>
      <c r="P56" s="346"/>
    </row>
    <row r="57" spans="1:16" ht="9.9499999999999993" customHeight="1">
      <c r="A57" s="345"/>
      <c r="B57" s="1940"/>
      <c r="C57" s="1941"/>
      <c r="D57" s="1941"/>
      <c r="E57" s="1941"/>
      <c r="F57" s="1941"/>
      <c r="G57" s="1941"/>
      <c r="H57" s="1941"/>
      <c r="I57" s="1941"/>
      <c r="J57" s="1941"/>
      <c r="K57" s="1941"/>
      <c r="L57" s="1941"/>
      <c r="M57" s="1941"/>
      <c r="N57" s="1941"/>
      <c r="O57" s="1942"/>
      <c r="P57" s="346"/>
    </row>
    <row r="58" spans="1:16" ht="9.9499999999999993" customHeight="1">
      <c r="A58" s="345"/>
      <c r="B58" s="1940"/>
      <c r="C58" s="1941"/>
      <c r="D58" s="1941"/>
      <c r="E58" s="1941"/>
      <c r="F58" s="1941"/>
      <c r="G58" s="1941"/>
      <c r="H58" s="1941"/>
      <c r="I58" s="1941"/>
      <c r="J58" s="1941"/>
      <c r="K58" s="1941"/>
      <c r="L58" s="1941"/>
      <c r="M58" s="1941"/>
      <c r="N58" s="1941"/>
      <c r="O58" s="1942"/>
      <c r="P58" s="346"/>
    </row>
    <row r="59" spans="1:16" ht="9.9499999999999993" customHeight="1">
      <c r="A59" s="355"/>
      <c r="B59" s="1940"/>
      <c r="C59" s="1941"/>
      <c r="D59" s="1941"/>
      <c r="E59" s="1941"/>
      <c r="F59" s="1941"/>
      <c r="G59" s="1941"/>
      <c r="H59" s="1941"/>
      <c r="I59" s="1941"/>
      <c r="J59" s="1941"/>
      <c r="K59" s="1941"/>
      <c r="L59" s="1941"/>
      <c r="M59" s="1941"/>
      <c r="N59" s="1941"/>
      <c r="O59" s="1942"/>
      <c r="P59" s="346"/>
    </row>
    <row r="60" spans="1:16" ht="9.9499999999999993" customHeight="1">
      <c r="A60" s="355"/>
      <c r="B60" s="1940"/>
      <c r="C60" s="1941"/>
      <c r="D60" s="1941"/>
      <c r="E60" s="1941"/>
      <c r="F60" s="1941"/>
      <c r="G60" s="1941"/>
      <c r="H60" s="1941"/>
      <c r="I60" s="1941"/>
      <c r="J60" s="1941"/>
      <c r="K60" s="1941"/>
      <c r="L60" s="1941"/>
      <c r="M60" s="1941"/>
      <c r="N60" s="1941"/>
      <c r="O60" s="1942"/>
      <c r="P60" s="346"/>
    </row>
    <row r="61" spans="1:16" ht="9.9499999999999993" customHeight="1">
      <c r="A61" s="355"/>
      <c r="B61" s="1940"/>
      <c r="C61" s="1941"/>
      <c r="D61" s="1941"/>
      <c r="E61" s="1941"/>
      <c r="F61" s="1941"/>
      <c r="G61" s="1941"/>
      <c r="H61" s="1941"/>
      <c r="I61" s="1941"/>
      <c r="J61" s="1941"/>
      <c r="K61" s="1941"/>
      <c r="L61" s="1941"/>
      <c r="M61" s="1941"/>
      <c r="N61" s="1941"/>
      <c r="O61" s="1942"/>
      <c r="P61" s="354"/>
    </row>
    <row r="62" spans="1:16" ht="9.9499999999999993" customHeight="1">
      <c r="A62" s="355"/>
      <c r="B62" s="1940"/>
      <c r="C62" s="1941"/>
      <c r="D62" s="1941"/>
      <c r="E62" s="1941"/>
      <c r="F62" s="1941"/>
      <c r="G62" s="1941"/>
      <c r="H62" s="1941"/>
      <c r="I62" s="1941"/>
      <c r="J62" s="1941"/>
      <c r="K62" s="1941"/>
      <c r="L62" s="1941"/>
      <c r="M62" s="1941"/>
      <c r="N62" s="1941"/>
      <c r="O62" s="1942"/>
      <c r="P62" s="354"/>
    </row>
    <row r="63" spans="1:16" ht="9.9499999999999993" customHeight="1">
      <c r="A63" s="355"/>
      <c r="B63" s="1940"/>
      <c r="C63" s="1941"/>
      <c r="D63" s="1941"/>
      <c r="E63" s="1941"/>
      <c r="F63" s="1941"/>
      <c r="G63" s="1941"/>
      <c r="H63" s="1941"/>
      <c r="I63" s="1941"/>
      <c r="J63" s="1941"/>
      <c r="K63" s="1941"/>
      <c r="L63" s="1941"/>
      <c r="M63" s="1941"/>
      <c r="N63" s="1941"/>
      <c r="O63" s="1942"/>
      <c r="P63" s="354"/>
    </row>
    <row r="64" spans="1:16" ht="9.9499999999999993" customHeight="1">
      <c r="A64" s="355"/>
      <c r="B64" s="1940"/>
      <c r="C64" s="1941"/>
      <c r="D64" s="1941"/>
      <c r="E64" s="1941"/>
      <c r="F64" s="1941"/>
      <c r="G64" s="1941"/>
      <c r="H64" s="1941"/>
      <c r="I64" s="1941"/>
      <c r="J64" s="1941"/>
      <c r="K64" s="1941"/>
      <c r="L64" s="1941"/>
      <c r="M64" s="1941"/>
      <c r="N64" s="1941"/>
      <c r="O64" s="1942"/>
      <c r="P64" s="346"/>
    </row>
    <row r="65" spans="1:16" ht="9.9499999999999993" customHeight="1">
      <c r="A65" s="355"/>
      <c r="B65" s="1940"/>
      <c r="C65" s="1941"/>
      <c r="D65" s="1941"/>
      <c r="E65" s="1941"/>
      <c r="F65" s="1941"/>
      <c r="G65" s="1941"/>
      <c r="H65" s="1941"/>
      <c r="I65" s="1941"/>
      <c r="J65" s="1941"/>
      <c r="K65" s="1941"/>
      <c r="L65" s="1941"/>
      <c r="M65" s="1941"/>
      <c r="N65" s="1941"/>
      <c r="O65" s="1942"/>
      <c r="P65" s="346"/>
    </row>
    <row r="66" spans="1:16" ht="9.9499999999999993" customHeight="1">
      <c r="A66" s="355"/>
      <c r="B66" s="1940"/>
      <c r="C66" s="1941"/>
      <c r="D66" s="1941"/>
      <c r="E66" s="1941"/>
      <c r="F66" s="1941"/>
      <c r="G66" s="1941"/>
      <c r="H66" s="1941"/>
      <c r="I66" s="1941"/>
      <c r="J66" s="1941"/>
      <c r="K66" s="1941"/>
      <c r="L66" s="1941"/>
      <c r="M66" s="1941"/>
      <c r="N66" s="1941"/>
      <c r="O66" s="1942"/>
      <c r="P66" s="346"/>
    </row>
    <row r="67" spans="1:16" ht="9.9499999999999993" customHeight="1">
      <c r="A67" s="355"/>
      <c r="B67" s="1940"/>
      <c r="C67" s="1941"/>
      <c r="D67" s="1941"/>
      <c r="E67" s="1941"/>
      <c r="F67" s="1941"/>
      <c r="G67" s="1941"/>
      <c r="H67" s="1941"/>
      <c r="I67" s="1941"/>
      <c r="J67" s="1941"/>
      <c r="K67" s="1941"/>
      <c r="L67" s="1941"/>
      <c r="M67" s="1941"/>
      <c r="N67" s="1941"/>
      <c r="O67" s="1942"/>
      <c r="P67" s="346"/>
    </row>
    <row r="68" spans="1:16" ht="12" customHeight="1">
      <c r="A68" s="355"/>
      <c r="B68" s="1940"/>
      <c r="C68" s="1941"/>
      <c r="D68" s="1941"/>
      <c r="E68" s="1941"/>
      <c r="F68" s="1941"/>
      <c r="G68" s="1941"/>
      <c r="H68" s="1941"/>
      <c r="I68" s="1941"/>
      <c r="J68" s="1941"/>
      <c r="K68" s="1941"/>
      <c r="L68" s="1941"/>
      <c r="M68" s="1941"/>
      <c r="N68" s="1941"/>
      <c r="O68" s="1942"/>
      <c r="P68" s="346"/>
    </row>
    <row r="69" spans="1:16" ht="12" customHeight="1">
      <c r="A69" s="356"/>
      <c r="B69" s="1940"/>
      <c r="C69" s="1941"/>
      <c r="D69" s="1941"/>
      <c r="E69" s="1941"/>
      <c r="F69" s="1941"/>
      <c r="G69" s="1941"/>
      <c r="H69" s="1941"/>
      <c r="I69" s="1941"/>
      <c r="J69" s="1941"/>
      <c r="K69" s="1941"/>
      <c r="L69" s="1941"/>
      <c r="M69" s="1941"/>
      <c r="N69" s="1941"/>
      <c r="O69" s="1942"/>
      <c r="P69" s="348"/>
    </row>
    <row r="70" spans="1:16" ht="9.9499999999999993" customHeight="1">
      <c r="A70" s="349"/>
      <c r="B70" s="1940"/>
      <c r="C70" s="1941"/>
      <c r="D70" s="1941"/>
      <c r="E70" s="1941"/>
      <c r="F70" s="1941"/>
      <c r="G70" s="1941"/>
      <c r="H70" s="1941"/>
      <c r="I70" s="1941"/>
      <c r="J70" s="1941"/>
      <c r="K70" s="1941"/>
      <c r="L70" s="1941"/>
      <c r="M70" s="1941"/>
      <c r="N70" s="1941"/>
      <c r="O70" s="1942"/>
      <c r="P70" s="349"/>
    </row>
    <row r="71" spans="1:16" ht="89.25" customHeight="1" thickBot="1">
      <c r="A71" s="349"/>
      <c r="B71" s="1943"/>
      <c r="C71" s="1944"/>
      <c r="D71" s="1944"/>
      <c r="E71" s="1944"/>
      <c r="F71" s="1944"/>
      <c r="G71" s="1944"/>
      <c r="H71" s="1944"/>
      <c r="I71" s="1944"/>
      <c r="J71" s="1944"/>
      <c r="K71" s="1944"/>
      <c r="L71" s="1944"/>
      <c r="M71" s="1944"/>
      <c r="N71" s="1944"/>
      <c r="O71" s="1945"/>
      <c r="P71" s="349"/>
    </row>
    <row r="72" spans="1:16" ht="6.6" customHeight="1">
      <c r="B72" s="1930" t="s">
        <v>181</v>
      </c>
      <c r="C72" s="1613"/>
      <c r="D72" s="1613"/>
      <c r="E72" s="1613"/>
      <c r="F72" s="1613"/>
      <c r="G72" s="1613"/>
      <c r="H72" s="1613"/>
      <c r="I72" s="1613"/>
      <c r="J72" s="1613"/>
      <c r="K72" s="1613"/>
      <c r="L72" s="1613"/>
      <c r="M72" s="1613"/>
      <c r="N72" s="1613"/>
      <c r="O72" s="1614"/>
    </row>
    <row r="73" spans="1:16">
      <c r="B73" s="1612"/>
      <c r="C73" s="1613"/>
      <c r="D73" s="1613"/>
      <c r="E73" s="1613"/>
      <c r="F73" s="1613"/>
      <c r="G73" s="1613"/>
      <c r="H73" s="1613"/>
      <c r="I73" s="1613"/>
      <c r="J73" s="1613"/>
      <c r="K73" s="1613"/>
      <c r="L73" s="1613"/>
      <c r="M73" s="1613"/>
      <c r="N73" s="1613"/>
      <c r="O73" s="1614"/>
    </row>
    <row r="74" spans="1:16">
      <c r="B74" s="1619" t="s">
        <v>182</v>
      </c>
      <c r="C74" s="1620"/>
      <c r="D74" s="1620"/>
      <c r="E74" s="1620"/>
      <c r="F74" s="1620"/>
      <c r="G74" s="1620"/>
      <c r="H74" s="1620"/>
      <c r="I74" s="1620"/>
      <c r="J74" s="1620"/>
      <c r="K74" s="1620"/>
      <c r="L74" s="1620"/>
      <c r="M74" s="1620"/>
      <c r="N74" s="1620"/>
      <c r="O74" s="1621"/>
    </row>
    <row r="75" spans="1:16" ht="9.9499999999999993" customHeight="1">
      <c r="B75" s="1622" t="s">
        <v>183</v>
      </c>
      <c r="C75" s="1602"/>
      <c r="D75" s="1602"/>
      <c r="E75" s="1602"/>
      <c r="F75" s="1602"/>
      <c r="G75" s="1602"/>
      <c r="H75" s="1602"/>
      <c r="I75" s="1602"/>
      <c r="J75" s="1602"/>
      <c r="K75" s="1602"/>
      <c r="L75" s="1602"/>
      <c r="M75" s="1602"/>
      <c r="N75" s="1602"/>
      <c r="O75" s="1623"/>
    </row>
    <row r="76" spans="1:16" ht="13.5" customHeight="1">
      <c r="B76" s="1587" t="s">
        <v>184</v>
      </c>
      <c r="C76" s="1588"/>
      <c r="D76" s="1588"/>
      <c r="E76" s="1588"/>
      <c r="F76" s="1588"/>
      <c r="G76" s="1588"/>
      <c r="H76" s="1588"/>
      <c r="I76" s="1588"/>
      <c r="J76" s="1588"/>
      <c r="K76" s="1588"/>
      <c r="L76" s="1588"/>
      <c r="M76" s="1588"/>
      <c r="N76" s="1588"/>
      <c r="O76" s="1589"/>
    </row>
    <row r="77" spans="1:16">
      <c r="B77" s="1590"/>
      <c r="C77" s="1591"/>
      <c r="D77" s="1591"/>
      <c r="E77" s="1591"/>
      <c r="F77" s="1591"/>
      <c r="G77" s="1591"/>
      <c r="H77" s="1591"/>
      <c r="I77" s="1591"/>
      <c r="J77" s="1591"/>
      <c r="K77" s="1591"/>
      <c r="L77" s="1591"/>
      <c r="M77" s="1591"/>
      <c r="N77" s="1591"/>
      <c r="O77" s="1592"/>
    </row>
  </sheetData>
  <mergeCells count="23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4:O74"/>
    <mergeCell ref="B75:O75"/>
    <mergeCell ref="B76:O77"/>
    <mergeCell ref="C28:G28"/>
    <mergeCell ref="B37:O38"/>
    <mergeCell ref="F44:G44"/>
    <mergeCell ref="B72:O73"/>
    <mergeCell ref="I32:O32"/>
    <mergeCell ref="B46:O48"/>
    <mergeCell ref="B49:O71"/>
  </mergeCells>
  <hyperlinks>
    <hyperlink ref="D19" r:id="rId1" display="lockdesk@thelender.com" xr:uid="{D2C97F2C-E36F-4ED6-B914-D93DE02142E0}"/>
    <hyperlink ref="J16:L23" r:id="rId2" display="AMC selection can be made vy clicking here.  theLender accepts transferred appraisals." xr:uid="{41ACD2C5-2DF4-4095-9B93-7A5186166797}"/>
    <hyperlink ref="J16:N23" r:id="rId3" display="AMC selection can be made by clicking here.  theLender accepts transferred appraisals." xr:uid="{1C168DF3-1F24-4E05-BDB6-C5E237194E4D}"/>
  </hyperlinks>
  <pageMargins left="0.25" right="0.25" top="0.75" bottom="0.75" header="0.3" footer="0.3"/>
  <pageSetup paperSize="5" orientation="portrait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E227-6883-41AD-BCA1-36C4E7F43B36}">
  <sheetPr codeName="Sheet18">
    <pageSetUpPr fitToPage="1"/>
  </sheetPr>
  <dimension ref="A1:V74"/>
  <sheetViews>
    <sheetView showGridLines="0" workbookViewId="0">
      <selection activeCell="H9" sqref="H9:K9"/>
    </sheetView>
  </sheetViews>
  <sheetFormatPr defaultRowHeight="15"/>
  <cols>
    <col min="1" max="1" width="18.28515625" customWidth="1"/>
    <col min="2" max="2" width="26.42578125" customWidth="1"/>
    <col min="3" max="9" width="18.28515625" customWidth="1"/>
    <col min="10" max="10" width="16.28515625" customWidth="1"/>
    <col min="11" max="11" width="17.140625" customWidth="1"/>
    <col min="12" max="12" width="21.28515625" customWidth="1"/>
    <col min="13" max="13" width="21" bestFit="1" customWidth="1"/>
  </cols>
  <sheetData>
    <row r="1" spans="1:14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6.25">
      <c r="A2" s="39"/>
      <c r="B2" s="40"/>
      <c r="C2" s="1749" t="s">
        <v>451</v>
      </c>
      <c r="D2" s="1749"/>
      <c r="E2" s="1749"/>
      <c r="F2" s="1749"/>
      <c r="G2" s="1749"/>
      <c r="H2" s="1749"/>
      <c r="I2" s="1749"/>
      <c r="N2" s="38"/>
    </row>
    <row r="3" spans="1:14" ht="31.5" thickBot="1">
      <c r="A3" s="41"/>
      <c r="B3" s="42"/>
      <c r="C3" s="43"/>
      <c r="D3" s="44"/>
      <c r="E3" s="44"/>
      <c r="F3" s="44"/>
      <c r="G3" s="44"/>
      <c r="H3" s="44"/>
      <c r="I3" s="632">
        <f ca="1">TODAY()</f>
        <v>46059</v>
      </c>
      <c r="N3" s="38"/>
    </row>
    <row r="4" spans="1:14" ht="30.75">
      <c r="A4" s="46"/>
      <c r="B4" s="46"/>
      <c r="C4" s="46"/>
      <c r="D4" s="47"/>
      <c r="E4" s="47"/>
      <c r="F4" s="47"/>
      <c r="G4" s="47"/>
      <c r="H4" s="47"/>
      <c r="I4" s="48"/>
      <c r="N4" s="38"/>
    </row>
    <row r="5" spans="1:14">
      <c r="A5" s="49"/>
      <c r="B5" s="49"/>
      <c r="C5" s="49"/>
      <c r="D5" s="49"/>
      <c r="E5" s="49"/>
      <c r="F5" s="49"/>
      <c r="G5" s="49"/>
      <c r="H5" s="49"/>
      <c r="I5" s="49"/>
      <c r="N5" s="38"/>
    </row>
    <row r="6" spans="1:14" ht="15.75" thickBot="1">
      <c r="I6" s="421"/>
      <c r="J6" s="421"/>
      <c r="K6" s="421"/>
      <c r="L6" s="421"/>
      <c r="M6" s="422"/>
      <c r="N6" s="38"/>
    </row>
    <row r="7" spans="1:14" ht="15.75" thickBot="1">
      <c r="B7" s="1956" t="s">
        <v>450</v>
      </c>
      <c r="C7" s="1957"/>
      <c r="D7" s="1958"/>
      <c r="I7" s="421"/>
      <c r="K7" s="429" t="s">
        <v>447</v>
      </c>
      <c r="L7" s="429"/>
      <c r="M7" s="1492">
        <v>46059.354328703703</v>
      </c>
      <c r="N7" s="38"/>
    </row>
    <row r="8" spans="1:14" ht="15.75" thickBot="1">
      <c r="A8" s="50" t="s">
        <v>3</v>
      </c>
      <c r="B8" s="51" t="s">
        <v>13</v>
      </c>
      <c r="C8" s="52" t="s">
        <v>98</v>
      </c>
      <c r="D8" s="52" t="s">
        <v>91</v>
      </c>
      <c r="F8" s="54" t="s">
        <v>94</v>
      </c>
      <c r="G8" s="55" t="s">
        <v>6</v>
      </c>
      <c r="I8" s="421"/>
      <c r="K8" s="422"/>
      <c r="L8" s="422"/>
      <c r="M8" s="422"/>
      <c r="N8" s="38"/>
    </row>
    <row r="9" spans="1:14" ht="15.75" thickBot="1">
      <c r="A9" s="447">
        <f>margins!$BD3</f>
        <v>6</v>
      </c>
      <c r="B9" s="447">
        <f>margins!BE3-margins!BH3</f>
        <v>95.808000000000007</v>
      </c>
      <c r="C9" s="447">
        <f>margins!BF3-margins!BH3</f>
        <v>95.707999999999998</v>
      </c>
      <c r="D9" s="447">
        <f>margins!BG3-margins!BH3</f>
        <v>95.707999999999998</v>
      </c>
      <c r="E9" s="68" t="s">
        <v>187</v>
      </c>
      <c r="F9" s="57" t="s">
        <v>95</v>
      </c>
      <c r="G9" s="59">
        <v>101</v>
      </c>
      <c r="I9" s="421"/>
      <c r="K9" s="445" t="s">
        <v>199</v>
      </c>
      <c r="L9" s="446" t="s">
        <v>200</v>
      </c>
      <c r="M9" s="446" t="s">
        <v>201</v>
      </c>
      <c r="N9" s="38"/>
    </row>
    <row r="10" spans="1:14" ht="15.75" thickBot="1">
      <c r="A10" s="447">
        <f>margins!$BD4</f>
        <v>6.125</v>
      </c>
      <c r="B10" s="447">
        <f>margins!BE4-margins!BH4</f>
        <v>96.808000000000007</v>
      </c>
      <c r="C10" s="447">
        <f>margins!BF4-margins!BH4</f>
        <v>96.707999999999998</v>
      </c>
      <c r="D10" s="447">
        <f>margins!BG4-margins!BH4</f>
        <v>96.707999999999998</v>
      </c>
      <c r="E10" s="68" t="s">
        <v>188</v>
      </c>
      <c r="F10" s="57" t="s">
        <v>96</v>
      </c>
      <c r="G10" s="59">
        <v>101</v>
      </c>
      <c r="I10" s="421"/>
      <c r="K10" s="422"/>
      <c r="L10" s="422"/>
      <c r="M10" s="422"/>
      <c r="N10" s="38"/>
    </row>
    <row r="11" spans="1:14">
      <c r="A11" s="447">
        <f>margins!$BD5</f>
        <v>6.25</v>
      </c>
      <c r="B11" s="447">
        <f>margins!BE5-margins!BH5</f>
        <v>97.558000000000007</v>
      </c>
      <c r="C11" s="447">
        <f>margins!BF5-margins!BH5</f>
        <v>97.457999999999998</v>
      </c>
      <c r="D11" s="447">
        <f>margins!BG5-margins!BH5</f>
        <v>97.457999999999998</v>
      </c>
      <c r="E11" s="68" t="s">
        <v>189</v>
      </c>
      <c r="F11" s="57" t="s">
        <v>7</v>
      </c>
      <c r="G11" s="59">
        <v>101</v>
      </c>
      <c r="I11" s="421"/>
      <c r="K11" s="431" t="s">
        <v>202</v>
      </c>
      <c r="L11" s="435" t="s">
        <v>196</v>
      </c>
      <c r="M11" s="439"/>
      <c r="N11" s="38"/>
    </row>
    <row r="12" spans="1:14">
      <c r="A12" s="447">
        <f>margins!$BD6</f>
        <v>6.375</v>
      </c>
      <c r="B12" s="447">
        <f>margins!BE6-margins!BH6</f>
        <v>98.245000000000005</v>
      </c>
      <c r="C12" s="447">
        <f>margins!BF6-margins!BH6</f>
        <v>98.144999999999996</v>
      </c>
      <c r="D12" s="447">
        <f>margins!BG6-margins!BH6</f>
        <v>98.144999999999996</v>
      </c>
      <c r="E12" s="68" t="s">
        <v>190</v>
      </c>
      <c r="F12" s="57" t="s">
        <v>9</v>
      </c>
      <c r="G12" s="59">
        <v>101</v>
      </c>
      <c r="I12" s="421"/>
      <c r="K12" s="432" t="s">
        <v>203</v>
      </c>
      <c r="L12" s="436">
        <v>7.875</v>
      </c>
      <c r="M12" s="440">
        <f>IF(L11="7/6 Arm",VLOOKUP(L12,$A$8:$D$37,2,FALSE),IF(L11="10/6 Arm",VLOOKUP(L12,$A$8:$D$37,3,FALSE),VLOOKUP(L12,$A$8:$D$37,4,FALSE)))</f>
        <v>105.214</v>
      </c>
    </row>
    <row r="13" spans="1:14">
      <c r="A13" s="447">
        <f>margins!$BD7</f>
        <v>6.5</v>
      </c>
      <c r="B13" s="447">
        <f>margins!BE7-margins!BH7</f>
        <v>98.933000000000007</v>
      </c>
      <c r="C13" s="447">
        <f>margins!BF7-margins!BH7</f>
        <v>98.832999999999998</v>
      </c>
      <c r="D13" s="447">
        <f>margins!BG7-margins!BH7</f>
        <v>98.832999999999998</v>
      </c>
      <c r="F13" s="57" t="s">
        <v>11</v>
      </c>
      <c r="G13" s="59">
        <v>100</v>
      </c>
      <c r="I13" s="421"/>
      <c r="K13" s="432" t="s">
        <v>363</v>
      </c>
      <c r="L13" s="436" t="s">
        <v>18</v>
      </c>
      <c r="M13" s="440"/>
    </row>
    <row r="14" spans="1:14" ht="15.75" thickBot="1">
      <c r="A14" s="447">
        <f>margins!$BD8</f>
        <v>6.625</v>
      </c>
      <c r="B14" s="447">
        <f>margins!BE8-margins!BH8</f>
        <v>99.62</v>
      </c>
      <c r="C14" s="447">
        <f>margins!BF8-margins!BH8</f>
        <v>99.52</v>
      </c>
      <c r="D14" s="447">
        <f>margins!BG8-margins!BH8</f>
        <v>99.52</v>
      </c>
      <c r="F14" s="60" t="s">
        <v>97</v>
      </c>
      <c r="G14" s="61">
        <f>101-2.5</f>
        <v>98.5</v>
      </c>
      <c r="I14" s="682"/>
      <c r="K14" s="432" t="s">
        <v>204</v>
      </c>
      <c r="L14" s="436" t="s">
        <v>28</v>
      </c>
      <c r="M14" s="440">
        <f>IFERROR(INDEX($C$42:$G$47,MATCH(L14,B42:B47,0),MATCH(L13,C41:G41,0),1),0)</f>
        <v>-1.625</v>
      </c>
    </row>
    <row r="15" spans="1:14" ht="15.75" thickBot="1">
      <c r="A15" s="447">
        <f>margins!$BD9</f>
        <v>6.75</v>
      </c>
      <c r="B15" s="447">
        <f>margins!BE9-margins!BH9</f>
        <v>100.245</v>
      </c>
      <c r="C15" s="447">
        <f>margins!BF9-margins!BH9</f>
        <v>100.145</v>
      </c>
      <c r="D15" s="447">
        <f>margins!BG9-margins!BH9</f>
        <v>100.145</v>
      </c>
      <c r="G15" s="1"/>
      <c r="H15" s="1"/>
      <c r="I15" s="423"/>
      <c r="K15" s="432" t="s">
        <v>71</v>
      </c>
      <c r="L15" s="436" t="s">
        <v>195</v>
      </c>
      <c r="M15" s="440">
        <f>IFERROR(INDEX($C$51:$G$73,MATCH(L15,$B$51:$B$73,0),MATCH($L$13,$C$41:$G$41,0),1),0)</f>
        <v>0</v>
      </c>
    </row>
    <row r="16" spans="1:14">
      <c r="A16" s="447">
        <f>margins!$BD10</f>
        <v>6.875</v>
      </c>
      <c r="B16" s="447">
        <f>margins!BE10-margins!BH10</f>
        <v>100.87</v>
      </c>
      <c r="C16" s="447">
        <f>margins!BF10-margins!BH10</f>
        <v>100.77</v>
      </c>
      <c r="D16" s="447">
        <f>margins!BG10-margins!BH10</f>
        <v>100.77</v>
      </c>
      <c r="F16" s="416" t="s">
        <v>99</v>
      </c>
      <c r="G16" s="417"/>
      <c r="H16" s="418"/>
      <c r="I16" s="421"/>
      <c r="K16" s="432" t="s">
        <v>205</v>
      </c>
      <c r="L16" s="436" t="s">
        <v>195</v>
      </c>
      <c r="M16" s="440">
        <f>IFERROR(INDEX($C$51:$G$73,MATCH(L16,$B$51:$B$73,0),MATCH($L$13,$C$41:$G$41,0),1),0)</f>
        <v>0</v>
      </c>
    </row>
    <row r="17" spans="1:13">
      <c r="A17" s="447">
        <f>margins!$BD11</f>
        <v>7</v>
      </c>
      <c r="B17" s="447">
        <f>margins!BE11-margins!BH11</f>
        <v>101.495</v>
      </c>
      <c r="C17" s="447">
        <f>margins!BF11-margins!BH11</f>
        <v>101.395</v>
      </c>
      <c r="D17" s="447">
        <f>margins!BG11-margins!BH11</f>
        <v>101.395</v>
      </c>
      <c r="F17" s="1959" t="s">
        <v>258</v>
      </c>
      <c r="G17" s="1960"/>
      <c r="H17" s="1961"/>
      <c r="I17" s="421"/>
      <c r="K17" s="432" t="s">
        <v>47</v>
      </c>
      <c r="L17" s="436" t="s">
        <v>437</v>
      </c>
      <c r="M17" s="440">
        <f>IFERROR(INDEX($C$51:$G$73,MATCH(L17,$B$51:$B$73,0),MATCH($L$13,$C$41:$G$41,0),1),0)</f>
        <v>0</v>
      </c>
    </row>
    <row r="18" spans="1:13">
      <c r="A18" s="447">
        <f>margins!$BD12</f>
        <v>7.125</v>
      </c>
      <c r="B18" s="447">
        <f>margins!BE12-margins!BH12</f>
        <v>102.12</v>
      </c>
      <c r="C18" s="447">
        <f>margins!BF12-margins!BH12</f>
        <v>102.02</v>
      </c>
      <c r="D18" s="447">
        <f>margins!BG12-margins!BH12</f>
        <v>102.02</v>
      </c>
      <c r="F18" s="1959" t="s">
        <v>675</v>
      </c>
      <c r="G18" s="1960"/>
      <c r="H18" s="1961"/>
      <c r="I18" s="421"/>
      <c r="K18" s="432" t="s">
        <v>56</v>
      </c>
      <c r="L18" s="436" t="s">
        <v>195</v>
      </c>
      <c r="M18" s="440">
        <f>IFERROR(INDEX($C$51:$G$73,MATCH(L18,$B$51:$B$73,0),MATCH($L$13,$C$41:$G$41,0),1),0)</f>
        <v>0</v>
      </c>
    </row>
    <row r="19" spans="1:13" ht="15" customHeight="1">
      <c r="A19" s="447">
        <f>margins!$BD13</f>
        <v>7.25</v>
      </c>
      <c r="B19" s="447">
        <f>margins!BE13-margins!BH13</f>
        <v>102.745</v>
      </c>
      <c r="C19" s="447">
        <f>margins!BF13-margins!BH13</f>
        <v>102.645</v>
      </c>
      <c r="D19" s="447">
        <f>margins!BG13-margins!BH13</f>
        <v>102.645</v>
      </c>
      <c r="F19" s="1962" t="s">
        <v>330</v>
      </c>
      <c r="G19" s="1963"/>
      <c r="H19" s="1964"/>
      <c r="I19" s="421"/>
      <c r="K19" s="432" t="s">
        <v>137</v>
      </c>
      <c r="L19" s="436" t="s">
        <v>195</v>
      </c>
      <c r="M19" s="440">
        <f>IFERROR(INDEX($C$51:$G$73,MATCH(L19,$B$51:$B$73,0),MATCH($L$13,$C$41:$G$41,0),1),0)</f>
        <v>0</v>
      </c>
    </row>
    <row r="20" spans="1:13" ht="15.75" thickBot="1">
      <c r="A20" s="447">
        <f>margins!$BD14</f>
        <v>7.375</v>
      </c>
      <c r="B20" s="447">
        <f>margins!BE14-margins!BH14</f>
        <v>103.37</v>
      </c>
      <c r="C20" s="447">
        <f>margins!BF14-margins!BH14</f>
        <v>103.27</v>
      </c>
      <c r="D20" s="447">
        <f>margins!BG14-margins!BH14</f>
        <v>103.27</v>
      </c>
      <c r="F20" s="1965"/>
      <c r="G20" s="1966"/>
      <c r="H20" s="1967"/>
      <c r="I20" s="421"/>
      <c r="K20" s="432" t="s">
        <v>207</v>
      </c>
      <c r="L20" s="436" t="s">
        <v>195</v>
      </c>
      <c r="M20" s="440">
        <f>IFERROR(INDEX($C$61:$G$66,MATCH(L20,B61:B66,0),MATCH($L$13,$C$41:$G$41,0),1),0)</f>
        <v>0</v>
      </c>
    </row>
    <row r="21" spans="1:13" ht="15.75" thickBot="1">
      <c r="A21" s="447">
        <f>margins!$BD15</f>
        <v>7.5</v>
      </c>
      <c r="B21" s="447">
        <f>margins!BE15-margins!BH15</f>
        <v>103.902</v>
      </c>
      <c r="C21" s="447">
        <f>margins!BF15-margins!BH15</f>
        <v>103.80200000000001</v>
      </c>
      <c r="D21" s="447">
        <f>margins!BG15-margins!BH15</f>
        <v>103.80200000000001</v>
      </c>
      <c r="F21" s="844"/>
      <c r="G21" s="844"/>
      <c r="H21" s="844"/>
      <c r="I21" s="421"/>
      <c r="K21" s="432" t="s">
        <v>208</v>
      </c>
      <c r="L21" s="436" t="s">
        <v>195</v>
      </c>
      <c r="M21" s="440">
        <f>IFERROR(INDEX($C$67:$G$70,MATCH(L21,B67:B70,0),MATCH($L$13,$C$41:$G$41,0),1),0)</f>
        <v>0</v>
      </c>
    </row>
    <row r="22" spans="1:13">
      <c r="A22" s="447">
        <f>margins!$BD16</f>
        <v>7.625</v>
      </c>
      <c r="B22" s="447">
        <f>margins!BE16-margins!BH16</f>
        <v>104.339</v>
      </c>
      <c r="C22" s="447">
        <f>margins!BF16-margins!BH16</f>
        <v>104.239</v>
      </c>
      <c r="D22" s="447">
        <f>margins!BG16-margins!BH16</f>
        <v>104.239</v>
      </c>
      <c r="F22" s="397" t="s">
        <v>100</v>
      </c>
      <c r="G22" s="398"/>
      <c r="H22" s="27"/>
      <c r="I22" s="421"/>
      <c r="K22" s="432" t="s">
        <v>69</v>
      </c>
      <c r="L22" s="436" t="s">
        <v>195</v>
      </c>
      <c r="M22" s="440">
        <f>IFERROR(INDEX($C$51:$G$73,MATCH(L22,$B$51:$B$73,0),MATCH($L$13,$C$41:$G$41,0),1),0)</f>
        <v>0</v>
      </c>
    </row>
    <row r="23" spans="1:13">
      <c r="A23" s="447">
        <f>margins!$BD17</f>
        <v>7.75</v>
      </c>
      <c r="B23" s="447">
        <f>margins!BE17-margins!BH17</f>
        <v>104.777</v>
      </c>
      <c r="C23" s="447">
        <f>margins!BF17-margins!BH17</f>
        <v>104.67700000000001</v>
      </c>
      <c r="D23" s="447">
        <f>margins!BG17-margins!BH17</f>
        <v>104.67700000000001</v>
      </c>
      <c r="F23" s="72" t="s">
        <v>101</v>
      </c>
      <c r="G23" s="73" t="s">
        <v>102</v>
      </c>
      <c r="H23" s="1"/>
      <c r="I23" s="423"/>
      <c r="K23" s="432" t="s">
        <v>164</v>
      </c>
      <c r="L23" s="436" t="s">
        <v>195</v>
      </c>
      <c r="M23" s="440">
        <f>IFERROR(INDEX($C$51:$G$73,MATCH(L23,$B$51:$B$73,0),MATCH($L$13,$C$41:$G$41,0),1),0)</f>
        <v>0</v>
      </c>
    </row>
    <row r="24" spans="1:13">
      <c r="A24" s="447">
        <f>margins!$BD18</f>
        <v>7.875</v>
      </c>
      <c r="B24" s="447">
        <f>margins!BE18-margins!BH18</f>
        <v>105.214</v>
      </c>
      <c r="C24" s="447">
        <f>margins!BF18-margins!BH18</f>
        <v>105.114</v>
      </c>
      <c r="D24" s="447">
        <f>margins!BG18-margins!BH18</f>
        <v>105.114</v>
      </c>
      <c r="F24" s="72" t="s">
        <v>103</v>
      </c>
      <c r="G24" s="402">
        <v>6.5</v>
      </c>
      <c r="I24" s="423"/>
      <c r="K24" s="432" t="s">
        <v>140</v>
      </c>
      <c r="L24" s="436" t="s">
        <v>195</v>
      </c>
      <c r="M24" s="440">
        <f>IFERROR(INDEX($C$51:$G$73,MATCH(L24,$B$51:$B$73,0),MATCH($L$13,$C$41:$G$41,0),1),0)</f>
        <v>0</v>
      </c>
    </row>
    <row r="25" spans="1:13">
      <c r="A25" s="447">
        <f>margins!$BD19</f>
        <v>8</v>
      </c>
      <c r="B25" s="447">
        <f>margins!BE19-margins!BH19</f>
        <v>105.589</v>
      </c>
      <c r="C25" s="447">
        <f>margins!BF19-margins!BH19</f>
        <v>105.489</v>
      </c>
      <c r="D25" s="447">
        <f>margins!BG19-margins!BH19</f>
        <v>105.489</v>
      </c>
      <c r="F25" s="72" t="s">
        <v>259</v>
      </c>
      <c r="G25" s="403" t="s">
        <v>240</v>
      </c>
      <c r="I25" s="421"/>
      <c r="K25" s="432" t="s">
        <v>209</v>
      </c>
      <c r="L25" s="436" t="s">
        <v>195</v>
      </c>
      <c r="M25" s="440">
        <f>IF(L25=15,0,IF(L25=30,G29,IF(L25=45,G30,0)))</f>
        <v>0</v>
      </c>
    </row>
    <row r="26" spans="1:13" ht="15.75" thickBot="1">
      <c r="A26" s="447">
        <f>margins!$BD20</f>
        <v>8.125</v>
      </c>
      <c r="B26" s="447">
        <f>margins!BE20-margins!BH20</f>
        <v>105.964</v>
      </c>
      <c r="C26" s="447">
        <f>margins!BF20-margins!BH20</f>
        <v>105.864</v>
      </c>
      <c r="D26" s="447">
        <f>margins!BG20-margins!BH20</f>
        <v>105.864</v>
      </c>
      <c r="F26" s="77" t="s">
        <v>105</v>
      </c>
      <c r="G26" s="78" t="s">
        <v>106</v>
      </c>
      <c r="I26" s="421"/>
      <c r="K26" s="433" t="s">
        <v>210</v>
      </c>
      <c r="L26" s="437"/>
      <c r="M26" s="441">
        <f>M15+M16+M17+M18+M19+M20+M21+M22+M23+M25+M14+M24</f>
        <v>-1.625</v>
      </c>
    </row>
    <row r="27" spans="1:13" ht="15.75" thickBot="1">
      <c r="A27" s="447">
        <f>margins!$BD21</f>
        <v>8.25</v>
      </c>
      <c r="B27" s="447">
        <f>margins!BE21-margins!BH21</f>
        <v>106.339</v>
      </c>
      <c r="C27" s="447">
        <f>margins!BF21-margins!BH21</f>
        <v>106.239</v>
      </c>
      <c r="D27" s="447">
        <f>margins!BG21-margins!BH21</f>
        <v>106.239</v>
      </c>
      <c r="G27" s="1"/>
      <c r="I27" s="421"/>
      <c r="K27" s="424"/>
      <c r="L27" s="425"/>
      <c r="M27" s="434"/>
    </row>
    <row r="28" spans="1:13" ht="15.75" thickBot="1">
      <c r="A28" s="447">
        <f>margins!$BD22</f>
        <v>8.375</v>
      </c>
      <c r="B28" s="447">
        <f>margins!BE22-margins!BH22</f>
        <v>106.714</v>
      </c>
      <c r="C28" s="447">
        <f>margins!BF22-margins!BH22</f>
        <v>106.614</v>
      </c>
      <c r="D28" s="447">
        <f>margins!BG22-margins!BH22</f>
        <v>106.614</v>
      </c>
      <c r="F28" s="397" t="s">
        <v>107</v>
      </c>
      <c r="G28" s="398"/>
      <c r="I28" s="421"/>
      <c r="K28" s="426" t="s">
        <v>211</v>
      </c>
      <c r="L28" s="427"/>
      <c r="M28" s="442" t="e">
        <f>IF(ISNUMBER(MATCH("NA", M14:M25, 0)), "NA", IF(L20="Choose a Selection",(MIN(M26+M12,VLOOKUP($L$21,$E$9:$G$14,3,FALSE))),MIN(M26+M12,VLOOKUP($L$20,$F$9:$G$14,2,FALSE))))</f>
        <v>#N/A</v>
      </c>
    </row>
    <row r="29" spans="1:13" ht="15.75" thickBot="1">
      <c r="A29" s="447">
        <f>margins!$BD23</f>
        <v>8.5</v>
      </c>
      <c r="B29" s="447">
        <f>margins!BE23-margins!BH23</f>
        <v>107.089</v>
      </c>
      <c r="C29" s="447">
        <f>margins!BF23-margins!BH23</f>
        <v>106.989</v>
      </c>
      <c r="D29" s="447">
        <f>margins!BG23-margins!BH23</f>
        <v>106.989</v>
      </c>
      <c r="F29" s="845" t="s">
        <v>108</v>
      </c>
      <c r="G29" s="846">
        <v>-0.25</v>
      </c>
      <c r="H29" s="1"/>
      <c r="I29" s="421"/>
      <c r="K29" s="421"/>
      <c r="L29" s="421"/>
      <c r="M29" s="421"/>
    </row>
    <row r="30" spans="1:13" ht="15.75" thickBot="1">
      <c r="A30" s="447">
        <f>margins!$BD24</f>
        <v>8.625</v>
      </c>
      <c r="B30" s="447">
        <f>margins!BE24-margins!BH24</f>
        <v>107.402</v>
      </c>
      <c r="C30" s="447">
        <f>margins!BF24-margins!BH24</f>
        <v>107.30200000000001</v>
      </c>
      <c r="D30" s="447">
        <f>margins!BG24-margins!BH24</f>
        <v>107.30200000000001</v>
      </c>
      <c r="F30" s="77" t="s">
        <v>109</v>
      </c>
      <c r="G30" s="775">
        <v>-0.375</v>
      </c>
      <c r="I30" s="421"/>
      <c r="K30" s="785" t="s">
        <v>456</v>
      </c>
      <c r="L30" s="786"/>
      <c r="M30" s="787"/>
    </row>
    <row r="31" spans="1:13">
      <c r="A31" s="447">
        <f>margins!$BD25</f>
        <v>8.75</v>
      </c>
      <c r="B31" s="447">
        <f>margins!BE25-margins!BH25</f>
        <v>107.714</v>
      </c>
      <c r="C31" s="447">
        <f>margins!BF25-margins!BH25</f>
        <v>107.614</v>
      </c>
      <c r="D31" s="447">
        <f>margins!BG25-margins!BH25</f>
        <v>107.614</v>
      </c>
      <c r="I31" s="421"/>
    </row>
    <row r="32" spans="1:13">
      <c r="A32" s="447">
        <f>margins!$BD26</f>
        <v>8.875</v>
      </c>
      <c r="B32" s="447">
        <f>margins!BE26-margins!BH26</f>
        <v>108.027</v>
      </c>
      <c r="C32" s="447">
        <f>margins!BF26-margins!BH26</f>
        <v>107.92700000000001</v>
      </c>
      <c r="D32" s="447">
        <f>margins!BG26-margins!BH26</f>
        <v>107.92700000000001</v>
      </c>
      <c r="F32" s="1968"/>
      <c r="G32" s="1968"/>
      <c r="H32" s="1968"/>
      <c r="I32" s="1968"/>
    </row>
    <row r="33" spans="1:22">
      <c r="A33" s="447">
        <f>margins!$BD27</f>
        <v>9</v>
      </c>
      <c r="B33" s="447">
        <f>margins!BE27-margins!BH27</f>
        <v>108.277</v>
      </c>
      <c r="C33" s="447">
        <f>margins!BF27-margins!BH27</f>
        <v>108.17700000000001</v>
      </c>
      <c r="D33" s="447">
        <f>margins!BG27-margins!BH27</f>
        <v>108.17700000000001</v>
      </c>
      <c r="F33" s="6"/>
      <c r="G33" s="815"/>
      <c r="J33" s="421"/>
    </row>
    <row r="34" spans="1:22">
      <c r="A34" s="447">
        <f>margins!$BD28</f>
        <v>9.125</v>
      </c>
      <c r="B34" s="447">
        <f>margins!BE28-margins!BH28</f>
        <v>108.527</v>
      </c>
      <c r="C34" s="447">
        <f>margins!BF28-margins!BH28</f>
        <v>108.42700000000001</v>
      </c>
      <c r="D34" s="447">
        <f>margins!BG28-margins!BH28</f>
        <v>108.42700000000001</v>
      </c>
      <c r="F34" s="443"/>
      <c r="G34" s="815"/>
      <c r="J34" s="421"/>
      <c r="K34" s="421"/>
      <c r="L34" s="421"/>
      <c r="M34" s="421"/>
    </row>
    <row r="35" spans="1:22" ht="15" customHeight="1">
      <c r="A35" s="447">
        <f>margins!$BD29</f>
        <v>9.25</v>
      </c>
      <c r="B35" s="447">
        <f>margins!BE29-margins!BH29</f>
        <v>108.777</v>
      </c>
      <c r="C35" s="447">
        <f>margins!BF29-margins!BH29</f>
        <v>108.67700000000001</v>
      </c>
      <c r="D35" s="447">
        <f>margins!BG29-margins!BH29</f>
        <v>108.67700000000001</v>
      </c>
      <c r="F35" s="773"/>
      <c r="G35" s="773"/>
      <c r="H35" s="773"/>
      <c r="I35" s="773"/>
      <c r="J35" s="421"/>
      <c r="K35" s="421"/>
      <c r="L35" s="421"/>
      <c r="M35" s="421"/>
    </row>
    <row r="36" spans="1:22">
      <c r="A36" s="447">
        <f>margins!$BD30</f>
        <v>9.375</v>
      </c>
      <c r="B36" s="447">
        <f>margins!BE30-margins!BH30</f>
        <v>109.027</v>
      </c>
      <c r="C36" s="447">
        <f>margins!BF30-margins!BH30</f>
        <v>108.92700000000001</v>
      </c>
      <c r="D36" s="447">
        <f>margins!BG30-margins!BH30</f>
        <v>108.92700000000001</v>
      </c>
      <c r="F36" s="443"/>
      <c r="G36" s="815"/>
      <c r="H36" s="443"/>
      <c r="I36" s="815"/>
      <c r="J36" s="421"/>
      <c r="K36" s="421"/>
      <c r="L36" s="421"/>
      <c r="M36" s="421"/>
    </row>
    <row r="37" spans="1:22">
      <c r="A37" s="447">
        <f>margins!$BD31</f>
        <v>9.5</v>
      </c>
      <c r="B37" s="447">
        <f>margins!BE31-margins!BH31</f>
        <v>109.277</v>
      </c>
      <c r="C37" s="447">
        <f>margins!BF31-margins!BH31</f>
        <v>109.17700000000001</v>
      </c>
      <c r="D37" s="447">
        <f>margins!BG31-margins!BH31</f>
        <v>109.17700000000001</v>
      </c>
      <c r="F37" s="443"/>
      <c r="G37" s="815"/>
      <c r="H37" s="443"/>
      <c r="I37" s="815"/>
      <c r="J37" s="421"/>
      <c r="K37" s="421"/>
      <c r="L37" s="421"/>
      <c r="M37" s="421"/>
    </row>
    <row r="38" spans="1:22">
      <c r="F38" s="443"/>
      <c r="G38" s="816"/>
      <c r="H38" s="443"/>
      <c r="I38" s="816"/>
      <c r="M38" s="421"/>
    </row>
    <row r="39" spans="1:22">
      <c r="F39" s="443"/>
      <c r="G39" s="815"/>
      <c r="H39" s="443"/>
      <c r="I39" s="815"/>
    </row>
    <row r="40" spans="1:22">
      <c r="A40" s="3" t="s">
        <v>435</v>
      </c>
      <c r="B40" s="3"/>
      <c r="C40" s="1"/>
      <c r="D40" s="1"/>
      <c r="E40" s="1"/>
      <c r="F40" s="20"/>
      <c r="G40" s="1"/>
      <c r="H40" s="21"/>
      <c r="I40" s="20"/>
      <c r="J40" s="420"/>
    </row>
    <row r="41" spans="1:22">
      <c r="A41" s="776"/>
      <c r="B41" s="419" t="s">
        <v>195</v>
      </c>
      <c r="C41" s="408" t="s">
        <v>15</v>
      </c>
      <c r="D41" s="408" t="s">
        <v>16</v>
      </c>
      <c r="E41" s="408" t="s">
        <v>17</v>
      </c>
      <c r="F41" s="408" t="s">
        <v>18</v>
      </c>
      <c r="G41" s="409" t="s">
        <v>19</v>
      </c>
      <c r="H41" s="56"/>
    </row>
    <row r="42" spans="1:22">
      <c r="A42" s="777"/>
      <c r="B42" s="410" t="s">
        <v>112</v>
      </c>
      <c r="C42" s="456">
        <v>1.5</v>
      </c>
      <c r="D42" s="454">
        <v>1.3749999999999998</v>
      </c>
      <c r="E42" s="454">
        <v>1.25</v>
      </c>
      <c r="F42" s="454">
        <v>0.875</v>
      </c>
      <c r="G42" s="455">
        <v>0.25</v>
      </c>
      <c r="H42" s="56"/>
      <c r="Q42" s="66"/>
      <c r="R42" s="66"/>
      <c r="S42" s="66"/>
      <c r="T42" s="66"/>
      <c r="U42" s="66"/>
      <c r="V42" s="66"/>
    </row>
    <row r="43" spans="1:22">
      <c r="A43" s="777"/>
      <c r="B43" s="410" t="s">
        <v>24</v>
      </c>
      <c r="C43" s="457">
        <v>1.5</v>
      </c>
      <c r="D43" s="97">
        <v>1.3749999999999998</v>
      </c>
      <c r="E43" s="97">
        <v>1.125</v>
      </c>
      <c r="F43" s="97">
        <v>0.75</v>
      </c>
      <c r="G43" s="453">
        <v>-1.1102230246251565E-16</v>
      </c>
      <c r="H43" s="56"/>
      <c r="Q43" s="66"/>
      <c r="R43" s="66"/>
      <c r="S43" s="66"/>
      <c r="T43" s="66"/>
      <c r="U43" s="66"/>
      <c r="V43" s="66"/>
    </row>
    <row r="44" spans="1:22">
      <c r="A44" s="777"/>
      <c r="B44" s="410" t="s">
        <v>25</v>
      </c>
      <c r="C44" s="458">
        <v>1.25</v>
      </c>
      <c r="D44" s="96">
        <v>1.1249999999999998</v>
      </c>
      <c r="E44" s="96">
        <v>0.875</v>
      </c>
      <c r="F44" s="96">
        <v>0.5</v>
      </c>
      <c r="G44" s="452">
        <v>-0.25</v>
      </c>
      <c r="H44" s="56"/>
      <c r="Q44" s="66"/>
      <c r="R44" s="66"/>
      <c r="S44" s="66"/>
      <c r="T44" s="66"/>
      <c r="U44" s="66"/>
      <c r="V44" s="66"/>
    </row>
    <row r="45" spans="1:22">
      <c r="A45" s="119" t="s">
        <v>110</v>
      </c>
      <c r="B45" s="410" t="s">
        <v>26</v>
      </c>
      <c r="C45" s="457">
        <v>0.87499999999999989</v>
      </c>
      <c r="D45" s="97">
        <v>0.75</v>
      </c>
      <c r="E45" s="97">
        <v>0.37499999999999978</v>
      </c>
      <c r="F45" s="97">
        <v>-0.125</v>
      </c>
      <c r="G45" s="453">
        <v>-1</v>
      </c>
      <c r="H45" s="56"/>
      <c r="Q45" s="66"/>
      <c r="R45" s="66"/>
      <c r="S45" s="66"/>
      <c r="T45" s="66"/>
      <c r="U45" s="66"/>
      <c r="V45" s="66"/>
    </row>
    <row r="46" spans="1:22">
      <c r="A46" s="119" t="s">
        <v>452</v>
      </c>
      <c r="B46" s="410" t="s">
        <v>27</v>
      </c>
      <c r="C46" s="458">
        <v>0.49999999999999989</v>
      </c>
      <c r="D46" s="96">
        <v>0.12499999999999989</v>
      </c>
      <c r="E46" s="96">
        <v>-0.12500000000000011</v>
      </c>
      <c r="F46" s="96">
        <v>-0.625</v>
      </c>
      <c r="G46" s="452" t="s">
        <v>14</v>
      </c>
      <c r="H46" s="56"/>
      <c r="Q46" s="66"/>
      <c r="R46" s="66"/>
      <c r="S46" s="66"/>
      <c r="T46" s="66"/>
      <c r="U46" s="66"/>
      <c r="V46" s="66"/>
    </row>
    <row r="47" spans="1:22">
      <c r="A47" s="778"/>
      <c r="B47" s="411" t="s">
        <v>28</v>
      </c>
      <c r="C47" s="681">
        <v>0</v>
      </c>
      <c r="D47" s="450">
        <v>-0.375</v>
      </c>
      <c r="E47" s="450">
        <v>-0.875</v>
      </c>
      <c r="F47" s="450">
        <v>-1.625</v>
      </c>
      <c r="G47" s="451" t="s">
        <v>14</v>
      </c>
      <c r="H47" s="56"/>
      <c r="Q47" s="66"/>
      <c r="R47" s="66"/>
      <c r="S47" s="66"/>
      <c r="T47" s="66"/>
      <c r="U47" s="66"/>
      <c r="V47" s="66"/>
    </row>
    <row r="48" spans="1:22">
      <c r="A48" s="412"/>
      <c r="B48" s="420" t="s">
        <v>195</v>
      </c>
    </row>
    <row r="49" spans="1:8">
      <c r="A49" s="3" t="s">
        <v>117</v>
      </c>
      <c r="H49" s="813"/>
    </row>
    <row r="50" spans="1:8">
      <c r="A50" s="62"/>
      <c r="B50" s="95" t="s">
        <v>306</v>
      </c>
      <c r="C50" s="408" t="s">
        <v>15</v>
      </c>
      <c r="D50" s="408" t="s">
        <v>16</v>
      </c>
      <c r="E50" s="408" t="s">
        <v>17</v>
      </c>
      <c r="F50" s="408" t="s">
        <v>18</v>
      </c>
      <c r="G50" s="409" t="s">
        <v>19</v>
      </c>
      <c r="H50" s="56"/>
    </row>
    <row r="51" spans="1:8">
      <c r="A51" s="413" t="s">
        <v>71</v>
      </c>
      <c r="B51" s="64" t="s">
        <v>73</v>
      </c>
      <c r="C51" s="760">
        <v>-0.25</v>
      </c>
      <c r="D51" s="760">
        <v>-0.25</v>
      </c>
      <c r="E51" s="760">
        <v>-0.25</v>
      </c>
      <c r="F51" s="760">
        <v>-0.25</v>
      </c>
      <c r="G51" s="761">
        <v>-0.25</v>
      </c>
      <c r="H51" s="56"/>
    </row>
    <row r="52" spans="1:8" ht="17.25" customHeight="1">
      <c r="A52" s="858" t="s">
        <v>160</v>
      </c>
      <c r="B52" s="811" t="s">
        <v>76</v>
      </c>
      <c r="C52" s="99">
        <v>0</v>
      </c>
      <c r="D52" s="99">
        <v>0</v>
      </c>
      <c r="E52" s="99">
        <v>0</v>
      </c>
      <c r="F52" s="99">
        <v>0</v>
      </c>
      <c r="G52" s="812">
        <v>0</v>
      </c>
      <c r="H52" s="56"/>
    </row>
    <row r="53" spans="1:8">
      <c r="A53" s="779"/>
      <c r="B53" s="762" t="s">
        <v>455</v>
      </c>
      <c r="C53" s="101">
        <v>0</v>
      </c>
      <c r="D53" s="101">
        <v>0</v>
      </c>
      <c r="E53" s="101">
        <v>0</v>
      </c>
      <c r="F53" s="101">
        <v>0</v>
      </c>
      <c r="G53" s="763">
        <v>0</v>
      </c>
      <c r="H53" s="56"/>
    </row>
    <row r="54" spans="1:8">
      <c r="A54" s="779"/>
      <c r="B54" s="765" t="s">
        <v>128</v>
      </c>
      <c r="C54" s="101">
        <v>0</v>
      </c>
      <c r="D54" s="101">
        <v>0</v>
      </c>
      <c r="E54" s="101">
        <v>0</v>
      </c>
      <c r="F54" s="101">
        <v>0</v>
      </c>
      <c r="G54" s="763">
        <v>0</v>
      </c>
      <c r="H54" s="56"/>
    </row>
    <row r="55" spans="1:8">
      <c r="A55" s="771" t="s">
        <v>47</v>
      </c>
      <c r="B55" s="765" t="s">
        <v>129</v>
      </c>
      <c r="C55" s="101">
        <v>0</v>
      </c>
      <c r="D55" s="101">
        <v>0</v>
      </c>
      <c r="E55" s="101">
        <v>0</v>
      </c>
      <c r="F55" s="101">
        <v>0</v>
      </c>
      <c r="G55" s="763">
        <v>0</v>
      </c>
      <c r="H55" s="56"/>
    </row>
    <row r="56" spans="1:8">
      <c r="A56" s="779"/>
      <c r="B56" s="765" t="s">
        <v>130</v>
      </c>
      <c r="C56" s="101">
        <v>0</v>
      </c>
      <c r="D56" s="101">
        <v>0</v>
      </c>
      <c r="E56" s="101">
        <v>0</v>
      </c>
      <c r="F56" s="101">
        <v>0</v>
      </c>
      <c r="G56" s="763">
        <v>0</v>
      </c>
      <c r="H56" s="56"/>
    </row>
    <row r="57" spans="1:8">
      <c r="A57" s="779"/>
      <c r="B57" s="765" t="s">
        <v>131</v>
      </c>
      <c r="C57" s="101">
        <v>0</v>
      </c>
      <c r="D57" s="101">
        <v>0</v>
      </c>
      <c r="E57" s="101">
        <v>0</v>
      </c>
      <c r="F57" s="101">
        <v>0</v>
      </c>
      <c r="G57" s="763">
        <v>0</v>
      </c>
      <c r="H57" s="56"/>
    </row>
    <row r="58" spans="1:8">
      <c r="A58" s="779"/>
      <c r="B58" s="766" t="s">
        <v>132</v>
      </c>
      <c r="C58" s="103">
        <v>0</v>
      </c>
      <c r="D58" s="103">
        <v>0</v>
      </c>
      <c r="E58" s="103">
        <v>0</v>
      </c>
      <c r="F58" s="103">
        <v>0</v>
      </c>
      <c r="G58" s="764">
        <v>0</v>
      </c>
      <c r="H58" s="56"/>
    </row>
    <row r="59" spans="1:8">
      <c r="A59" s="854" t="s">
        <v>56</v>
      </c>
      <c r="B59" s="855" t="s">
        <v>480</v>
      </c>
      <c r="C59" s="856">
        <v>-0.375</v>
      </c>
      <c r="D59" s="856">
        <v>-0.375</v>
      </c>
      <c r="E59" s="856">
        <v>-0.375</v>
      </c>
      <c r="F59" s="856">
        <v>-0.5</v>
      </c>
      <c r="G59" s="857" t="s">
        <v>14</v>
      </c>
      <c r="H59" s="56"/>
    </row>
    <row r="60" spans="1:8">
      <c r="A60" s="853" t="s">
        <v>65</v>
      </c>
      <c r="B60" s="762" t="s">
        <v>137</v>
      </c>
      <c r="C60" s="101">
        <v>-0.5</v>
      </c>
      <c r="D60" s="101">
        <v>-0.5</v>
      </c>
      <c r="E60" s="101">
        <v>-0.5</v>
      </c>
      <c r="F60" s="101">
        <v>-0.5</v>
      </c>
      <c r="G60" s="763">
        <v>-0.625</v>
      </c>
      <c r="H60" s="56"/>
    </row>
    <row r="61" spans="1:8">
      <c r="A61" s="414"/>
      <c r="B61" s="767" t="s">
        <v>95</v>
      </c>
      <c r="C61" s="105">
        <v>1</v>
      </c>
      <c r="D61" s="105">
        <v>1</v>
      </c>
      <c r="E61" s="105">
        <v>1</v>
      </c>
      <c r="F61" s="105">
        <v>1</v>
      </c>
      <c r="G61" s="768">
        <v>1.125</v>
      </c>
      <c r="H61" s="56"/>
    </row>
    <row r="62" spans="1:8">
      <c r="A62" s="415" t="s">
        <v>138</v>
      </c>
      <c r="B62" s="762" t="s">
        <v>96</v>
      </c>
      <c r="C62" s="101">
        <v>0.75</v>
      </c>
      <c r="D62" s="101">
        <v>0.75</v>
      </c>
      <c r="E62" s="101">
        <v>0.75</v>
      </c>
      <c r="F62" s="101">
        <v>0.75</v>
      </c>
      <c r="G62" s="763">
        <v>0.875</v>
      </c>
      <c r="H62" s="56"/>
    </row>
    <row r="63" spans="1:8">
      <c r="A63" s="414" t="s">
        <v>139</v>
      </c>
      <c r="B63" s="762" t="s">
        <v>7</v>
      </c>
      <c r="C63" s="101">
        <v>0.25</v>
      </c>
      <c r="D63" s="101">
        <v>0.25</v>
      </c>
      <c r="E63" s="101">
        <v>0.25</v>
      </c>
      <c r="F63" s="101">
        <v>0.25</v>
      </c>
      <c r="G63" s="763">
        <v>0.25</v>
      </c>
      <c r="H63" s="56"/>
    </row>
    <row r="64" spans="1:8">
      <c r="A64" s="414" t="s">
        <v>454</v>
      </c>
      <c r="B64" s="762" t="s">
        <v>9</v>
      </c>
      <c r="C64" s="101">
        <v>-0.375</v>
      </c>
      <c r="D64" s="101">
        <v>-0.375</v>
      </c>
      <c r="E64" s="101">
        <v>-0.375</v>
      </c>
      <c r="F64" s="101">
        <v>-0.375</v>
      </c>
      <c r="G64" s="763">
        <v>-0.5</v>
      </c>
      <c r="H64" s="56"/>
    </row>
    <row r="65" spans="1:8">
      <c r="A65" s="414"/>
      <c r="B65" s="762" t="s">
        <v>11</v>
      </c>
      <c r="C65" s="101">
        <v>-1.125</v>
      </c>
      <c r="D65" s="101">
        <v>-1.125</v>
      </c>
      <c r="E65" s="101">
        <v>-1.375</v>
      </c>
      <c r="F65" s="101">
        <v>-1.375</v>
      </c>
      <c r="G65" s="763">
        <v>-1.6250000000000002</v>
      </c>
      <c r="H65" s="56"/>
    </row>
    <row r="66" spans="1:8">
      <c r="A66" s="438"/>
      <c r="B66" s="65" t="s">
        <v>97</v>
      </c>
      <c r="C66" s="103">
        <v>-1.7500000000000002</v>
      </c>
      <c r="D66" s="103">
        <v>-1.7500000000000002</v>
      </c>
      <c r="E66" s="103">
        <v>-2</v>
      </c>
      <c r="F66" s="103">
        <v>-2</v>
      </c>
      <c r="G66" s="764">
        <v>-2.25</v>
      </c>
      <c r="H66" s="56"/>
    </row>
    <row r="67" spans="1:8">
      <c r="A67" s="1739" t="s">
        <v>453</v>
      </c>
      <c r="B67" s="769" t="s">
        <v>187</v>
      </c>
      <c r="C67" s="101">
        <v>0.75</v>
      </c>
      <c r="D67" s="101">
        <v>0.75</v>
      </c>
      <c r="E67" s="101">
        <v>0.75</v>
      </c>
      <c r="F67" s="101">
        <v>0.75</v>
      </c>
      <c r="G67" s="763">
        <v>0.875</v>
      </c>
      <c r="H67" s="56"/>
    </row>
    <row r="68" spans="1:8">
      <c r="A68" s="1740"/>
      <c r="B68" s="769" t="s">
        <v>188</v>
      </c>
      <c r="C68" s="101">
        <v>0.5</v>
      </c>
      <c r="D68" s="101">
        <v>0.5</v>
      </c>
      <c r="E68" s="101">
        <v>0.5</v>
      </c>
      <c r="F68" s="101">
        <v>0.5</v>
      </c>
      <c r="G68" s="763">
        <v>0.625</v>
      </c>
      <c r="H68" s="56"/>
    </row>
    <row r="69" spans="1:8">
      <c r="A69" s="1740"/>
      <c r="B69" s="769" t="s">
        <v>189</v>
      </c>
      <c r="C69" s="101">
        <v>0</v>
      </c>
      <c r="D69" s="101">
        <v>0</v>
      </c>
      <c r="E69" s="101">
        <v>0</v>
      </c>
      <c r="F69" s="101">
        <v>0</v>
      </c>
      <c r="G69" s="763">
        <v>0</v>
      </c>
      <c r="H69" s="56"/>
    </row>
    <row r="70" spans="1:8">
      <c r="A70" s="1741"/>
      <c r="B70" s="770" t="s">
        <v>190</v>
      </c>
      <c r="C70" s="103">
        <v>-0.375</v>
      </c>
      <c r="D70" s="103">
        <v>-0.375</v>
      </c>
      <c r="E70" s="103">
        <v>-0.375</v>
      </c>
      <c r="F70" s="103">
        <v>-0.375</v>
      </c>
      <c r="G70" s="764">
        <v>-0.5</v>
      </c>
      <c r="H70" s="56"/>
    </row>
    <row r="71" spans="1:8">
      <c r="A71" s="449" t="s">
        <v>68</v>
      </c>
      <c r="B71" s="767" t="s">
        <v>69</v>
      </c>
      <c r="C71" s="105" t="s">
        <v>14</v>
      </c>
      <c r="D71" s="105" t="s">
        <v>14</v>
      </c>
      <c r="E71" s="105" t="s">
        <v>14</v>
      </c>
      <c r="F71" s="105" t="s">
        <v>14</v>
      </c>
      <c r="G71" s="768" t="s">
        <v>14</v>
      </c>
      <c r="H71" s="56"/>
    </row>
    <row r="72" spans="1:8">
      <c r="A72" s="448"/>
      <c r="B72" s="65" t="s">
        <v>164</v>
      </c>
      <c r="C72" s="103">
        <v>-0.25</v>
      </c>
      <c r="D72" s="103">
        <v>-0.25</v>
      </c>
      <c r="E72" s="103">
        <v>-0.25</v>
      </c>
      <c r="F72" s="103">
        <v>-0.25</v>
      </c>
      <c r="G72" s="764">
        <v>-0.25</v>
      </c>
    </row>
    <row r="73" spans="1:8">
      <c r="A73" s="1562" t="s">
        <v>316</v>
      </c>
      <c r="B73" s="1563" t="s">
        <v>140</v>
      </c>
      <c r="C73" s="856">
        <v>-2.25</v>
      </c>
      <c r="D73" s="856">
        <v>-2.25</v>
      </c>
      <c r="E73" s="856">
        <v>-2.375</v>
      </c>
      <c r="F73" s="856">
        <v>-2.375</v>
      </c>
      <c r="G73" s="857" t="s">
        <v>14</v>
      </c>
    </row>
    <row r="74" spans="1:8">
      <c r="A74" s="1560"/>
      <c r="B74" s="1561"/>
      <c r="C74" s="850"/>
      <c r="D74" s="850"/>
      <c r="E74" s="850"/>
      <c r="F74" s="850"/>
      <c r="G74" s="850"/>
    </row>
  </sheetData>
  <mergeCells count="7">
    <mergeCell ref="A67:A70"/>
    <mergeCell ref="C2:I2"/>
    <mergeCell ref="B7:D7"/>
    <mergeCell ref="F17:H17"/>
    <mergeCell ref="F18:H18"/>
    <mergeCell ref="F19:H20"/>
    <mergeCell ref="F32:I32"/>
  </mergeCells>
  <dataValidations count="4">
    <dataValidation type="list" allowBlank="1" showInputMessage="1" showErrorMessage="1" sqref="L11" xr:uid="{6D92440F-BE71-4235-81EE-F4007762AA8D}">
      <formula1>$B$8:$D$8</formula1>
    </dataValidation>
    <dataValidation type="list" allowBlank="1" showInputMessage="1" showErrorMessage="1" sqref="L12" xr:uid="{4EBE7AB8-B292-4B63-B261-B9756D41DDB8}">
      <formula1>$A$9:$A$37</formula1>
    </dataValidation>
    <dataValidation type="list" allowBlank="1" showInputMessage="1" showErrorMessage="1" sqref="L13" xr:uid="{AD294254-D85B-48C2-8D11-5FAA82539D17}">
      <formula1>$B$41:$H$41</formula1>
    </dataValidation>
    <dataValidation type="list" allowBlank="1" showInputMessage="1" showErrorMessage="1" sqref="L14" xr:uid="{2D0F45F0-6BCF-4207-B6FB-9F5516C93B5F}">
      <formula1>$B$42:$B$47</formula1>
    </dataValidation>
  </dataValidation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DD19262-BEAA-411E-855C-6461FB1C4FC8}">
          <x14:formula1>
            <xm:f>margins!$AT$171:$AT$172</xm:f>
          </x14:formula1>
          <xm:sqref>L24</xm:sqref>
        </x14:dataValidation>
        <x14:dataValidation type="list" allowBlank="1" showInputMessage="1" showErrorMessage="1" xr:uid="{32386AE4-6832-4C90-8896-1C57F8098636}">
          <x14:formula1>
            <xm:f>margins!$AT$135:$AT$141</xm:f>
          </x14:formula1>
          <xm:sqref>L17</xm:sqref>
        </x14:dataValidation>
        <x14:dataValidation type="list" allowBlank="1" showInputMessage="1" showErrorMessage="1" xr:uid="{55A44B80-C3B1-4274-9E27-DED3FF593B75}">
          <x14:formula1>
            <xm:f>margins!$AT$174:$AT$176</xm:f>
          </x14:formula1>
          <xm:sqref>L25</xm:sqref>
        </x14:dataValidation>
        <x14:dataValidation type="list" allowBlank="1" showInputMessage="1" showErrorMessage="1" xr:uid="{2B9D864F-C035-4EB2-9059-E9ABD1536DCF}">
          <x14:formula1>
            <xm:f>margins!$AT$159:$AT$163</xm:f>
          </x14:formula1>
          <xm:sqref>L21</xm:sqref>
        </x14:dataValidation>
        <x14:dataValidation type="list" allowBlank="1" showInputMessage="1" showErrorMessage="1" xr:uid="{05BBFA43-6467-4574-96A6-92941A29B87C}">
          <x14:formula1>
            <xm:f>margins!$AT$144:$AT$146</xm:f>
          </x14:formula1>
          <xm:sqref>L18</xm:sqref>
        </x14:dataValidation>
        <x14:dataValidation type="list" allowBlank="1" showInputMessage="1" showErrorMessage="1" xr:uid="{1127E663-A991-4762-8E22-50CFDD1FFED2}">
          <x14:formula1>
            <xm:f>margins!$A$137:$A$138</xm:f>
          </x14:formula1>
          <xm:sqref>L16</xm:sqref>
        </x14:dataValidation>
        <x14:dataValidation type="list" allowBlank="1" showInputMessage="1" showErrorMessage="1" xr:uid="{69E6B21A-DEE7-4D9C-AD9F-01C33CB70DA3}">
          <x14:formula1>
            <xm:f>margins!$A$134:$A$135</xm:f>
          </x14:formula1>
          <xm:sqref>L15</xm:sqref>
        </x14:dataValidation>
        <x14:dataValidation type="list" allowBlank="1" showInputMessage="1" showErrorMessage="1" xr:uid="{E1347817-E47D-4E15-B597-3200AD4D5776}">
          <x14:formula1>
            <xm:f>margins!$A$159:$A$160</xm:f>
          </x14:formula1>
          <xm:sqref>L19</xm:sqref>
        </x14:dataValidation>
        <x14:dataValidation type="list" allowBlank="1" showInputMessage="1" showErrorMessage="1" xr:uid="{20745473-6B77-4D61-A532-3922539F66D6}">
          <x14:formula1>
            <xm:f>margins!$A$162:$A$168</xm:f>
          </x14:formula1>
          <xm:sqref>L20</xm:sqref>
        </x14:dataValidation>
        <x14:dataValidation type="list" allowBlank="1" showInputMessage="1" showErrorMessage="1" xr:uid="{3212D844-83CA-4E07-88A6-004E3C77A716}">
          <x14:formula1>
            <xm:f>margins!$A$198:$A$199</xm:f>
          </x14:formula1>
          <xm:sqref>L23</xm:sqref>
        </x14:dataValidation>
        <x14:dataValidation type="list" allowBlank="1" showInputMessage="1" showErrorMessage="1" xr:uid="{25CDCF04-A345-4D03-975E-2C1BDB2C3A77}">
          <x14:formula1>
            <xm:f>margins!$A$170:$A$171</xm:f>
          </x14:formula1>
          <xm:sqref>L22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E5CB-494F-45FE-A9AF-4D045D99471E}">
  <sheetPr codeName="Sheet32">
    <tabColor rgb="FF00B050"/>
  </sheetPr>
  <dimension ref="A1:Q129"/>
  <sheetViews>
    <sheetView view="pageBreakPreview" topLeftCell="A4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94" customWidth="1"/>
    <col min="2" max="2" width="23.85546875" style="993" customWidth="1"/>
    <col min="3" max="3" width="9.140625" style="993" bestFit="1" customWidth="1"/>
    <col min="4" max="4" width="13.7109375" style="993" customWidth="1"/>
    <col min="5" max="5" width="13.85546875" style="993" customWidth="1"/>
    <col min="6" max="6" width="13.7109375" style="993" customWidth="1"/>
    <col min="7" max="7" width="16.42578125" style="993" bestFit="1" customWidth="1"/>
    <col min="8" max="8" width="19.42578125" style="993" customWidth="1"/>
    <col min="9" max="9" width="13.7109375" style="993" customWidth="1"/>
    <col min="10" max="10" width="16.5703125" style="993" customWidth="1"/>
    <col min="11" max="11" width="16.42578125" style="993" customWidth="1"/>
    <col min="12" max="12" width="13.7109375" style="993" customWidth="1"/>
    <col min="13" max="13" width="5" style="993" customWidth="1"/>
    <col min="14" max="14" width="9.140625" style="992"/>
    <col min="15" max="15" width="19.85546875" style="992" customWidth="1"/>
    <col min="16" max="16" width="20" style="992" customWidth="1"/>
    <col min="17" max="17" width="17.42578125" style="992" customWidth="1"/>
    <col min="18" max="16384" width="9.140625" style="992"/>
  </cols>
  <sheetData>
    <row r="1" spans="1:17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386"/>
    </row>
    <row r="2" spans="1:17" s="993" customFormat="1">
      <c r="A2" s="1139"/>
      <c r="B2" s="998"/>
      <c r="C2" s="998"/>
      <c r="D2" s="998"/>
      <c r="E2" s="998"/>
      <c r="F2" s="998"/>
      <c r="G2" s="998"/>
      <c r="H2" s="998"/>
      <c r="I2" s="998"/>
      <c r="J2" s="994" t="s">
        <v>338</v>
      </c>
      <c r="K2" s="1698">
        <f ca="1">NOW()</f>
        <v>46059.35432604167</v>
      </c>
      <c r="L2" s="1698"/>
      <c r="M2" s="1395"/>
    </row>
    <row r="3" spans="1:17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998"/>
      <c r="K3" s="1697" t="s">
        <v>618</v>
      </c>
      <c r="L3" s="1697"/>
      <c r="M3" s="1203"/>
    </row>
    <row r="4" spans="1:17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998"/>
      <c r="K4" s="1379"/>
      <c r="L4" s="1379"/>
      <c r="M4" s="1387"/>
    </row>
    <row r="5" spans="1:17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998"/>
      <c r="K5" s="1403"/>
      <c r="L5" s="1379" t="s">
        <v>174</v>
      </c>
      <c r="M5" s="997"/>
    </row>
    <row r="6" spans="1:17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1387"/>
    </row>
    <row r="7" spans="1:17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1387"/>
    </row>
    <row r="8" spans="1:17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1203"/>
    </row>
    <row r="9" spans="1:17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L9" s="1185"/>
      <c r="M9" s="1388"/>
    </row>
    <row r="10" spans="1:17" s="993" customFormat="1" ht="14.25" customHeight="1">
      <c r="A10" s="1699" t="s">
        <v>442</v>
      </c>
      <c r="B10" s="1700"/>
      <c r="C10" s="1700"/>
      <c r="D10" s="1700"/>
      <c r="E10" s="1700"/>
      <c r="F10" s="1700"/>
      <c r="G10" s="1700"/>
      <c r="H10" s="1700"/>
      <c r="I10" s="1700"/>
      <c r="J10" s="1700"/>
      <c r="K10" s="1700"/>
      <c r="L10" s="1700"/>
      <c r="M10" s="1701"/>
      <c r="O10" s="1666" t="s">
        <v>447</v>
      </c>
      <c r="P10" s="1667"/>
      <c r="Q10" s="1667"/>
    </row>
    <row r="11" spans="1:17" s="993" customFormat="1" ht="15" customHeight="1" thickBot="1">
      <c r="A11" s="1702"/>
      <c r="B11" s="1703"/>
      <c r="C11" s="1703"/>
      <c r="D11" s="1703"/>
      <c r="E11" s="1703"/>
      <c r="F11" s="1703"/>
      <c r="G11" s="1703"/>
      <c r="H11" s="1703"/>
      <c r="I11" s="1703"/>
      <c r="J11" s="1703"/>
      <c r="K11" s="1703"/>
      <c r="L11" s="1703"/>
      <c r="M11" s="1704"/>
      <c r="O11" s="422"/>
      <c r="P11" s="422"/>
      <c r="Q11" s="422"/>
    </row>
    <row r="12" spans="1:17" s="993" customFormat="1" ht="15.75" thickBot="1">
      <c r="A12" s="1201"/>
      <c r="B12" s="1199"/>
      <c r="C12" s="1687" t="s">
        <v>450</v>
      </c>
      <c r="D12" s="1688"/>
      <c r="E12" s="1689"/>
      <c r="F12" s="1200"/>
      <c r="G12" s="1199"/>
      <c r="H12" s="1199"/>
      <c r="I12" s="1199"/>
      <c r="J12" s="1199"/>
      <c r="K12" s="1199"/>
      <c r="L12" s="1199"/>
      <c r="M12" s="1222"/>
      <c r="O12" s="1169" t="s">
        <v>199</v>
      </c>
      <c r="P12" s="1169" t="s">
        <v>200</v>
      </c>
      <c r="Q12" s="1169" t="s">
        <v>201</v>
      </c>
    </row>
    <row r="13" spans="1:17" s="993" customFormat="1" ht="15.75" thickBot="1">
      <c r="A13" s="1186"/>
      <c r="B13" s="1353" t="s">
        <v>216</v>
      </c>
      <c r="C13" s="1378" t="s">
        <v>13</v>
      </c>
      <c r="D13" s="1353" t="s">
        <v>87</v>
      </c>
      <c r="E13" s="1398" t="s">
        <v>617</v>
      </c>
      <c r="G13" s="1138" t="s">
        <v>616</v>
      </c>
      <c r="H13" s="1137"/>
      <c r="I13" s="998"/>
      <c r="J13" s="1138" t="s">
        <v>107</v>
      </c>
      <c r="K13" s="1"/>
      <c r="L13" s="1"/>
      <c r="M13" s="997"/>
      <c r="O13" s="422"/>
      <c r="P13" s="422"/>
      <c r="Q13" s="422"/>
    </row>
    <row r="14" spans="1:17" s="993" customFormat="1">
      <c r="A14" s="1186"/>
      <c r="B14" s="1396">
        <f>margins!$BD3</f>
        <v>6</v>
      </c>
      <c r="C14" s="1399">
        <f>margins!BE3-margins!BH3</f>
        <v>95.808000000000007</v>
      </c>
      <c r="D14" s="1397">
        <f>margins!BF3-margins!BH3</f>
        <v>95.707999999999998</v>
      </c>
      <c r="E14" s="1401">
        <f>margins!BG3-margins!BH3</f>
        <v>95.707999999999998</v>
      </c>
      <c r="G14" s="1169" t="s">
        <v>94</v>
      </c>
      <c r="H14" s="1384" t="s">
        <v>6</v>
      </c>
      <c r="I14" s="998"/>
      <c r="J14" s="1437" t="s">
        <v>614</v>
      </c>
      <c r="K14" s="1192">
        <v>-0.25</v>
      </c>
      <c r="M14" s="997"/>
      <c r="O14" s="431" t="s">
        <v>202</v>
      </c>
      <c r="P14" s="435" t="s">
        <v>196</v>
      </c>
      <c r="Q14" s="439"/>
    </row>
    <row r="15" spans="1:17" s="993" customFormat="1" ht="15.75" thickBot="1">
      <c r="A15" s="1186"/>
      <c r="B15" s="1396">
        <f>margins!$BD4</f>
        <v>6.125</v>
      </c>
      <c r="C15" s="1399">
        <f>margins!BE4-margins!BH4</f>
        <v>96.808000000000007</v>
      </c>
      <c r="D15" s="1397">
        <f>margins!BF4-margins!BH4</f>
        <v>96.707999999999998</v>
      </c>
      <c r="E15" s="1401">
        <f>margins!BG4-margins!BH4</f>
        <v>96.707999999999998</v>
      </c>
      <c r="F15" s="1443" t="s">
        <v>187</v>
      </c>
      <c r="G15" s="1376" t="s">
        <v>95</v>
      </c>
      <c r="H15" s="1191">
        <v>101</v>
      </c>
      <c r="I15" s="998"/>
      <c r="J15" s="1438" t="s">
        <v>613</v>
      </c>
      <c r="K15" s="1194">
        <v>-0.375</v>
      </c>
      <c r="M15" s="997"/>
      <c r="O15" s="432" t="s">
        <v>203</v>
      </c>
      <c r="P15" s="436">
        <v>7.875</v>
      </c>
      <c r="Q15" s="440">
        <f>IF(P14="7/6 Arm",VLOOKUP(P15,$B$14:$E$42,2,FALSE),IF(P14="10/6 Arm",VLOOKUP(P15,$B$14:$E$42,3,FALSE),VLOOKUP(P15,$B$14:$E$42,4,FALSE)))</f>
        <v>105.214</v>
      </c>
    </row>
    <row r="16" spans="1:17" s="993" customFormat="1">
      <c r="A16" s="1186"/>
      <c r="B16" s="1396">
        <f>margins!$BD5</f>
        <v>6.25</v>
      </c>
      <c r="C16" s="1399">
        <f>margins!BE5-margins!BH5</f>
        <v>97.558000000000007</v>
      </c>
      <c r="D16" s="1397">
        <f>margins!BF5-margins!BH5</f>
        <v>97.457999999999998</v>
      </c>
      <c r="E16" s="1401">
        <f>margins!BG5-margins!BH5</f>
        <v>97.457999999999998</v>
      </c>
      <c r="F16" s="1443" t="s">
        <v>188</v>
      </c>
      <c r="G16" s="1376" t="s">
        <v>96</v>
      </c>
      <c r="H16" s="1191">
        <v>101</v>
      </c>
      <c r="I16" s="998"/>
      <c r="M16" s="997"/>
      <c r="O16" s="432" t="s">
        <v>363</v>
      </c>
      <c r="P16" s="436" t="s">
        <v>18</v>
      </c>
      <c r="Q16" s="440"/>
    </row>
    <row r="17" spans="1:17" s="993" customFormat="1">
      <c r="A17" s="1186"/>
      <c r="B17" s="1396">
        <f>margins!$BD6</f>
        <v>6.375</v>
      </c>
      <c r="C17" s="1399">
        <f>margins!BE6-margins!BH6</f>
        <v>98.245000000000005</v>
      </c>
      <c r="D17" s="1397">
        <f>margins!BF6-margins!BH6</f>
        <v>98.144999999999996</v>
      </c>
      <c r="E17" s="1401">
        <f>margins!BG6-margins!BH6</f>
        <v>98.144999999999996</v>
      </c>
      <c r="F17" s="1443" t="s">
        <v>189</v>
      </c>
      <c r="G17" s="1376" t="s">
        <v>7</v>
      </c>
      <c r="H17" s="1191">
        <v>101</v>
      </c>
      <c r="I17" s="998"/>
      <c r="M17" s="1006"/>
      <c r="O17" s="432" t="s">
        <v>204</v>
      </c>
      <c r="P17" s="436" t="s">
        <v>28</v>
      </c>
      <c r="Q17" s="440">
        <f>IFERROR(INDEX($E$47:$I$52,MATCH(P17,C47:C52,0),MATCH(P16,E46:I46,0),1),0)</f>
        <v>0</v>
      </c>
    </row>
    <row r="18" spans="1:17" s="993" customFormat="1" ht="15" customHeight="1" thickBot="1">
      <c r="A18" s="1186"/>
      <c r="B18" s="1396">
        <f>margins!$BD7</f>
        <v>6.5</v>
      </c>
      <c r="C18" s="1399">
        <f>margins!BE7-margins!BH7</f>
        <v>98.933000000000007</v>
      </c>
      <c r="D18" s="1397">
        <f>margins!BF7-margins!BH7</f>
        <v>98.832999999999998</v>
      </c>
      <c r="E18" s="1401">
        <f>margins!BG7-margins!BH7</f>
        <v>98.832999999999998</v>
      </c>
      <c r="F18" s="1443" t="s">
        <v>190</v>
      </c>
      <c r="G18" s="1376" t="s">
        <v>9</v>
      </c>
      <c r="H18" s="1191">
        <v>101</v>
      </c>
      <c r="I18" s="998"/>
      <c r="J18" s="1138" t="s">
        <v>611</v>
      </c>
      <c r="K18" s="1137"/>
      <c r="L18" s="1137"/>
      <c r="M18" s="997"/>
      <c r="O18" s="432" t="s">
        <v>71</v>
      </c>
      <c r="P18" s="436" t="s">
        <v>195</v>
      </c>
      <c r="Q18" s="440">
        <f t="shared" ref="Q18:Q27" si="0">IFERROR(INDEX($E$56:$I$78,MATCH(P18,$C$56:$C$78,0),MATCH($P$16,$E$55:$I$55,0),1),0)</f>
        <v>0</v>
      </c>
    </row>
    <row r="19" spans="1:17" s="993" customFormat="1">
      <c r="A19" s="1186"/>
      <c r="B19" s="1396">
        <f>margins!$BD8</f>
        <v>6.625</v>
      </c>
      <c r="C19" s="1399">
        <f>margins!BE8-margins!BH8</f>
        <v>99.62</v>
      </c>
      <c r="D19" s="1397">
        <f>margins!BF8-margins!BH8</f>
        <v>99.52</v>
      </c>
      <c r="E19" s="1401">
        <f>margins!BG8-margins!BH8</f>
        <v>99.52</v>
      </c>
      <c r="G19" s="1376" t="s">
        <v>11</v>
      </c>
      <c r="H19" s="1191">
        <v>100</v>
      </c>
      <c r="I19" s="998"/>
      <c r="J19" s="1781" t="s">
        <v>142</v>
      </c>
      <c r="K19" s="1782"/>
      <c r="L19" s="1783"/>
      <c r="M19" s="997"/>
      <c r="O19" s="432" t="s">
        <v>205</v>
      </c>
      <c r="P19" s="436" t="s">
        <v>195</v>
      </c>
      <c r="Q19" s="440">
        <f t="shared" si="0"/>
        <v>0</v>
      </c>
    </row>
    <row r="20" spans="1:17" s="993" customFormat="1" ht="15.75" thickBot="1">
      <c r="A20" s="1186"/>
      <c r="B20" s="1396">
        <f>margins!$BD9</f>
        <v>6.75</v>
      </c>
      <c r="C20" s="1399">
        <f>margins!BE9-margins!BH9</f>
        <v>100.245</v>
      </c>
      <c r="D20" s="1397">
        <f>margins!BF9-margins!BH9</f>
        <v>100.145</v>
      </c>
      <c r="E20" s="1401">
        <f>margins!BG9-margins!BH9</f>
        <v>100.145</v>
      </c>
      <c r="F20" s="998"/>
      <c r="G20" s="1377" t="s">
        <v>97</v>
      </c>
      <c r="H20" s="1190">
        <v>98.5</v>
      </c>
      <c r="I20" s="998"/>
      <c r="J20" s="1784"/>
      <c r="K20" s="1785"/>
      <c r="L20" s="1786"/>
      <c r="M20" s="997"/>
      <c r="O20" s="432" t="s">
        <v>47</v>
      </c>
      <c r="P20" s="436" t="s">
        <v>437</v>
      </c>
      <c r="Q20" s="440">
        <f t="shared" si="0"/>
        <v>0</v>
      </c>
    </row>
    <row r="21" spans="1:17" s="993" customFormat="1">
      <c r="A21" s="1186"/>
      <c r="B21" s="1396">
        <f>margins!$BD10</f>
        <v>6.875</v>
      </c>
      <c r="C21" s="1399">
        <f>margins!BE10-margins!BH10</f>
        <v>100.87</v>
      </c>
      <c r="D21" s="1397">
        <f>margins!BF10-margins!BH10</f>
        <v>100.77</v>
      </c>
      <c r="E21" s="1401">
        <f>margins!BG10-margins!BH10</f>
        <v>100.77</v>
      </c>
      <c r="F21" s="998"/>
      <c r="G21" s="1187"/>
      <c r="H21" s="1141"/>
      <c r="I21" s="998"/>
      <c r="J21" s="1784" t="s">
        <v>710</v>
      </c>
      <c r="K21" s="1785"/>
      <c r="L21" s="1786"/>
      <c r="M21" s="997"/>
      <c r="O21" s="432" t="s">
        <v>56</v>
      </c>
      <c r="P21" s="436" t="s">
        <v>195</v>
      </c>
      <c r="Q21" s="440">
        <f t="shared" si="0"/>
        <v>0</v>
      </c>
    </row>
    <row r="22" spans="1:17" s="993" customFormat="1">
      <c r="A22" s="1186"/>
      <c r="B22" s="1396">
        <f>margins!$BD11</f>
        <v>7</v>
      </c>
      <c r="C22" s="1399">
        <f>margins!BE11-margins!BH11</f>
        <v>101.495</v>
      </c>
      <c r="D22" s="1397">
        <f>margins!BF11-margins!BH11</f>
        <v>101.395</v>
      </c>
      <c r="E22" s="1401">
        <f>margins!BG11-margins!BH11</f>
        <v>101.395</v>
      </c>
      <c r="F22" s="1185"/>
      <c r="G22" s="1137"/>
      <c r="I22" s="1138"/>
      <c r="J22" s="1784"/>
      <c r="K22" s="1785"/>
      <c r="L22" s="1786"/>
      <c r="M22" s="997"/>
      <c r="O22" s="432" t="s">
        <v>137</v>
      </c>
      <c r="P22" s="436" t="s">
        <v>195</v>
      </c>
      <c r="Q22" s="440">
        <f t="shared" si="0"/>
        <v>0</v>
      </c>
    </row>
    <row r="23" spans="1:17" s="993" customFormat="1" ht="15.75" thickBot="1">
      <c r="A23" s="1139"/>
      <c r="B23" s="1396">
        <f>margins!$BD12</f>
        <v>7.125</v>
      </c>
      <c r="C23" s="1399">
        <f>margins!BE12-margins!BH12</f>
        <v>102.12</v>
      </c>
      <c r="D23" s="1397">
        <f>margins!BF12-margins!BH12</f>
        <v>102.02</v>
      </c>
      <c r="E23" s="1401">
        <f>margins!BG12-margins!BH12</f>
        <v>102.02</v>
      </c>
      <c r="F23" s="1185"/>
      <c r="G23" s="1138" t="s">
        <v>612</v>
      </c>
      <c r="H23" s="998"/>
      <c r="I23"/>
      <c r="J23" s="1784" t="s">
        <v>711</v>
      </c>
      <c r="K23" s="1785"/>
      <c r="L23" s="1786"/>
      <c r="M23" s="1389"/>
      <c r="O23" s="432" t="s">
        <v>207</v>
      </c>
      <c r="P23" s="436" t="s">
        <v>195</v>
      </c>
      <c r="Q23" s="440">
        <f t="shared" si="0"/>
        <v>0</v>
      </c>
    </row>
    <row r="24" spans="1:17" s="993" customFormat="1">
      <c r="A24" s="1139"/>
      <c r="B24" s="1396">
        <f>margins!$BD13</f>
        <v>7.25</v>
      </c>
      <c r="C24" s="1399">
        <f>margins!BE13-margins!BH13</f>
        <v>102.745</v>
      </c>
      <c r="D24" s="1397">
        <f>margins!BF13-margins!BH13</f>
        <v>102.645</v>
      </c>
      <c r="E24" s="1401">
        <f>margins!BG13-margins!BH13</f>
        <v>102.645</v>
      </c>
      <c r="F24" s="1185"/>
      <c r="G24" s="1184" t="s">
        <v>244</v>
      </c>
      <c r="H24" s="1385" t="s">
        <v>610</v>
      </c>
      <c r="I24"/>
      <c r="J24" s="1784"/>
      <c r="K24" s="1785"/>
      <c r="L24" s="1786"/>
      <c r="M24" s="1394"/>
      <c r="O24" s="432" t="s">
        <v>208</v>
      </c>
      <c r="P24" s="436" t="s">
        <v>195</v>
      </c>
      <c r="Q24" s="440">
        <f t="shared" si="0"/>
        <v>0</v>
      </c>
    </row>
    <row r="25" spans="1:17" s="993" customFormat="1">
      <c r="A25" s="1139"/>
      <c r="B25" s="1396">
        <f>margins!$BD14</f>
        <v>7.375</v>
      </c>
      <c r="C25" s="1399">
        <f>margins!BE14-margins!BH14</f>
        <v>103.37</v>
      </c>
      <c r="D25" s="1397">
        <f>margins!BF14-margins!BH14</f>
        <v>103.27</v>
      </c>
      <c r="E25" s="1401">
        <f>margins!BG14-margins!BH14</f>
        <v>103.27</v>
      </c>
      <c r="G25" s="1183" t="s">
        <v>215</v>
      </c>
      <c r="H25" s="1381">
        <v>6.5</v>
      </c>
      <c r="I25"/>
      <c r="J25" s="1784" t="s">
        <v>220</v>
      </c>
      <c r="K25" s="1785"/>
      <c r="L25" s="1786"/>
      <c r="M25" s="1394"/>
      <c r="O25" s="432" t="s">
        <v>69</v>
      </c>
      <c r="P25" s="436" t="s">
        <v>195</v>
      </c>
      <c r="Q25" s="440">
        <f t="shared" si="0"/>
        <v>0</v>
      </c>
    </row>
    <row r="26" spans="1:17" s="993" customFormat="1" ht="14.25" customHeight="1" thickBot="1">
      <c r="A26" s="1139"/>
      <c r="B26" s="1396">
        <f>margins!$BD15</f>
        <v>7.5</v>
      </c>
      <c r="C26" s="1399">
        <f>margins!BE15-margins!BH15</f>
        <v>103.902</v>
      </c>
      <c r="D26" s="1397">
        <f>margins!BF15-margins!BH15</f>
        <v>103.80200000000001</v>
      </c>
      <c r="E26" s="1401">
        <f>margins!BG15-margins!BH15</f>
        <v>103.80200000000001</v>
      </c>
      <c r="G26" s="1183" t="s">
        <v>609</v>
      </c>
      <c r="H26" s="1381" t="s">
        <v>608</v>
      </c>
      <c r="I26"/>
      <c r="J26" s="1787"/>
      <c r="K26" s="1788"/>
      <c r="L26" s="1789"/>
      <c r="M26" s="1394"/>
      <c r="O26" s="432" t="s">
        <v>164</v>
      </c>
      <c r="P26" s="436" t="s">
        <v>195</v>
      </c>
      <c r="Q26" s="440">
        <f t="shared" si="0"/>
        <v>0</v>
      </c>
    </row>
    <row r="27" spans="1:17" s="993" customFormat="1">
      <c r="A27" s="1139"/>
      <c r="B27" s="1396">
        <f>margins!$BD16</f>
        <v>7.625</v>
      </c>
      <c r="C27" s="1399">
        <f>margins!BE16-margins!BH16</f>
        <v>104.339</v>
      </c>
      <c r="D27" s="1397">
        <f>margins!BF16-margins!BH16</f>
        <v>104.239</v>
      </c>
      <c r="E27" s="1401">
        <f>margins!BG16-margins!BH16</f>
        <v>104.239</v>
      </c>
      <c r="G27" s="1183" t="s">
        <v>607</v>
      </c>
      <c r="H27" s="1382" t="s">
        <v>240</v>
      </c>
      <c r="I27"/>
      <c r="J27"/>
      <c r="K27"/>
      <c r="L27"/>
      <c r="M27" s="1394"/>
      <c r="O27" s="432" t="s">
        <v>140</v>
      </c>
      <c r="P27" s="436" t="s">
        <v>195</v>
      </c>
      <c r="Q27" s="440">
        <f t="shared" si="0"/>
        <v>0</v>
      </c>
    </row>
    <row r="28" spans="1:17" s="993" customFormat="1" ht="14.25" customHeight="1" thickBot="1">
      <c r="A28" s="1139"/>
      <c r="B28" s="1396">
        <f>margins!$BD17</f>
        <v>7.75</v>
      </c>
      <c r="C28" s="1399">
        <f>margins!BE17-margins!BH17</f>
        <v>104.777</v>
      </c>
      <c r="D28" s="1397">
        <f>margins!BF17-margins!BH17</f>
        <v>104.67700000000001</v>
      </c>
      <c r="E28" s="1401">
        <f>margins!BG17-margins!BH17</f>
        <v>104.67700000000001</v>
      </c>
      <c r="G28" s="1180" t="s">
        <v>606</v>
      </c>
      <c r="H28" s="1383" t="s">
        <v>605</v>
      </c>
      <c r="I28"/>
      <c r="J28"/>
      <c r="K28"/>
      <c r="L28"/>
      <c r="M28" s="1394"/>
      <c r="O28" s="432" t="s">
        <v>209</v>
      </c>
      <c r="P28" s="436">
        <v>45</v>
      </c>
      <c r="Q28" s="440">
        <f>IF(P28=15,0,IF(P28=30,K32,IF(P28=45,K33,0)))</f>
        <v>0</v>
      </c>
    </row>
    <row r="29" spans="1:17" s="993" customFormat="1" ht="15.75" thickBot="1">
      <c r="A29" s="1139"/>
      <c r="B29" s="1396">
        <f>margins!$BD18</f>
        <v>7.875</v>
      </c>
      <c r="C29" s="1399">
        <f>margins!BE18-margins!BH18</f>
        <v>105.214</v>
      </c>
      <c r="D29" s="1397">
        <f>margins!BF18-margins!BH18</f>
        <v>105.114</v>
      </c>
      <c r="E29" s="1401">
        <f>margins!BG18-margins!BH18</f>
        <v>105.114</v>
      </c>
      <c r="I29"/>
      <c r="J29"/>
      <c r="K29"/>
      <c r="L29"/>
      <c r="M29" s="1394"/>
      <c r="O29" s="433" t="s">
        <v>210</v>
      </c>
      <c r="P29" s="437"/>
      <c r="Q29" s="441">
        <f>Q18+Q19+Q20+Q21+Q22+Q23+Q24+Q25+Q26+Q28+Q17+Q27</f>
        <v>0</v>
      </c>
    </row>
    <row r="30" spans="1:17" s="993" customFormat="1" ht="15.75" thickBot="1">
      <c r="A30" s="1139"/>
      <c r="B30" s="1396">
        <f>margins!$BD19</f>
        <v>8</v>
      </c>
      <c r="C30" s="1399">
        <f>margins!BE19-margins!BH19</f>
        <v>105.589</v>
      </c>
      <c r="D30" s="1397">
        <f>margins!BF19-margins!BH19</f>
        <v>105.489</v>
      </c>
      <c r="E30" s="1401">
        <f>margins!BG19-margins!BH19</f>
        <v>105.489</v>
      </c>
      <c r="G30" s="1138"/>
      <c r="H30" s="1137"/>
      <c r="J30"/>
      <c r="K30"/>
      <c r="L30"/>
      <c r="M30" s="1390"/>
      <c r="O30" s="424"/>
      <c r="P30" s="425"/>
      <c r="Q30" s="434"/>
    </row>
    <row r="31" spans="1:17" s="993" customFormat="1" ht="15.75" thickBot="1">
      <c r="A31" s="1139"/>
      <c r="B31" s="1396">
        <f>margins!$BD20</f>
        <v>8.125</v>
      </c>
      <c r="C31" s="1399">
        <f>margins!BE20-margins!BH20</f>
        <v>105.964</v>
      </c>
      <c r="D31" s="1397">
        <f>margins!BF20-margins!BH20</f>
        <v>105.864</v>
      </c>
      <c r="E31" s="1401">
        <f>margins!BG20-margins!BH20</f>
        <v>105.864</v>
      </c>
      <c r="G31" s="1138"/>
      <c r="H31" s="1137"/>
      <c r="J31"/>
      <c r="K31"/>
      <c r="L31"/>
      <c r="M31" s="1390"/>
      <c r="O31" s="426" t="s">
        <v>211</v>
      </c>
      <c r="P31" s="427"/>
      <c r="Q31" s="442" t="e">
        <f>IF(ISNUMBER(MATCH("NA", Q17:Q28, 0)), "NA", IF(P23="Choose a Selection",(MIN(Q29+Q15,VLOOKUP($P$24,$F$15:$H$20,3,FALSE))),MIN(Q29+Q15,VLOOKUP($P$23,$G$15:$H$20,2,FALSE))))</f>
        <v>#N/A</v>
      </c>
    </row>
    <row r="32" spans="1:17" s="993" customFormat="1" ht="15.75" thickBot="1">
      <c r="A32" s="1139"/>
      <c r="B32" s="1396">
        <f>margins!$BD21</f>
        <v>8.25</v>
      </c>
      <c r="C32" s="1399">
        <f>margins!BE21-margins!BH21</f>
        <v>106.339</v>
      </c>
      <c r="D32" s="1397">
        <f>margins!BF21-margins!BH21</f>
        <v>106.239</v>
      </c>
      <c r="E32" s="1401">
        <f>margins!BG21-margins!BH21</f>
        <v>106.239</v>
      </c>
      <c r="J32"/>
      <c r="K32"/>
      <c r="L32"/>
      <c r="M32" s="997"/>
      <c r="O32" s="421"/>
      <c r="P32" s="421"/>
      <c r="Q32" s="421"/>
    </row>
    <row r="33" spans="1:17" s="993" customFormat="1" ht="15.75" thickBot="1">
      <c r="A33" s="1139"/>
      <c r="B33" s="1396">
        <f>margins!$BD22</f>
        <v>8.375</v>
      </c>
      <c r="C33" s="1399">
        <f>margins!BE22-margins!BH22</f>
        <v>106.714</v>
      </c>
      <c r="D33" s="1397">
        <f>margins!BF22-margins!BH22</f>
        <v>106.614</v>
      </c>
      <c r="E33" s="1401">
        <f>margins!BG22-margins!BH22</f>
        <v>106.614</v>
      </c>
      <c r="J33"/>
      <c r="K33"/>
      <c r="L33"/>
      <c r="M33" s="997"/>
      <c r="O33" s="785" t="s">
        <v>456</v>
      </c>
      <c r="P33" s="786"/>
      <c r="Q33" s="787"/>
    </row>
    <row r="34" spans="1:17" s="993" customFormat="1">
      <c r="A34" s="1139"/>
      <c r="B34" s="1396">
        <f>margins!$BD23</f>
        <v>8.5</v>
      </c>
      <c r="C34" s="1399">
        <f>margins!BE23-margins!BH23</f>
        <v>107.089</v>
      </c>
      <c r="D34" s="1397">
        <f>margins!BF23-margins!BH23</f>
        <v>106.989</v>
      </c>
      <c r="E34" s="1401">
        <f>margins!BG23-margins!BH23</f>
        <v>106.989</v>
      </c>
      <c r="J34"/>
      <c r="K34"/>
      <c r="L34"/>
      <c r="M34" s="997"/>
    </row>
    <row r="35" spans="1:17" s="993" customFormat="1">
      <c r="A35" s="1139"/>
      <c r="B35" s="1396">
        <f>margins!$BD24</f>
        <v>8.625</v>
      </c>
      <c r="C35" s="1399">
        <f>margins!BE24-margins!BH24</f>
        <v>107.402</v>
      </c>
      <c r="D35" s="1397">
        <f>margins!BF24-margins!BH24</f>
        <v>107.30200000000001</v>
      </c>
      <c r="E35" s="1401">
        <f>margins!BG24-margins!BH24</f>
        <v>107.30200000000001</v>
      </c>
      <c r="M35" s="997"/>
    </row>
    <row r="36" spans="1:17" s="993" customFormat="1">
      <c r="A36" s="1139"/>
      <c r="B36" s="1396">
        <f>margins!$BD25</f>
        <v>8.75</v>
      </c>
      <c r="C36" s="1399">
        <f>margins!BE25-margins!BH25</f>
        <v>107.714</v>
      </c>
      <c r="D36" s="1397">
        <f>margins!BF25-margins!BH25</f>
        <v>107.614</v>
      </c>
      <c r="E36" s="1401">
        <f>margins!BG25-margins!BH25</f>
        <v>107.614</v>
      </c>
      <c r="M36" s="997"/>
    </row>
    <row r="37" spans="1:17" s="993" customFormat="1">
      <c r="A37" s="1139"/>
      <c r="B37" s="1396">
        <f>margins!$BD26</f>
        <v>8.875</v>
      </c>
      <c r="C37" s="1399">
        <f>margins!BE26-margins!BH26</f>
        <v>108.027</v>
      </c>
      <c r="D37" s="1397">
        <f>margins!BF26-margins!BH26</f>
        <v>107.92700000000001</v>
      </c>
      <c r="E37" s="1401">
        <f>margins!BG26-margins!BH26</f>
        <v>107.92700000000001</v>
      </c>
      <c r="M37" s="997"/>
    </row>
    <row r="38" spans="1:17" s="993" customFormat="1">
      <c r="A38" s="1139"/>
      <c r="B38" s="1396">
        <f>margins!$BD27</f>
        <v>9</v>
      </c>
      <c r="C38" s="1399">
        <f>margins!BE27-margins!BH27</f>
        <v>108.277</v>
      </c>
      <c r="D38" s="1397">
        <f>margins!BF27-margins!BH27</f>
        <v>108.17700000000001</v>
      </c>
      <c r="E38" s="1401">
        <f>margins!BG27-margins!BH27</f>
        <v>108.17700000000001</v>
      </c>
      <c r="M38" s="997"/>
    </row>
    <row r="39" spans="1:17" s="993" customFormat="1">
      <c r="A39" s="1139"/>
      <c r="B39" s="1396">
        <f>margins!$BD28</f>
        <v>9.125</v>
      </c>
      <c r="C39" s="1399">
        <f>margins!BE28-margins!BH28</f>
        <v>108.527</v>
      </c>
      <c r="D39" s="1397">
        <f>margins!BF28-margins!BH28</f>
        <v>108.42700000000001</v>
      </c>
      <c r="E39" s="1401">
        <f>margins!BG28-margins!BH28</f>
        <v>108.42700000000001</v>
      </c>
      <c r="M39" s="997"/>
    </row>
    <row r="40" spans="1:17" s="993" customFormat="1">
      <c r="A40" s="1139"/>
      <c r="B40" s="1396">
        <f>margins!$BD29</f>
        <v>9.25</v>
      </c>
      <c r="C40" s="1399">
        <f>margins!BE29-margins!BH29</f>
        <v>108.777</v>
      </c>
      <c r="D40" s="1397">
        <f>margins!BF29-margins!BH29</f>
        <v>108.67700000000001</v>
      </c>
      <c r="E40" s="1401">
        <f>margins!BG29-margins!BH29</f>
        <v>108.67700000000001</v>
      </c>
      <c r="M40" s="997"/>
    </row>
    <row r="41" spans="1:17" s="993" customFormat="1">
      <c r="A41" s="1139"/>
      <c r="B41" s="1396">
        <f>margins!$BD30</f>
        <v>9.375</v>
      </c>
      <c r="C41" s="1399">
        <f>margins!BE30-margins!BH30</f>
        <v>109.027</v>
      </c>
      <c r="D41" s="1397">
        <f>margins!BF30-margins!BH30</f>
        <v>108.92700000000001</v>
      </c>
      <c r="E41" s="1401">
        <f>margins!BG30-margins!BH30</f>
        <v>108.92700000000001</v>
      </c>
      <c r="M41" s="997"/>
    </row>
    <row r="42" spans="1:17" s="993" customFormat="1" ht="15.75" thickBot="1">
      <c r="A42" s="1139"/>
      <c r="B42" s="1406">
        <f>margins!$BD31</f>
        <v>9.5</v>
      </c>
      <c r="C42" s="1407">
        <f>margins!BE31-margins!BH31</f>
        <v>109.277</v>
      </c>
      <c r="D42" s="1439">
        <f>margins!BF31-margins!BH31</f>
        <v>109.17700000000001</v>
      </c>
      <c r="E42" s="1408">
        <f>margins!BG31-margins!BH31</f>
        <v>109.17700000000001</v>
      </c>
      <c r="M42" s="997"/>
    </row>
    <row r="43" spans="1:17" s="993" customFormat="1">
      <c r="A43" s="1139"/>
      <c r="B43" s="1171"/>
      <c r="C43" s="1170"/>
      <c r="D43" s="1271"/>
      <c r="M43" s="997"/>
    </row>
    <row r="44" spans="1:17" s="993" customFormat="1" ht="15.75" thickBot="1">
      <c r="A44" s="1139"/>
      <c r="G44" s="1138"/>
      <c r="H44" s="1137"/>
      <c r="M44" s="997"/>
    </row>
    <row r="45" spans="1:17" s="993" customFormat="1" ht="15.75" thickBot="1">
      <c r="A45" s="1139"/>
      <c r="B45" s="1779" t="s">
        <v>221</v>
      </c>
      <c r="C45" s="1779"/>
      <c r="D45" s="1779"/>
      <c r="E45" s="1687" t="s">
        <v>306</v>
      </c>
      <c r="F45" s="1688"/>
      <c r="G45" s="1688"/>
      <c r="H45" s="1688"/>
      <c r="I45" s="1689"/>
      <c r="J45"/>
      <c r="M45" s="997"/>
    </row>
    <row r="46" spans="1:17" s="993" customFormat="1" ht="15.75" thickBot="1">
      <c r="A46" s="1139"/>
      <c r="B46" s="1364"/>
      <c r="C46" s="1371"/>
      <c r="D46" s="1372" t="s">
        <v>195</v>
      </c>
      <c r="E46" s="1169" t="s">
        <v>15</v>
      </c>
      <c r="F46" s="1165" t="s">
        <v>16</v>
      </c>
      <c r="G46" s="1165" t="s">
        <v>17</v>
      </c>
      <c r="H46" s="1167" t="s">
        <v>18</v>
      </c>
      <c r="I46" s="1216" t="s">
        <v>19</v>
      </c>
      <c r="J46"/>
      <c r="M46" s="997"/>
    </row>
    <row r="47" spans="1:17" s="993" customFormat="1">
      <c r="A47" s="1139"/>
      <c r="B47" s="1723" t="s">
        <v>731</v>
      </c>
      <c r="C47" s="1729" t="s">
        <v>112</v>
      </c>
      <c r="D47" s="1780"/>
      <c r="E47" s="1152">
        <v>1.875</v>
      </c>
      <c r="F47" s="1151">
        <v>1.625</v>
      </c>
      <c r="G47" s="1151">
        <v>1.375</v>
      </c>
      <c r="H47" s="1151">
        <v>0.875</v>
      </c>
      <c r="I47" s="1150">
        <v>0.25</v>
      </c>
      <c r="J47"/>
      <c r="M47" s="997"/>
    </row>
    <row r="48" spans="1:17" s="993" customFormat="1">
      <c r="A48" s="1139"/>
      <c r="B48" s="1711"/>
      <c r="C48" s="1729" t="s">
        <v>24</v>
      </c>
      <c r="D48" s="1780"/>
      <c r="E48" s="1152">
        <v>1.75</v>
      </c>
      <c r="F48" s="1151">
        <v>1.5</v>
      </c>
      <c r="G48" s="1151">
        <v>1.2499999999999998</v>
      </c>
      <c r="H48" s="1151">
        <v>0.75</v>
      </c>
      <c r="I48" s="1150">
        <v>-1.1102230246251565E-16</v>
      </c>
      <c r="J48"/>
      <c r="M48" s="997"/>
    </row>
    <row r="49" spans="1:13" s="993" customFormat="1">
      <c r="A49" s="1139"/>
      <c r="B49" s="1711"/>
      <c r="C49" s="1729" t="s">
        <v>25</v>
      </c>
      <c r="D49" s="1780"/>
      <c r="E49" s="1152">
        <v>1.5</v>
      </c>
      <c r="F49" s="1151">
        <v>1.25</v>
      </c>
      <c r="G49" s="1151">
        <v>0.99999999999999978</v>
      </c>
      <c r="H49" s="1151">
        <v>0.5</v>
      </c>
      <c r="I49" s="1150">
        <v>-0.25</v>
      </c>
      <c r="J49"/>
      <c r="M49" s="997"/>
    </row>
    <row r="50" spans="1:13" s="993" customFormat="1">
      <c r="A50" s="1139"/>
      <c r="B50" s="1711"/>
      <c r="C50" s="1729" t="s">
        <v>26</v>
      </c>
      <c r="D50" s="1780"/>
      <c r="E50" s="1152">
        <v>0.87499999999999989</v>
      </c>
      <c r="F50" s="1151">
        <v>0.625</v>
      </c>
      <c r="G50" s="1151">
        <v>0.37499999999999978</v>
      </c>
      <c r="H50" s="1151">
        <v>-0.125</v>
      </c>
      <c r="I50" s="1150">
        <v>-1</v>
      </c>
      <c r="J50"/>
      <c r="M50" s="997"/>
    </row>
    <row r="51" spans="1:13" s="993" customFormat="1">
      <c r="A51" s="1139"/>
      <c r="B51" s="1711"/>
      <c r="C51" s="1729" t="s">
        <v>25</v>
      </c>
      <c r="D51" s="1780"/>
      <c r="E51" s="1152">
        <v>0.24999999999999992</v>
      </c>
      <c r="F51" s="1151">
        <v>-0.12500000000000011</v>
      </c>
      <c r="G51" s="1151">
        <v>-0.12500000000000011</v>
      </c>
      <c r="H51" s="1151">
        <v>-0.625</v>
      </c>
      <c r="I51" s="1150" t="s">
        <v>14</v>
      </c>
      <c r="J51"/>
      <c r="M51" s="997"/>
    </row>
    <row r="52" spans="1:13" s="993" customFormat="1" ht="15.75" thickBot="1">
      <c r="A52" s="1139"/>
      <c r="B52" s="1724"/>
      <c r="C52" s="1660" t="s">
        <v>26</v>
      </c>
      <c r="D52" s="1662"/>
      <c r="E52" s="1214">
        <v>-8.3266726846886741E-17</v>
      </c>
      <c r="F52" s="1213">
        <v>-0.37500000000000011</v>
      </c>
      <c r="G52" s="1213">
        <v>-0.62500000000000011</v>
      </c>
      <c r="H52" s="1213">
        <v>-1.125</v>
      </c>
      <c r="I52" s="1212" t="s">
        <v>14</v>
      </c>
      <c r="J52"/>
      <c r="M52" s="997"/>
    </row>
    <row r="53" spans="1:13" s="993" customFormat="1" ht="15.75" thickBot="1">
      <c r="A53" s="1139"/>
      <c r="B53" s="1142"/>
      <c r="C53" s="1142"/>
      <c r="D53" s="1142"/>
      <c r="E53" s="1142"/>
      <c r="F53" s="1226"/>
      <c r="G53" s="1269"/>
      <c r="H53" s="1226"/>
      <c r="I53" s="1226"/>
      <c r="J53"/>
      <c r="K53" s="1268"/>
      <c r="L53" s="1268"/>
      <c r="M53" s="1391"/>
    </row>
    <row r="54" spans="1:13" s="993" customFormat="1" ht="15.75" thickBot="1">
      <c r="A54" s="1139"/>
      <c r="B54" s="1779" t="s">
        <v>727</v>
      </c>
      <c r="C54" s="1779"/>
      <c r="D54" s="1779"/>
      <c r="E54" s="1687" t="s">
        <v>306</v>
      </c>
      <c r="F54" s="1688"/>
      <c r="G54" s="1688"/>
      <c r="H54" s="1688"/>
      <c r="I54" s="1689"/>
      <c r="J54"/>
      <c r="K54" s="1185"/>
      <c r="L54" s="1185"/>
      <c r="M54" s="1388"/>
    </row>
    <row r="55" spans="1:13" s="993" customFormat="1" ht="15.75" thickBot="1">
      <c r="A55" s="1139"/>
      <c r="B55" s="1712"/>
      <c r="C55" s="1713"/>
      <c r="D55" s="1713"/>
      <c r="E55" s="1267" t="s">
        <v>15</v>
      </c>
      <c r="F55" s="1265" t="s">
        <v>16</v>
      </c>
      <c r="G55" s="1265" t="s">
        <v>17</v>
      </c>
      <c r="H55" s="1264" t="s">
        <v>18</v>
      </c>
      <c r="I55" s="1442" t="s">
        <v>19</v>
      </c>
      <c r="J55"/>
      <c r="M55" s="997"/>
    </row>
    <row r="56" spans="1:13" s="993" customFormat="1" ht="15.75" thickBot="1">
      <c r="A56" s="1139"/>
      <c r="B56" s="1158" t="s">
        <v>71</v>
      </c>
      <c r="C56" s="1712" t="s">
        <v>72</v>
      </c>
      <c r="D56" s="1714"/>
      <c r="E56" s="1155">
        <v>-0.25</v>
      </c>
      <c r="F56" s="1154">
        <v>-0.25</v>
      </c>
      <c r="G56" s="1154">
        <v>-0.25</v>
      </c>
      <c r="H56" s="1154">
        <v>-0.25</v>
      </c>
      <c r="I56" s="1153">
        <v>-0.25</v>
      </c>
      <c r="J56"/>
      <c r="M56" s="997"/>
    </row>
    <row r="57" spans="1:13" s="993" customFormat="1" ht="15.75" thickBot="1">
      <c r="A57" s="1139"/>
      <c r="B57" s="1159" t="s">
        <v>160</v>
      </c>
      <c r="C57" s="1712" t="s">
        <v>125</v>
      </c>
      <c r="D57" s="1714"/>
      <c r="E57" s="1155">
        <v>0</v>
      </c>
      <c r="F57" s="1154">
        <v>0</v>
      </c>
      <c r="G57" s="1154">
        <v>0</v>
      </c>
      <c r="H57" s="1154">
        <v>0</v>
      </c>
      <c r="I57" s="1153">
        <v>0</v>
      </c>
      <c r="J57"/>
      <c r="M57" s="997"/>
    </row>
    <row r="58" spans="1:13" s="993" customFormat="1">
      <c r="A58" s="1139"/>
      <c r="B58" s="1723" t="s">
        <v>47</v>
      </c>
      <c r="C58" s="1666" t="s">
        <v>455</v>
      </c>
      <c r="D58" s="1668"/>
      <c r="E58" s="1211">
        <v>0</v>
      </c>
      <c r="F58" s="1210">
        <v>0</v>
      </c>
      <c r="G58" s="1210">
        <v>0</v>
      </c>
      <c r="H58" s="1210">
        <v>0</v>
      </c>
      <c r="I58" s="1209">
        <v>0</v>
      </c>
      <c r="J58"/>
      <c r="M58" s="997"/>
    </row>
    <row r="59" spans="1:13" s="993" customFormat="1">
      <c r="A59" s="1139"/>
      <c r="B59" s="1711"/>
      <c r="C59" s="1657" t="s">
        <v>128</v>
      </c>
      <c r="D59" s="1659"/>
      <c r="E59" s="1152">
        <v>0</v>
      </c>
      <c r="F59" s="1151">
        <v>0</v>
      </c>
      <c r="G59" s="1151">
        <v>0</v>
      </c>
      <c r="H59" s="1151">
        <v>0</v>
      </c>
      <c r="I59" s="1150">
        <v>0</v>
      </c>
      <c r="J59"/>
      <c r="M59" s="997"/>
    </row>
    <row r="60" spans="1:13" s="993" customFormat="1">
      <c r="A60" s="1139"/>
      <c r="B60" s="1711"/>
      <c r="C60" s="1657" t="s">
        <v>129</v>
      </c>
      <c r="D60" s="1659"/>
      <c r="E60" s="1152">
        <v>0</v>
      </c>
      <c r="F60" s="1151">
        <v>0</v>
      </c>
      <c r="G60" s="1151">
        <v>0</v>
      </c>
      <c r="H60" s="1151">
        <v>0</v>
      </c>
      <c r="I60" s="1150">
        <v>0</v>
      </c>
      <c r="J60"/>
      <c r="M60" s="997"/>
    </row>
    <row r="61" spans="1:13" s="993" customFormat="1">
      <c r="A61" s="1139"/>
      <c r="B61" s="1711"/>
      <c r="C61" s="1657" t="s">
        <v>130</v>
      </c>
      <c r="D61" s="1659"/>
      <c r="E61" s="1152">
        <v>0</v>
      </c>
      <c r="F61" s="1151">
        <v>0</v>
      </c>
      <c r="G61" s="1151">
        <v>0</v>
      </c>
      <c r="H61" s="1151">
        <v>0</v>
      </c>
      <c r="I61" s="1150">
        <v>0</v>
      </c>
      <c r="J61"/>
      <c r="M61" s="997"/>
    </row>
    <row r="62" spans="1:13" s="993" customFormat="1">
      <c r="A62" s="1139"/>
      <c r="B62" s="1711"/>
      <c r="C62" s="1657" t="s">
        <v>131</v>
      </c>
      <c r="D62" s="1659"/>
      <c r="E62" s="1152">
        <v>0</v>
      </c>
      <c r="F62" s="1151">
        <v>0</v>
      </c>
      <c r="G62" s="1151">
        <v>0</v>
      </c>
      <c r="H62" s="1151">
        <v>0</v>
      </c>
      <c r="I62" s="1150">
        <v>0</v>
      </c>
      <c r="J62"/>
      <c r="M62" s="997"/>
    </row>
    <row r="63" spans="1:13" s="993" customFormat="1" ht="15.75" thickBot="1">
      <c r="A63" s="1139"/>
      <c r="B63" s="1724"/>
      <c r="C63" s="1657" t="s">
        <v>132</v>
      </c>
      <c r="D63" s="1659"/>
      <c r="E63" s="1152">
        <v>0</v>
      </c>
      <c r="F63" s="1151">
        <v>0</v>
      </c>
      <c r="G63" s="1151">
        <v>0</v>
      </c>
      <c r="H63" s="1151">
        <v>0</v>
      </c>
      <c r="I63" s="1150">
        <v>0</v>
      </c>
      <c r="J63"/>
      <c r="M63" s="997"/>
    </row>
    <row r="64" spans="1:13" s="993" customFormat="1" ht="15.75" thickBot="1">
      <c r="A64" s="1139"/>
      <c r="B64" s="1350" t="s">
        <v>56</v>
      </c>
      <c r="C64" s="1712" t="s">
        <v>574</v>
      </c>
      <c r="D64" s="1714"/>
      <c r="E64" s="1149">
        <v>-0.375</v>
      </c>
      <c r="F64" s="1148">
        <v>-0.375</v>
      </c>
      <c r="G64" s="1148">
        <v>-0.375</v>
      </c>
      <c r="H64" s="1148">
        <v>-0.5</v>
      </c>
      <c r="I64" s="1147" t="s">
        <v>14</v>
      </c>
      <c r="J64"/>
      <c r="M64" s="997"/>
    </row>
    <row r="65" spans="1:13" s="993" customFormat="1" ht="15.75" thickBot="1">
      <c r="A65" s="1139"/>
      <c r="B65" s="1158" t="s">
        <v>65</v>
      </c>
      <c r="C65" s="1712" t="s">
        <v>137</v>
      </c>
      <c r="D65" s="1714"/>
      <c r="E65" s="1155">
        <v>-0.5</v>
      </c>
      <c r="F65" s="1154">
        <v>-0.5</v>
      </c>
      <c r="G65" s="1154">
        <v>-0.5</v>
      </c>
      <c r="H65" s="1154">
        <v>-0.5</v>
      </c>
      <c r="I65" s="1153">
        <v>-0.625</v>
      </c>
      <c r="J65"/>
      <c r="M65" s="997"/>
    </row>
    <row r="66" spans="1:13" s="993" customFormat="1" ht="15" customHeight="1">
      <c r="A66" s="1139"/>
      <c r="B66" s="1708" t="s">
        <v>601</v>
      </c>
      <c r="C66" s="1666" t="s">
        <v>95</v>
      </c>
      <c r="D66" s="1668"/>
      <c r="E66" s="1149">
        <v>1</v>
      </c>
      <c r="F66" s="1148">
        <v>1</v>
      </c>
      <c r="G66" s="1148">
        <v>1</v>
      </c>
      <c r="H66" s="1148">
        <v>1</v>
      </c>
      <c r="I66" s="1147">
        <v>1.125</v>
      </c>
      <c r="J66"/>
      <c r="M66" s="997"/>
    </row>
    <row r="67" spans="1:13" s="993" customFormat="1">
      <c r="A67" s="1139"/>
      <c r="B67" s="1709"/>
      <c r="C67" s="1657" t="s">
        <v>96</v>
      </c>
      <c r="D67" s="1659"/>
      <c r="E67" s="1152">
        <v>0.75</v>
      </c>
      <c r="F67" s="1151">
        <v>0.75</v>
      </c>
      <c r="G67" s="1151">
        <v>0.75</v>
      </c>
      <c r="H67" s="1151">
        <v>0.75</v>
      </c>
      <c r="I67" s="1150">
        <v>0.875</v>
      </c>
      <c r="J67"/>
      <c r="M67" s="997"/>
    </row>
    <row r="68" spans="1:13" s="993" customFormat="1">
      <c r="A68" s="1139"/>
      <c r="B68" s="1709"/>
      <c r="C68" s="1657" t="s">
        <v>7</v>
      </c>
      <c r="D68" s="1659"/>
      <c r="E68" s="1152">
        <v>0.25</v>
      </c>
      <c r="F68" s="1151">
        <v>0.25</v>
      </c>
      <c r="G68" s="1151">
        <v>0.25</v>
      </c>
      <c r="H68" s="1151">
        <v>0.25</v>
      </c>
      <c r="I68" s="1150">
        <v>0.25</v>
      </c>
      <c r="J68"/>
      <c r="M68" s="997"/>
    </row>
    <row r="69" spans="1:13" s="993" customFormat="1">
      <c r="A69" s="1139"/>
      <c r="B69" s="1728"/>
      <c r="C69" s="1969" t="s">
        <v>9</v>
      </c>
      <c r="D69" s="1659"/>
      <c r="E69" s="1152">
        <v>-0.375</v>
      </c>
      <c r="F69" s="1151">
        <v>-0.375</v>
      </c>
      <c r="G69" s="1151">
        <v>-0.375</v>
      </c>
      <c r="H69" s="1151">
        <v>-0.375</v>
      </c>
      <c r="I69" s="1150">
        <v>-0.5</v>
      </c>
      <c r="J69"/>
      <c r="M69" s="997"/>
    </row>
    <row r="70" spans="1:13" s="993" customFormat="1">
      <c r="A70" s="1139"/>
      <c r="B70" s="1709"/>
      <c r="C70" s="1657" t="s">
        <v>11</v>
      </c>
      <c r="D70" s="1659"/>
      <c r="E70" s="1152">
        <v>-1.125</v>
      </c>
      <c r="F70" s="1151">
        <v>-1.125</v>
      </c>
      <c r="G70" s="1151">
        <v>-1.375</v>
      </c>
      <c r="H70" s="1151">
        <v>-1.375</v>
      </c>
      <c r="I70" s="1150">
        <v>-1.6250000000000002</v>
      </c>
      <c r="J70"/>
      <c r="M70" s="997"/>
    </row>
    <row r="71" spans="1:13" s="993" customFormat="1" ht="15.75" thickBot="1">
      <c r="A71" s="1139"/>
      <c r="B71" s="1710"/>
      <c r="C71" s="1669" t="s">
        <v>97</v>
      </c>
      <c r="D71" s="1671"/>
      <c r="E71" s="1380">
        <v>-1.7500000000000002</v>
      </c>
      <c r="F71" s="1215">
        <v>-1.7500000000000002</v>
      </c>
      <c r="G71" s="1215">
        <v>-2</v>
      </c>
      <c r="H71" s="1215">
        <v>-2</v>
      </c>
      <c r="I71" s="1357">
        <v>-2.25</v>
      </c>
      <c r="J71"/>
      <c r="M71" s="997"/>
    </row>
    <row r="72" spans="1:13" s="993" customFormat="1">
      <c r="A72" s="1139"/>
      <c r="B72" s="1708" t="s">
        <v>453</v>
      </c>
      <c r="C72" s="1725" t="s">
        <v>187</v>
      </c>
      <c r="D72" s="1727"/>
      <c r="E72" s="1273">
        <v>0.75</v>
      </c>
      <c r="F72" s="1273">
        <v>0.75</v>
      </c>
      <c r="G72" s="1273">
        <v>0.75</v>
      </c>
      <c r="H72" s="1273">
        <v>0.75</v>
      </c>
      <c r="I72" s="1274">
        <v>0.875</v>
      </c>
      <c r="J72"/>
      <c r="M72" s="997"/>
    </row>
    <row r="73" spans="1:13" s="993" customFormat="1">
      <c r="A73" s="1139"/>
      <c r="B73" s="1709"/>
      <c r="C73" s="1729" t="s">
        <v>188</v>
      </c>
      <c r="D73" s="1780"/>
      <c r="E73" s="1215">
        <v>0.5</v>
      </c>
      <c r="F73" s="1215">
        <v>0.5</v>
      </c>
      <c r="G73" s="1215">
        <v>0.5</v>
      </c>
      <c r="H73" s="1215">
        <v>0.5</v>
      </c>
      <c r="I73" s="1357">
        <v>0.625</v>
      </c>
      <c r="J73"/>
      <c r="M73" s="997"/>
    </row>
    <row r="74" spans="1:13" s="993" customFormat="1">
      <c r="A74" s="1139"/>
      <c r="B74" s="1709"/>
      <c r="C74" s="1729" t="s">
        <v>189</v>
      </c>
      <c r="D74" s="1780"/>
      <c r="E74" s="1215">
        <v>0</v>
      </c>
      <c r="F74" s="1215">
        <v>0</v>
      </c>
      <c r="G74" s="1215">
        <v>0</v>
      </c>
      <c r="H74" s="1215">
        <v>0</v>
      </c>
      <c r="I74" s="1357">
        <v>0</v>
      </c>
      <c r="J74"/>
      <c r="M74" s="997"/>
    </row>
    <row r="75" spans="1:13" s="993" customFormat="1" ht="15.75" thickBot="1">
      <c r="A75" s="1139"/>
      <c r="B75" s="1710"/>
      <c r="C75" s="1660" t="s">
        <v>190</v>
      </c>
      <c r="D75" s="1662"/>
      <c r="E75" s="1144">
        <v>-0.375</v>
      </c>
      <c r="F75" s="1144">
        <v>-0.375</v>
      </c>
      <c r="G75" s="1144">
        <v>-0.375</v>
      </c>
      <c r="H75" s="1144">
        <v>-0.375</v>
      </c>
      <c r="I75" s="1143">
        <v>-0.5</v>
      </c>
      <c r="J75"/>
      <c r="M75" s="997"/>
    </row>
    <row r="76" spans="1:13" s="993" customFormat="1" ht="15.75" thickBot="1">
      <c r="A76" s="1139"/>
      <c r="B76" s="1723" t="s">
        <v>68</v>
      </c>
      <c r="C76" s="1660" t="s">
        <v>69</v>
      </c>
      <c r="D76" s="1662"/>
      <c r="E76" s="1145" t="s">
        <v>14</v>
      </c>
      <c r="F76" s="1144" t="s">
        <v>14</v>
      </c>
      <c r="G76" s="1144" t="s">
        <v>14</v>
      </c>
      <c r="H76" s="1144" t="s">
        <v>14</v>
      </c>
      <c r="I76" s="1143" t="s">
        <v>14</v>
      </c>
      <c r="J76"/>
      <c r="M76" s="997"/>
    </row>
    <row r="77" spans="1:13" s="993" customFormat="1" ht="15.75" thickBot="1">
      <c r="A77" s="1139"/>
      <c r="B77" s="1724"/>
      <c r="C77" s="1712" t="s">
        <v>164</v>
      </c>
      <c r="D77" s="1714"/>
      <c r="E77" s="1155">
        <v>-0.25</v>
      </c>
      <c r="F77" s="1154">
        <v>-0.25</v>
      </c>
      <c r="G77" s="1154">
        <v>-0.25</v>
      </c>
      <c r="H77" s="1154">
        <v>-0.25</v>
      </c>
      <c r="I77" s="1153">
        <v>-0.25</v>
      </c>
      <c r="J77"/>
      <c r="M77" s="997"/>
    </row>
    <row r="78" spans="1:13" s="993" customFormat="1" ht="15" customHeight="1" thickBot="1">
      <c r="A78" s="1139"/>
      <c r="B78" s="1350" t="s">
        <v>316</v>
      </c>
      <c r="C78" s="1712" t="s">
        <v>140</v>
      </c>
      <c r="D78" s="1714"/>
      <c r="E78" s="1149">
        <v>-2.25</v>
      </c>
      <c r="F78" s="1148">
        <v>-2.25</v>
      </c>
      <c r="G78" s="1148">
        <v>-2.375</v>
      </c>
      <c r="H78" s="1148">
        <v>-2.375</v>
      </c>
      <c r="I78" s="1147" t="s">
        <v>14</v>
      </c>
      <c r="J78" s="1260"/>
      <c r="K78" s="1260"/>
      <c r="L78" s="1260"/>
      <c r="M78" s="1357"/>
    </row>
    <row r="79" spans="1:13" s="993" customFormat="1">
      <c r="A79" s="1139"/>
      <c r="C79" s="1207"/>
      <c r="D79" s="1207"/>
      <c r="E79" s="1207"/>
      <c r="F79" s="1215"/>
      <c r="G79" s="1260"/>
      <c r="H79" s="1215"/>
      <c r="I79" s="1215"/>
      <c r="J79" s="1260"/>
      <c r="K79" s="1260"/>
      <c r="L79" s="1260"/>
      <c r="M79" s="1357"/>
    </row>
    <row r="80" spans="1:13" s="993" customFormat="1">
      <c r="A80" s="1139"/>
      <c r="C80" s="1207"/>
      <c r="D80" s="1207"/>
      <c r="E80" s="1207"/>
      <c r="F80" s="1215"/>
      <c r="G80" s="1260"/>
      <c r="H80" s="1215"/>
      <c r="I80" s="1215"/>
      <c r="J80" s="1260"/>
      <c r="K80" s="1260"/>
      <c r="L80" s="1260"/>
      <c r="M80" s="1357"/>
    </row>
    <row r="81" spans="1:13" s="993" customFormat="1">
      <c r="A81" s="1139"/>
      <c r="C81" s="1207"/>
      <c r="D81" s="1207"/>
      <c r="E81" s="1207"/>
      <c r="F81" s="1215"/>
      <c r="G81" s="1260"/>
      <c r="H81" s="1215"/>
      <c r="I81" s="1215"/>
      <c r="J81" s="1260"/>
      <c r="K81" s="1260"/>
      <c r="L81" s="1260"/>
      <c r="M81" s="1357"/>
    </row>
    <row r="82" spans="1:13" s="993" customFormat="1" ht="15" customHeight="1">
      <c r="A82" s="1139"/>
      <c r="C82" s="1207"/>
      <c r="D82" s="1207"/>
      <c r="E82" s="1207"/>
      <c r="F82" s="1260"/>
      <c r="G82" s="1260"/>
      <c r="H82" s="1215"/>
      <c r="I82" s="1260"/>
      <c r="J82" s="1260"/>
      <c r="K82" s="1215"/>
      <c r="L82" s="1215"/>
      <c r="M82" s="1357"/>
    </row>
    <row r="83" spans="1:13" s="993" customFormat="1">
      <c r="A83" s="1139"/>
      <c r="B83" s="1261"/>
      <c r="C83" s="1207"/>
      <c r="D83" s="1207"/>
      <c r="E83" s="1207"/>
      <c r="F83" s="1260"/>
      <c r="G83" s="1215"/>
      <c r="H83" s="1260"/>
      <c r="I83" s="1260"/>
      <c r="J83" s="1215"/>
      <c r="K83" s="1215"/>
      <c r="L83" s="1215"/>
      <c r="M83" s="1357"/>
    </row>
    <row r="84" spans="1:13" s="993" customFormat="1">
      <c r="A84" s="1139"/>
      <c r="B84" s="1261"/>
      <c r="C84" s="1207"/>
      <c r="D84" s="1207"/>
      <c r="E84" s="1207"/>
      <c r="F84" s="1260"/>
      <c r="G84" s="1215"/>
      <c r="H84" s="1260"/>
      <c r="I84" s="1260"/>
      <c r="J84" s="1215"/>
      <c r="K84" s="1215"/>
      <c r="L84" s="1215"/>
      <c r="M84" s="1357"/>
    </row>
    <row r="85" spans="1:13" s="993" customFormat="1">
      <c r="A85" s="1139"/>
      <c r="B85" s="1261"/>
      <c r="C85" s="1207"/>
      <c r="D85" s="1207"/>
      <c r="E85" s="1207"/>
      <c r="F85" s="1260"/>
      <c r="G85" s="1215"/>
      <c r="H85" s="1260"/>
      <c r="I85" s="1260"/>
      <c r="J85" s="1215"/>
      <c r="K85" s="1215"/>
      <c r="L85" s="1215"/>
      <c r="M85" s="1357"/>
    </row>
    <row r="86" spans="1:13" s="993" customFormat="1">
      <c r="A86" s="1139"/>
      <c r="B86" s="1261"/>
      <c r="C86" s="1207"/>
      <c r="D86" s="1207"/>
      <c r="E86" s="1207"/>
      <c r="F86" s="1260"/>
      <c r="G86" s="1260"/>
      <c r="H86" s="1215"/>
      <c r="I86" s="1260"/>
      <c r="J86" s="1260"/>
      <c r="K86" s="1215"/>
      <c r="L86" s="1215"/>
      <c r="M86" s="1357"/>
    </row>
    <row r="87" spans="1:13" s="993" customFormat="1">
      <c r="A87" s="1139"/>
      <c r="B87" s="1142" t="s">
        <v>600</v>
      </c>
      <c r="C87" s="1207"/>
      <c r="D87" s="1207"/>
      <c r="E87" s="1207"/>
      <c r="F87" s="1260"/>
      <c r="G87" s="1260"/>
      <c r="H87" s="1215"/>
      <c r="I87" s="1260"/>
      <c r="J87" s="1260"/>
      <c r="K87" s="1215"/>
      <c r="L87" s="1215"/>
      <c r="M87" s="1357"/>
    </row>
    <row r="88" spans="1:13" s="993" customFormat="1">
      <c r="A88" s="1139"/>
      <c r="B88" s="1142"/>
      <c r="C88" s="1207"/>
      <c r="D88" s="1207"/>
      <c r="E88" s="1207"/>
      <c r="F88" s="1215"/>
      <c r="G88" s="1260"/>
      <c r="H88" s="1215"/>
      <c r="I88" s="1215"/>
      <c r="J88" s="1260"/>
      <c r="K88" s="1260"/>
      <c r="L88" s="1260"/>
      <c r="M88" s="1357"/>
    </row>
    <row r="89" spans="1:13" s="993" customFormat="1">
      <c r="A89" s="1139"/>
      <c r="B89" s="1142"/>
      <c r="C89" s="1207"/>
      <c r="D89" s="1207"/>
      <c r="E89" s="1207"/>
      <c r="F89" s="1215"/>
      <c r="G89" s="1260"/>
      <c r="H89" s="1215"/>
      <c r="I89" s="1215"/>
      <c r="J89" s="1260"/>
      <c r="K89" s="1260"/>
      <c r="L89" s="1260"/>
      <c r="M89" s="1357"/>
    </row>
    <row r="90" spans="1:13" s="993" customFormat="1">
      <c r="A90" s="1139"/>
      <c r="B90" s="1142"/>
      <c r="C90" s="1207"/>
      <c r="D90" s="1207"/>
      <c r="E90" s="1207"/>
      <c r="F90" s="1215"/>
      <c r="G90" s="1260"/>
      <c r="H90" s="1215"/>
      <c r="I90" s="1215"/>
      <c r="J90" s="1260"/>
      <c r="K90" s="1260"/>
      <c r="L90" s="1260"/>
      <c r="M90" s="1357"/>
    </row>
    <row r="91" spans="1:13" s="993" customFormat="1">
      <c r="A91" s="1139"/>
      <c r="B91" s="1142" t="s">
        <v>68</v>
      </c>
      <c r="D91" s="1207"/>
      <c r="E91" s="1207"/>
      <c r="F91" s="1215"/>
      <c r="G91" s="1260"/>
      <c r="H91" s="1215"/>
      <c r="I91" s="1215"/>
      <c r="J91" s="1260"/>
      <c r="K91" s="1260"/>
      <c r="L91" s="1260"/>
      <c r="M91" s="1357"/>
    </row>
    <row r="92" spans="1:13" s="993" customFormat="1">
      <c r="A92" s="1139"/>
      <c r="B92" s="1142"/>
      <c r="D92" s="1207"/>
      <c r="E92" s="1207"/>
      <c r="F92" s="1215"/>
      <c r="G92" s="1260"/>
      <c r="H92" s="1215"/>
      <c r="I92" s="1215"/>
      <c r="J92" s="1260"/>
      <c r="K92" s="1260"/>
      <c r="L92" s="1260"/>
      <c r="M92" s="1357"/>
    </row>
    <row r="93" spans="1:13" s="993" customFormat="1">
      <c r="A93" s="1139"/>
      <c r="B93" s="1227" t="s">
        <v>134</v>
      </c>
      <c r="C93" s="1207"/>
      <c r="D93" s="1207"/>
      <c r="E93" s="1207"/>
      <c r="F93" s="1225"/>
      <c r="G93" s="1225"/>
      <c r="H93" s="1225"/>
      <c r="I93" s="1225"/>
      <c r="J93" s="1225"/>
      <c r="K93" s="1225"/>
      <c r="L93" s="1225"/>
      <c r="M93" s="1392"/>
    </row>
    <row r="94" spans="1:13" s="993" customFormat="1">
      <c r="A94" s="1139"/>
      <c r="B94" s="1208"/>
      <c r="C94" s="1207"/>
      <c r="D94" s="1207"/>
      <c r="E94" s="1207"/>
      <c r="F94" s="1207"/>
      <c r="G94" s="1207"/>
      <c r="H94" s="1207"/>
      <c r="I94" s="1207"/>
      <c r="J94" s="1207"/>
      <c r="K94" s="1207"/>
      <c r="L94" s="1207"/>
      <c r="M94" s="1393"/>
    </row>
    <row r="95" spans="1:13" s="993" customFormat="1">
      <c r="A95" s="1139"/>
      <c r="M95" s="997"/>
    </row>
    <row r="96" spans="1:13" s="993" customFormat="1">
      <c r="A96" s="1139"/>
      <c r="M96" s="997"/>
    </row>
    <row r="97" spans="1:13" s="993" customFormat="1">
      <c r="A97" s="1139"/>
      <c r="M97" s="997"/>
    </row>
    <row r="98" spans="1:13" s="993" customFormat="1">
      <c r="A98" s="1139"/>
      <c r="M98" s="997"/>
    </row>
    <row r="99" spans="1:13" s="993" customFormat="1">
      <c r="A99" s="1139"/>
      <c r="M99" s="997"/>
    </row>
    <row r="100" spans="1:13" s="993" customFormat="1">
      <c r="A100" s="1139"/>
      <c r="M100" s="997"/>
    </row>
    <row r="101" spans="1:13" s="993" customFormat="1">
      <c r="A101" s="1139"/>
      <c r="M101" s="997"/>
    </row>
    <row r="102" spans="1:13" s="993" customFormat="1">
      <c r="A102" s="1139"/>
      <c r="M102" s="997"/>
    </row>
    <row r="103" spans="1:13" s="993" customFormat="1" ht="15" customHeight="1">
      <c r="A103" s="1139"/>
      <c r="M103" s="997"/>
    </row>
    <row r="104" spans="1:13" s="993" customFormat="1" ht="15" customHeight="1">
      <c r="A104" s="1139"/>
      <c r="M104" s="997"/>
    </row>
    <row r="105" spans="1:13" s="993" customFormat="1" ht="15" customHeight="1">
      <c r="A105" s="1139"/>
      <c r="M105" s="997"/>
    </row>
    <row r="106" spans="1:13" s="993" customFormat="1" ht="15" customHeight="1">
      <c r="A106" s="1139"/>
      <c r="M106" s="997"/>
    </row>
    <row r="107" spans="1:13" s="993" customFormat="1" ht="15" customHeight="1">
      <c r="A107" s="1139"/>
      <c r="M107" s="997"/>
    </row>
    <row r="108" spans="1:13" s="993" customFormat="1" ht="15" customHeight="1">
      <c r="A108" s="1139"/>
      <c r="M108" s="997"/>
    </row>
    <row r="109" spans="1:13" s="993" customFormat="1">
      <c r="A109" s="1139"/>
      <c r="M109" s="997"/>
    </row>
    <row r="110" spans="1:13" s="993" customFormat="1">
      <c r="A110" s="1139"/>
      <c r="M110" s="997"/>
    </row>
    <row r="111" spans="1:13" s="993" customFormat="1">
      <c r="A111" s="1139"/>
      <c r="M111" s="997"/>
    </row>
    <row r="112" spans="1:13" s="993" customFormat="1">
      <c r="A112" s="1139"/>
      <c r="M112" s="997"/>
    </row>
    <row r="113" spans="1:13" s="993" customFormat="1">
      <c r="A113" s="1139"/>
      <c r="G113" s="1138"/>
      <c r="H113" s="1137"/>
      <c r="M113" s="997"/>
    </row>
    <row r="114" spans="1:13" s="993" customFormat="1">
      <c r="A114" s="1139"/>
      <c r="G114" s="1138"/>
      <c r="H114" s="1137"/>
      <c r="M114" s="997"/>
    </row>
    <row r="115" spans="1:13" s="993" customFormat="1">
      <c r="A115" s="1139"/>
      <c r="G115" s="1138"/>
      <c r="H115" s="1137"/>
      <c r="M115" s="997"/>
    </row>
    <row r="116" spans="1:13" s="993" customFormat="1">
      <c r="A116" s="1139"/>
      <c r="G116" s="1138"/>
      <c r="H116" s="1137"/>
      <c r="M116" s="997"/>
    </row>
    <row r="117" spans="1:13" s="993" customFormat="1">
      <c r="A117" s="1139"/>
      <c r="G117" s="1138"/>
      <c r="H117" s="1137"/>
      <c r="M117" s="997"/>
    </row>
    <row r="118" spans="1:13" s="993" customFormat="1">
      <c r="A118" s="1139"/>
      <c r="M118" s="997"/>
    </row>
    <row r="119" spans="1:13" s="993" customFormat="1">
      <c r="A119" s="1139"/>
      <c r="M119" s="997"/>
    </row>
    <row r="120" spans="1:13" s="993" customFormat="1">
      <c r="A120" s="1139"/>
      <c r="M120" s="997"/>
    </row>
    <row r="121" spans="1:13" s="993" customFormat="1">
      <c r="A121" s="1139"/>
      <c r="M121" s="997"/>
    </row>
    <row r="122" spans="1:13" s="993" customFormat="1">
      <c r="A122" s="1139"/>
      <c r="M122" s="997"/>
    </row>
    <row r="123" spans="1:13" s="993" customFormat="1">
      <c r="A123" s="1139"/>
      <c r="M123" s="997"/>
    </row>
    <row r="124" spans="1:13" s="993" customFormat="1">
      <c r="A124" s="1139"/>
      <c r="M124" s="997"/>
    </row>
    <row r="125" spans="1:13" s="993" customFormat="1" ht="15.75" thickBot="1">
      <c r="A125" s="1206"/>
      <c r="M125" s="997"/>
    </row>
    <row r="126" spans="1:13" s="993" customFormat="1" ht="15" customHeight="1">
      <c r="A126" s="1002"/>
      <c r="B126" s="1755" t="s">
        <v>184</v>
      </c>
      <c r="C126" s="1755"/>
      <c r="D126" s="1755"/>
      <c r="E126" s="1755"/>
      <c r="F126" s="1755"/>
      <c r="G126" s="1755"/>
      <c r="H126" s="1755"/>
      <c r="I126" s="1755"/>
      <c r="J126" s="1755"/>
      <c r="K126" s="1755"/>
      <c r="L126" s="1755"/>
      <c r="M126" s="1776"/>
    </row>
    <row r="127" spans="1:13" s="993" customFormat="1">
      <c r="A127" s="999"/>
      <c r="B127" s="1756"/>
      <c r="C127" s="1756"/>
      <c r="D127" s="1756"/>
      <c r="E127" s="1756"/>
      <c r="F127" s="1756"/>
      <c r="G127" s="1756"/>
      <c r="H127" s="1756"/>
      <c r="I127" s="1756"/>
      <c r="J127" s="1756"/>
      <c r="K127" s="1756"/>
      <c r="L127" s="1756"/>
      <c r="M127" s="1777"/>
    </row>
    <row r="128" spans="1:13" s="993" customFormat="1">
      <c r="A128" s="999"/>
      <c r="B128" s="1756"/>
      <c r="C128" s="1756"/>
      <c r="D128" s="1756"/>
      <c r="E128" s="1756"/>
      <c r="F128" s="1756"/>
      <c r="G128" s="1756"/>
      <c r="H128" s="1756"/>
      <c r="I128" s="1756"/>
      <c r="J128" s="1756"/>
      <c r="K128" s="1756"/>
      <c r="L128" s="1756"/>
      <c r="M128" s="1777"/>
    </row>
    <row r="129" spans="1:13" s="993" customFormat="1" ht="15.75" thickBot="1">
      <c r="A129" s="996"/>
      <c r="B129" s="1757"/>
      <c r="C129" s="1757"/>
      <c r="D129" s="1757"/>
      <c r="E129" s="1757"/>
      <c r="F129" s="1757"/>
      <c r="G129" s="1757"/>
      <c r="H129" s="1757"/>
      <c r="I129" s="1757"/>
      <c r="J129" s="1757"/>
      <c r="K129" s="1757"/>
      <c r="L129" s="1757"/>
      <c r="M129" s="1778"/>
    </row>
  </sheetData>
  <mergeCells count="49">
    <mergeCell ref="K2:L2"/>
    <mergeCell ref="K3:L3"/>
    <mergeCell ref="A10:M11"/>
    <mergeCell ref="O10:Q10"/>
    <mergeCell ref="C12:E12"/>
    <mergeCell ref="C58:D58"/>
    <mergeCell ref="C59:D59"/>
    <mergeCell ref="C60:D60"/>
    <mergeCell ref="C61:D61"/>
    <mergeCell ref="C62:D62"/>
    <mergeCell ref="B76:B77"/>
    <mergeCell ref="C76:D76"/>
    <mergeCell ref="C77:D77"/>
    <mergeCell ref="B126:M129"/>
    <mergeCell ref="C78:D78"/>
    <mergeCell ref="J19:L20"/>
    <mergeCell ref="J21:L22"/>
    <mergeCell ref="J23:L24"/>
    <mergeCell ref="J25:L26"/>
    <mergeCell ref="C51:D51"/>
    <mergeCell ref="B45:D45"/>
    <mergeCell ref="C47:D47"/>
    <mergeCell ref="C48:D48"/>
    <mergeCell ref="C49:D49"/>
    <mergeCell ref="C50:D50"/>
    <mergeCell ref="C52:D52"/>
    <mergeCell ref="B47:B52"/>
    <mergeCell ref="E54:I54"/>
    <mergeCell ref="E45:I45"/>
    <mergeCell ref="C57:D57"/>
    <mergeCell ref="B54:D54"/>
    <mergeCell ref="B55:D55"/>
    <mergeCell ref="C56:D56"/>
    <mergeCell ref="B58:B63"/>
    <mergeCell ref="B72:B75"/>
    <mergeCell ref="C75:D75"/>
    <mergeCell ref="C74:D74"/>
    <mergeCell ref="C73:D73"/>
    <mergeCell ref="C72:D72"/>
    <mergeCell ref="C70:D70"/>
    <mergeCell ref="C71:D71"/>
    <mergeCell ref="C63:D63"/>
    <mergeCell ref="C64:D64"/>
    <mergeCell ref="C65:D65"/>
    <mergeCell ref="B66:B71"/>
    <mergeCell ref="C66:D66"/>
    <mergeCell ref="C67:D67"/>
    <mergeCell ref="C68:D68"/>
    <mergeCell ref="C69:D69"/>
  </mergeCells>
  <dataValidations count="3">
    <dataValidation type="list" allowBlank="1" showInputMessage="1" showErrorMessage="1" sqref="P16" xr:uid="{99A7BB99-66AB-4B10-8B6F-49B612384691}">
      <formula1>$D$46:$I$46</formula1>
    </dataValidation>
    <dataValidation type="list" allowBlank="1" showInputMessage="1" showErrorMessage="1" sqref="P15" xr:uid="{37B1DA4B-4D6C-4884-8ED2-520ED4B1AC83}">
      <formula1>$B$14:$B$42</formula1>
    </dataValidation>
    <dataValidation type="list" allowBlank="1" showInputMessage="1" showErrorMessage="1" sqref="P14" xr:uid="{ABA08C20-ACBE-462A-9B3C-59E0150E6197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20C1FE84-0062-4E91-B1F6-2599D3F7E88D}">
          <x14:formula1>
            <xm:f>margins!$A$162:$A$168</xm:f>
          </x14:formula1>
          <xm:sqref>P23</xm:sqref>
        </x14:dataValidation>
        <x14:dataValidation type="list" allowBlank="1" showInputMessage="1" showErrorMessage="1" xr:uid="{03197AAA-6857-4285-B0AD-6D8661EAEE7C}">
          <x14:formula1>
            <xm:f>margins!$A$198:$A$199</xm:f>
          </x14:formula1>
          <xm:sqref>P26</xm:sqref>
        </x14:dataValidation>
        <x14:dataValidation type="list" allowBlank="1" showInputMessage="1" showErrorMessage="1" xr:uid="{2FCBD4DB-8104-4079-A037-2F4030A62801}">
          <x14:formula1>
            <xm:f>margins!$A$170:$A$171</xm:f>
          </x14:formula1>
          <xm:sqref>P25</xm:sqref>
        </x14:dataValidation>
        <x14:dataValidation type="list" allowBlank="1" showInputMessage="1" showErrorMessage="1" xr:uid="{12AF2DDE-74EC-4585-BB93-B0459227CD3D}">
          <x14:formula1>
            <xm:f>margins!$A$159:$A$160</xm:f>
          </x14:formula1>
          <xm:sqref>P22</xm:sqref>
        </x14:dataValidation>
        <x14:dataValidation type="list" allowBlank="1" showInputMessage="1" showErrorMessage="1" xr:uid="{3672BF28-1640-42E9-BE01-BC9E363F4807}">
          <x14:formula1>
            <xm:f>margins!$A$134:$A$135</xm:f>
          </x14:formula1>
          <xm:sqref>P18</xm:sqref>
        </x14:dataValidation>
        <x14:dataValidation type="list" allowBlank="1" showInputMessage="1" showErrorMessage="1" xr:uid="{EEACE23D-C3E3-47EF-B48D-74373650871B}">
          <x14:formula1>
            <xm:f>margins!$A$137:$A$138</xm:f>
          </x14:formula1>
          <xm:sqref>P19</xm:sqref>
        </x14:dataValidation>
        <x14:dataValidation type="list" allowBlank="1" showInputMessage="1" showErrorMessage="1" xr:uid="{13BDB6E8-D203-4683-A644-489C045256E3}">
          <x14:formula1>
            <xm:f>margins!$AT$144:$AT$146</xm:f>
          </x14:formula1>
          <xm:sqref>P21</xm:sqref>
        </x14:dataValidation>
        <x14:dataValidation type="list" allowBlank="1" showInputMessage="1" showErrorMessage="1" xr:uid="{548A899D-D449-40B6-9462-87EA2A774B6F}">
          <x14:formula1>
            <xm:f>margins!$AT$159:$AT$163</xm:f>
          </x14:formula1>
          <xm:sqref>P24</xm:sqref>
        </x14:dataValidation>
        <x14:dataValidation type="list" allowBlank="1" showInputMessage="1" showErrorMessage="1" xr:uid="{56842E70-2FF8-4D50-BAA0-D5893C4302E6}">
          <x14:formula1>
            <xm:f>margins!$C$137:$C$140</xm:f>
          </x14:formula1>
          <xm:sqref>P28</xm:sqref>
        </x14:dataValidation>
        <x14:dataValidation type="list" allowBlank="1" showInputMessage="1" showErrorMessage="1" xr:uid="{FE51955E-9936-4DDE-B78E-9CBF7C9BE37A}">
          <x14:formula1>
            <xm:f>margins!$AT$135:$AT$141</xm:f>
          </x14:formula1>
          <xm:sqref>P20</xm:sqref>
        </x14:dataValidation>
        <x14:dataValidation type="list" allowBlank="1" showInputMessage="1" showErrorMessage="1" xr:uid="{F994195B-8D09-4FDF-81AF-7D8931283540}">
          <x14:formula1>
            <xm:f>margins!$AT$171:$AT$172</xm:f>
          </x14:formula1>
          <xm:sqref>P27</xm:sqref>
        </x14:dataValidation>
        <x14:dataValidation type="list" allowBlank="1" showInputMessage="1" showErrorMessage="1" xr:uid="{09D488E8-74EF-43F0-9475-29CB71D52588}">
          <x14:formula1>
            <xm:f>margins!$AT$178:$AT$184</xm:f>
          </x14:formula1>
          <xm:sqref>P17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C0E4-C532-4365-85E8-318846E0DF04}">
  <sheetPr codeName="Sheet21"/>
  <dimension ref="A1:Q77"/>
  <sheetViews>
    <sheetView showWhiteSpace="0" view="pageLayout" topLeftCell="A7" zoomScaleNormal="130" workbookViewId="0">
      <selection activeCell="I29" sqref="I29:O29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644"/>
      <c r="B2" s="1645"/>
      <c r="C2" s="1646"/>
      <c r="D2" s="1646"/>
      <c r="E2" s="1646"/>
      <c r="F2" s="1646"/>
      <c r="G2" s="1646"/>
      <c r="H2" s="1646"/>
      <c r="I2" s="1646"/>
      <c r="J2" s="1646"/>
      <c r="K2" s="1646"/>
      <c r="L2" s="1646"/>
      <c r="M2" s="1646"/>
      <c r="N2" s="1646"/>
      <c r="O2" s="293"/>
      <c r="P2" s="294"/>
    </row>
    <row r="3" spans="1:16" ht="9.9499999999999993" customHeight="1">
      <c r="A3" s="1647"/>
      <c r="B3" s="1646"/>
      <c r="C3" s="1646"/>
      <c r="D3" s="1646"/>
      <c r="E3" s="1646"/>
      <c r="F3" s="1646"/>
      <c r="G3" s="1646"/>
      <c r="H3" s="1646"/>
      <c r="I3" s="1646"/>
      <c r="J3" s="1646"/>
      <c r="K3" s="1646"/>
      <c r="L3" s="1646"/>
      <c r="M3" s="1646"/>
      <c r="N3" s="1646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648"/>
      <c r="D6" s="1648"/>
      <c r="E6" s="1648"/>
      <c r="F6" s="1648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49"/>
      <c r="D7" s="1649"/>
      <c r="E7" s="1649"/>
      <c r="F7" s="1649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50"/>
      <c r="D8" s="1650"/>
      <c r="E8" s="1650"/>
      <c r="F8" s="1650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631"/>
      <c r="C9" s="631"/>
      <c r="D9" s="631"/>
      <c r="E9" s="631"/>
      <c r="F9" s="1651" t="s">
        <v>338</v>
      </c>
      <c r="G9" s="1651"/>
      <c r="H9" s="1652">
        <v>46059</v>
      </c>
      <c r="I9" s="1652"/>
      <c r="J9" s="1652"/>
      <c r="K9" s="1652"/>
      <c r="L9" s="631"/>
      <c r="M9" s="631"/>
      <c r="N9" s="631"/>
      <c r="O9" s="631"/>
      <c r="P9" s="310"/>
    </row>
    <row r="10" spans="1:16" ht="9.75" hidden="1" customHeight="1">
      <c r="A10" s="311"/>
      <c r="B10" s="357"/>
      <c r="C10" s="1635"/>
      <c r="D10" s="1635"/>
      <c r="E10" s="1635"/>
      <c r="F10" s="1635"/>
      <c r="G10" s="357"/>
      <c r="H10" s="357"/>
      <c r="I10" s="357"/>
      <c r="J10" s="357"/>
      <c r="K10" s="358"/>
      <c r="L10" s="358"/>
      <c r="M10" s="358"/>
      <c r="N10" s="359"/>
      <c r="O10" s="359"/>
      <c r="P10" s="310"/>
    </row>
    <row r="11" spans="1:16" ht="15" hidden="1" customHeight="1">
      <c r="A11" s="311"/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359"/>
      <c r="P11" s="310"/>
    </row>
    <row r="12" spans="1:16" ht="15" customHeight="1">
      <c r="A12" s="311"/>
      <c r="B12" s="1636" t="s">
        <v>515</v>
      </c>
      <c r="C12" s="1636"/>
      <c r="D12" s="1636"/>
      <c r="E12" s="1636"/>
      <c r="F12" s="1636"/>
      <c r="G12" s="1636"/>
      <c r="H12" s="1636"/>
      <c r="I12" s="1636"/>
      <c r="J12" s="1636"/>
      <c r="K12" s="1636"/>
      <c r="L12" s="1636"/>
      <c r="M12" s="1636"/>
      <c r="N12" s="1636"/>
      <c r="O12" s="1636"/>
      <c r="P12" s="310"/>
    </row>
    <row r="13" spans="1:16" ht="9.9499999999999993" customHeight="1">
      <c r="A13" s="318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9.9499999999999993" customHeight="1">
      <c r="A14" s="318"/>
      <c r="B14" s="1624" t="s">
        <v>165</v>
      </c>
      <c r="C14" s="1625"/>
      <c r="D14" s="1625"/>
      <c r="E14" s="1625"/>
      <c r="F14" s="1625"/>
      <c r="G14" s="1626"/>
      <c r="H14" s="319"/>
      <c r="I14" s="1624" t="s">
        <v>166</v>
      </c>
      <c r="J14" s="1625"/>
      <c r="K14" s="1625"/>
      <c r="L14" s="1625"/>
      <c r="M14" s="1625"/>
      <c r="N14" s="1625"/>
      <c r="O14" s="1626"/>
      <c r="P14" s="320"/>
    </row>
    <row r="15" spans="1:16" ht="9.9499999999999993" customHeight="1">
      <c r="A15" s="318"/>
      <c r="B15" s="1627"/>
      <c r="C15" s="1628"/>
      <c r="D15" s="1628"/>
      <c r="E15" s="1628"/>
      <c r="F15" s="1628"/>
      <c r="G15" s="1629"/>
      <c r="H15" s="319"/>
      <c r="I15" s="1627"/>
      <c r="J15" s="1628"/>
      <c r="K15" s="1628"/>
      <c r="L15" s="1628"/>
      <c r="M15" s="1628"/>
      <c r="N15" s="1628"/>
      <c r="O15" s="1629"/>
      <c r="P15" s="320"/>
    </row>
    <row r="16" spans="1:16" ht="9.9499999999999993" customHeight="1">
      <c r="A16" s="321"/>
      <c r="B16" s="322"/>
      <c r="C16" s="322"/>
      <c r="D16" s="322"/>
      <c r="E16" s="322"/>
      <c r="F16" s="322"/>
      <c r="G16" s="323"/>
      <c r="H16" s="319"/>
      <c r="I16" s="324"/>
      <c r="J16" s="1637" t="s">
        <v>261</v>
      </c>
      <c r="K16" s="1638"/>
      <c r="L16" s="1638"/>
      <c r="M16" s="1639"/>
      <c r="N16" s="1640"/>
      <c r="O16" s="323"/>
      <c r="P16" s="320"/>
    </row>
    <row r="17" spans="1:17" ht="5.0999999999999996" customHeight="1">
      <c r="A17" s="321"/>
      <c r="B17" s="319"/>
      <c r="C17" s="325"/>
      <c r="D17" s="325"/>
      <c r="E17" s="325"/>
      <c r="F17" s="325"/>
      <c r="G17" s="326"/>
      <c r="H17" s="319"/>
      <c r="I17" s="327"/>
      <c r="J17" s="1638"/>
      <c r="K17" s="1638"/>
      <c r="L17" s="1638"/>
      <c r="M17" s="1639"/>
      <c r="N17" s="1640"/>
      <c r="O17" s="328"/>
      <c r="P17" s="320"/>
    </row>
    <row r="18" spans="1:17" ht="9.9499999999999993" customHeight="1">
      <c r="A18" s="321"/>
      <c r="B18" s="319"/>
      <c r="C18" s="329" t="s">
        <v>167</v>
      </c>
      <c r="D18" s="330"/>
      <c r="E18" s="330"/>
      <c r="F18" s="331"/>
      <c r="G18" s="332"/>
      <c r="H18" s="319"/>
      <c r="I18" s="327"/>
      <c r="J18" s="1638"/>
      <c r="K18" s="1638"/>
      <c r="L18" s="1638"/>
      <c r="M18" s="1639"/>
      <c r="N18" s="1640"/>
      <c r="O18" s="332"/>
      <c r="P18" s="320"/>
    </row>
    <row r="19" spans="1:17" ht="9.9499999999999993" customHeight="1">
      <c r="A19" s="321"/>
      <c r="B19" s="319"/>
      <c r="C19" s="333" t="s">
        <v>168</v>
      </c>
      <c r="D19" s="334" t="s">
        <v>652</v>
      </c>
      <c r="E19" s="330"/>
      <c r="F19" s="335"/>
      <c r="G19" s="336"/>
      <c r="H19" s="319"/>
      <c r="I19" s="327"/>
      <c r="J19" s="1638"/>
      <c r="K19" s="1638"/>
      <c r="L19" s="1638"/>
      <c r="M19" s="1639"/>
      <c r="N19" s="1640"/>
      <c r="O19" s="332"/>
      <c r="P19" s="320"/>
    </row>
    <row r="20" spans="1:17" ht="9.9499999999999993" customHeight="1">
      <c r="A20" s="321"/>
      <c r="B20" s="319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638"/>
      <c r="K20" s="1638"/>
      <c r="L20" s="1638"/>
      <c r="M20" s="1639"/>
      <c r="N20" s="1640"/>
      <c r="O20" s="332"/>
      <c r="P20" s="320"/>
    </row>
    <row r="21" spans="1:17" ht="9.9499999999999993" customHeight="1">
      <c r="A21" s="321"/>
      <c r="B21" s="319"/>
      <c r="C21" s="360" t="s">
        <v>172</v>
      </c>
      <c r="D21" s="361"/>
      <c r="E21" s="337"/>
      <c r="F21" s="337"/>
      <c r="G21" s="332"/>
      <c r="H21" s="319"/>
      <c r="I21" s="327"/>
      <c r="J21" s="1638"/>
      <c r="K21" s="1638"/>
      <c r="L21" s="1638"/>
      <c r="M21" s="1639"/>
      <c r="N21" s="1640"/>
      <c r="O21" s="332"/>
      <c r="P21" s="320"/>
    </row>
    <row r="22" spans="1:17" ht="5.0999999999999996" customHeight="1">
      <c r="A22" s="321"/>
      <c r="B22" s="319"/>
      <c r="C22" s="360"/>
      <c r="D22" s="361"/>
      <c r="E22" s="337"/>
      <c r="F22" s="337"/>
      <c r="G22" s="332"/>
      <c r="H22" s="319"/>
      <c r="I22" s="327"/>
      <c r="J22" s="1638"/>
      <c r="K22" s="1638"/>
      <c r="L22" s="1638"/>
      <c r="M22" s="1639"/>
      <c r="N22" s="1640"/>
      <c r="O22" s="332"/>
      <c r="P22" s="320"/>
    </row>
    <row r="23" spans="1:17" ht="9.9499999999999993" customHeight="1">
      <c r="A23" s="321"/>
      <c r="B23" s="338"/>
      <c r="C23" s="339"/>
      <c r="D23" s="339"/>
      <c r="E23" s="339"/>
      <c r="F23" s="339"/>
      <c r="G23" s="340"/>
      <c r="H23" s="319"/>
      <c r="I23" s="341"/>
      <c r="J23" s="1641"/>
      <c r="K23" s="1641"/>
      <c r="L23" s="1641"/>
      <c r="M23" s="1642"/>
      <c r="N23" s="1643"/>
      <c r="O23" s="340"/>
      <c r="P23" s="320"/>
    </row>
    <row r="24" spans="1:17" ht="9.9499999999999993" customHeight="1">
      <c r="A24" s="318"/>
      <c r="B24" s="319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331"/>
      <c r="P24" s="320"/>
    </row>
    <row r="25" spans="1:17" ht="9.9499999999999993" customHeight="1">
      <c r="A25" s="318"/>
      <c r="B25" s="1624" t="s">
        <v>173</v>
      </c>
      <c r="C25" s="1625"/>
      <c r="D25" s="1625"/>
      <c r="E25" s="1625"/>
      <c r="F25" s="1625"/>
      <c r="G25" s="1626"/>
      <c r="H25" s="342"/>
      <c r="I25" s="1624" t="s">
        <v>335</v>
      </c>
      <c r="J25" s="1625"/>
      <c r="K25" s="1625"/>
      <c r="L25" s="1625"/>
      <c r="M25" s="1625"/>
      <c r="N25" s="1625"/>
      <c r="O25" s="1626"/>
      <c r="P25" s="320"/>
    </row>
    <row r="26" spans="1:17" ht="9.9499999999999993" customHeight="1">
      <c r="A26" s="318"/>
      <c r="B26" s="1627"/>
      <c r="C26" s="1628"/>
      <c r="D26" s="1628"/>
      <c r="E26" s="1628"/>
      <c r="F26" s="1628"/>
      <c r="G26" s="1629"/>
      <c r="H26" s="342"/>
      <c r="I26" s="1627"/>
      <c r="J26" s="1628"/>
      <c r="K26" s="1628"/>
      <c r="L26" s="1628"/>
      <c r="M26" s="1628"/>
      <c r="N26" s="1628"/>
      <c r="O26" s="1629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368"/>
      <c r="L27" s="368"/>
      <c r="M27" s="368"/>
      <c r="N27" s="368"/>
      <c r="O27" s="369"/>
      <c r="P27" s="320"/>
    </row>
    <row r="28" spans="1:17" ht="11.25" customHeight="1">
      <c r="A28" s="318"/>
      <c r="B28" s="353"/>
      <c r="C28" s="1630" t="s">
        <v>489</v>
      </c>
      <c r="D28" s="1631"/>
      <c r="E28" s="1631"/>
      <c r="F28" s="1631"/>
      <c r="G28" s="344"/>
      <c r="H28" s="319"/>
      <c r="I28" s="1632" t="s">
        <v>701</v>
      </c>
      <c r="J28" s="1633"/>
      <c r="K28" s="1633"/>
      <c r="L28" s="1633"/>
      <c r="M28" s="1633"/>
      <c r="N28" s="1633"/>
      <c r="O28" s="1634"/>
      <c r="P28" s="320"/>
    </row>
    <row r="29" spans="1:17" ht="11.25" customHeight="1">
      <c r="A29" s="318"/>
      <c r="B29" s="353"/>
      <c r="C29" s="617" t="s">
        <v>490</v>
      </c>
      <c r="D29" s="347"/>
      <c r="E29" s="347"/>
      <c r="F29" s="117"/>
      <c r="G29" s="118" t="s">
        <v>174</v>
      </c>
      <c r="H29" s="319"/>
      <c r="I29" s="1632" t="s">
        <v>395</v>
      </c>
      <c r="J29" s="1633"/>
      <c r="K29" s="1633"/>
      <c r="L29" s="1633"/>
      <c r="M29" s="1633"/>
      <c r="N29" s="1633"/>
      <c r="O29" s="1634"/>
      <c r="P29" s="320"/>
      <c r="Q29" s="444"/>
    </row>
    <row r="30" spans="1:17" ht="13.5" customHeight="1">
      <c r="A30" s="318"/>
      <c r="B30" s="353"/>
      <c r="C30" s="617" t="s">
        <v>491</v>
      </c>
      <c r="D30" s="347"/>
      <c r="E30" s="347"/>
      <c r="F30" s="117"/>
      <c r="G30" s="118" t="s">
        <v>175</v>
      </c>
      <c r="H30" s="319"/>
      <c r="I30" s="370"/>
      <c r="J30" s="1615" t="s">
        <v>394</v>
      </c>
      <c r="K30" s="1615"/>
      <c r="L30" s="1615"/>
      <c r="M30" s="1615"/>
      <c r="N30" s="1615"/>
      <c r="O30" s="372"/>
      <c r="P30" s="320"/>
    </row>
    <row r="31" spans="1:17" ht="9.9499999999999993" customHeight="1">
      <c r="A31" s="318"/>
      <c r="B31" s="353"/>
      <c r="C31" s="617"/>
      <c r="D31" s="347"/>
      <c r="E31" s="347"/>
      <c r="F31" s="117"/>
      <c r="G31" s="118"/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/>
      <c r="D32" s="347"/>
      <c r="E32" s="347"/>
      <c r="F32" s="117"/>
      <c r="G32" s="118"/>
      <c r="H32" s="319"/>
      <c r="I32" s="373"/>
      <c r="J32" s="374"/>
      <c r="K32" s="374"/>
      <c r="L32" s="374"/>
      <c r="M32" s="374"/>
      <c r="N32" s="374"/>
      <c r="O32" s="375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343"/>
      <c r="J33" s="343"/>
      <c r="K33" s="343"/>
      <c r="L33" s="343"/>
      <c r="M33" s="343"/>
      <c r="N33" s="343"/>
      <c r="O33" s="343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343"/>
      <c r="J34" s="343"/>
      <c r="K34" s="343"/>
      <c r="L34" s="343"/>
      <c r="M34" s="343"/>
      <c r="N34" s="343"/>
      <c r="O34" s="343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O35" s="343"/>
      <c r="P35" s="320"/>
    </row>
    <row r="36" spans="1:16" ht="9.9499999999999993" customHeight="1">
      <c r="A36" s="318"/>
      <c r="B36" s="353"/>
      <c r="D36" s="625"/>
      <c r="E36" s="627"/>
      <c r="O36" s="331"/>
      <c r="P36" s="320"/>
    </row>
    <row r="37" spans="1:16" ht="9.9499999999999993" customHeight="1">
      <c r="A37" s="318"/>
      <c r="B37" s="353"/>
      <c r="D37" s="626"/>
      <c r="O37" s="331"/>
      <c r="P37" s="320"/>
    </row>
    <row r="38" spans="1:16" ht="9.9499999999999993" customHeight="1">
      <c r="A38" s="318"/>
      <c r="B38" s="353"/>
      <c r="C38" s="329"/>
      <c r="D38" s="393"/>
      <c r="E38" s="1599" t="s">
        <v>176</v>
      </c>
      <c r="F38" s="1600"/>
      <c r="G38" s="1600"/>
      <c r="H38" s="1600"/>
      <c r="I38" s="1600"/>
      <c r="J38" s="1600"/>
      <c r="K38" s="1600"/>
      <c r="L38" s="1600"/>
      <c r="O38" s="331"/>
      <c r="P38" s="320"/>
    </row>
    <row r="39" spans="1:16" ht="9.9499999999999993" customHeight="1">
      <c r="A39" s="318"/>
      <c r="B39" s="353"/>
      <c r="C39" s="390"/>
      <c r="D39" s="118"/>
      <c r="E39" s="1599"/>
      <c r="F39" s="1600"/>
      <c r="G39" s="1600"/>
      <c r="H39" s="1600"/>
      <c r="I39" s="1600"/>
      <c r="J39" s="1600"/>
      <c r="K39" s="1600"/>
      <c r="L39" s="1600"/>
      <c r="O39" s="331"/>
      <c r="P39" s="320"/>
    </row>
    <row r="40" spans="1:16" ht="9.9499999999999993" customHeight="1">
      <c r="A40" s="318"/>
      <c r="B40" s="353"/>
      <c r="C40" s="379"/>
      <c r="D40" s="118"/>
      <c r="E40" s="1616" t="s">
        <v>337</v>
      </c>
      <c r="F40" s="1617"/>
      <c r="G40" s="1617"/>
      <c r="H40" s="1617"/>
      <c r="I40" s="1617"/>
      <c r="J40" s="1617"/>
      <c r="K40" s="1617"/>
      <c r="L40" s="1618"/>
      <c r="O40" s="331"/>
      <c r="P40" s="320"/>
    </row>
    <row r="41" spans="1:16" ht="9.9499999999999993" customHeight="1">
      <c r="A41" s="318"/>
      <c r="B41" s="353"/>
      <c r="C41" s="379"/>
      <c r="D41" s="118"/>
      <c r="G41" s="644" t="s">
        <v>177</v>
      </c>
      <c r="H41" s="627"/>
      <c r="I41" s="627"/>
      <c r="J41" s="636">
        <v>-0.125</v>
      </c>
      <c r="K41" s="643"/>
      <c r="L41" s="629"/>
      <c r="O41" s="322"/>
      <c r="P41" s="320"/>
    </row>
    <row r="42" spans="1:16" ht="10.5" customHeight="1">
      <c r="A42" s="318"/>
      <c r="B42" s="353"/>
      <c r="C42" s="379"/>
      <c r="D42" s="394"/>
      <c r="G42" s="642" t="s">
        <v>191</v>
      </c>
      <c r="J42" s="643">
        <v>-0.25</v>
      </c>
      <c r="K42" s="643"/>
      <c r="L42" s="629"/>
      <c r="P42" s="320"/>
    </row>
    <row r="43" spans="1:16" ht="9.9499999999999993" customHeight="1">
      <c r="A43" s="318"/>
      <c r="B43" s="353"/>
      <c r="C43" s="379"/>
      <c r="D43" s="391"/>
      <c r="G43" s="642" t="s">
        <v>192</v>
      </c>
      <c r="J43" s="643">
        <v>-0.375</v>
      </c>
      <c r="K43" s="643"/>
      <c r="L43" s="629"/>
      <c r="P43" s="320"/>
    </row>
    <row r="44" spans="1:16" ht="9.9499999999999993" customHeight="1">
      <c r="A44" s="318"/>
      <c r="B44" s="353"/>
      <c r="D44" s="616"/>
      <c r="G44" s="642" t="s">
        <v>193</v>
      </c>
      <c r="H44" s="615"/>
      <c r="J44" s="643">
        <v>-0.5</v>
      </c>
      <c r="K44" s="615"/>
      <c r="L44" s="629"/>
      <c r="P44" s="320"/>
    </row>
    <row r="45" spans="1:16" ht="9.9499999999999993" customHeight="1">
      <c r="A45" s="318"/>
      <c r="B45" s="353"/>
      <c r="D45" s="391"/>
      <c r="E45" s="619"/>
      <c r="F45" s="620"/>
      <c r="G45" s="620"/>
      <c r="H45" s="620"/>
      <c r="I45" s="620"/>
      <c r="J45" s="620"/>
      <c r="K45" s="620"/>
      <c r="L45" s="621"/>
      <c r="P45" s="320"/>
    </row>
    <row r="46" spans="1:16" ht="9.9499999999999993" customHeight="1">
      <c r="A46" s="318"/>
      <c r="B46" s="353"/>
      <c r="D46" s="391"/>
      <c r="E46" s="1593" t="s">
        <v>31</v>
      </c>
      <c r="F46" s="1594"/>
      <c r="G46" s="1594"/>
      <c r="H46" s="1594"/>
      <c r="I46" s="1594"/>
      <c r="J46" s="1594"/>
      <c r="K46" s="1594"/>
      <c r="L46" s="1595"/>
      <c r="P46" s="320"/>
    </row>
    <row r="47" spans="1:16" ht="9.9499999999999993" customHeight="1">
      <c r="A47" s="318"/>
      <c r="B47" s="353"/>
      <c r="C47" s="389"/>
      <c r="D47" s="392"/>
      <c r="E47" s="622"/>
      <c r="F47" s="623"/>
      <c r="G47" s="623"/>
      <c r="H47" s="623"/>
      <c r="I47" s="623"/>
      <c r="J47" s="623"/>
      <c r="K47" s="623"/>
      <c r="L47" s="624"/>
      <c r="P47" s="320"/>
    </row>
    <row r="48" spans="1:16" ht="9.9499999999999993" customHeight="1">
      <c r="A48" s="318"/>
      <c r="B48" s="1596" t="s">
        <v>178</v>
      </c>
      <c r="C48" s="1597"/>
      <c r="D48" s="1597"/>
      <c r="E48" s="1597"/>
      <c r="F48" s="1597"/>
      <c r="G48" s="1597"/>
      <c r="H48" s="1597"/>
      <c r="I48" s="1597"/>
      <c r="J48" s="1597"/>
      <c r="K48" s="1597"/>
      <c r="L48" s="1597"/>
      <c r="M48" s="1597"/>
      <c r="N48" s="1597"/>
      <c r="O48" s="1598"/>
      <c r="P48" s="320"/>
    </row>
    <row r="49" spans="1:16" ht="9.9499999999999993" customHeight="1">
      <c r="A49" s="318"/>
      <c r="B49" s="1599"/>
      <c r="C49" s="1600"/>
      <c r="D49" s="1600"/>
      <c r="E49" s="1600"/>
      <c r="F49" s="1600"/>
      <c r="G49" s="1600"/>
      <c r="H49" s="1600"/>
      <c r="I49" s="1600"/>
      <c r="J49" s="1600"/>
      <c r="K49" s="1600"/>
      <c r="L49" s="1600"/>
      <c r="M49" s="1600"/>
      <c r="N49" s="1600"/>
      <c r="O49" s="1601"/>
      <c r="P49" s="320"/>
    </row>
    <row r="50" spans="1:16" ht="15">
      <c r="A50" s="318"/>
      <c r="B50" s="377"/>
      <c r="C50" s="36" t="s">
        <v>179</v>
      </c>
      <c r="D50" s="387"/>
      <c r="E50" s="387"/>
      <c r="F50" s="387"/>
      <c r="G50" s="387"/>
      <c r="H50" s="388"/>
      <c r="I50" s="386"/>
      <c r="J50" s="386"/>
      <c r="K50" s="386"/>
      <c r="L50" s="386"/>
      <c r="M50" s="386"/>
      <c r="N50" s="386"/>
      <c r="O50" s="380"/>
      <c r="P50" s="320"/>
    </row>
    <row r="51" spans="1:16" ht="15">
      <c r="A51" s="318"/>
      <c r="B51" s="353"/>
      <c r="C51" s="36" t="s">
        <v>359</v>
      </c>
      <c r="D51" s="36"/>
      <c r="E51" s="36"/>
      <c r="F51" s="36"/>
      <c r="G51" s="36"/>
      <c r="H51" s="36"/>
      <c r="I51" s="36"/>
      <c r="J51" s="36"/>
      <c r="K51" s="36"/>
      <c r="L51" s="36"/>
      <c r="M51" s="386"/>
      <c r="N51" s="386"/>
      <c r="O51" s="382"/>
      <c r="P51" s="320"/>
    </row>
    <row r="52" spans="1:16" ht="9.9499999999999993" customHeight="1">
      <c r="A52" s="318"/>
      <c r="B52" s="353"/>
      <c r="H52" s="319"/>
      <c r="O52" s="382"/>
      <c r="P52" s="320"/>
    </row>
    <row r="53" spans="1:16" ht="9.9499999999999993" customHeight="1">
      <c r="A53" s="345"/>
      <c r="B53" s="364"/>
      <c r="C53" s="347" t="s">
        <v>180</v>
      </c>
      <c r="H53" s="319"/>
      <c r="O53" s="382"/>
      <c r="P53" s="346"/>
    </row>
    <row r="54" spans="1:16" ht="9.9499999999999993" customHeight="1">
      <c r="A54" s="345"/>
      <c r="B54" s="364"/>
      <c r="C54" s="347"/>
      <c r="H54" s="319"/>
      <c r="O54" s="382"/>
      <c r="P54" s="346"/>
    </row>
    <row r="55" spans="1:16" ht="9.9499999999999993" customHeight="1">
      <c r="A55" s="345"/>
      <c r="B55" s="385"/>
      <c r="C55" s="379"/>
      <c r="D55" s="117"/>
      <c r="E55" s="117"/>
      <c r="F55" s="1602"/>
      <c r="G55" s="1602"/>
      <c r="H55" s="319"/>
      <c r="O55" s="382"/>
      <c r="P55" s="346"/>
    </row>
    <row r="56" spans="1:16" ht="9.9499999999999993" customHeight="1">
      <c r="A56" s="345"/>
      <c r="B56" s="381"/>
      <c r="C56" s="376"/>
      <c r="D56" s="376"/>
      <c r="E56" s="376"/>
      <c r="F56" s="376"/>
      <c r="G56" s="378"/>
      <c r="H56" s="378"/>
      <c r="I56" s="383"/>
      <c r="J56" s="383"/>
      <c r="K56" s="383"/>
      <c r="L56" s="383"/>
      <c r="M56" s="383"/>
      <c r="N56" s="383"/>
      <c r="O56" s="384"/>
      <c r="P56" s="346"/>
    </row>
    <row r="57" spans="1:16" ht="9.9499999999999993" customHeight="1">
      <c r="A57" s="345"/>
      <c r="B57" s="1596"/>
      <c r="C57" s="1603"/>
      <c r="D57" s="1603"/>
      <c r="E57" s="1603"/>
      <c r="F57" s="1603"/>
      <c r="G57" s="1603"/>
      <c r="H57" s="1603"/>
      <c r="I57" s="1603"/>
      <c r="J57" s="1603"/>
      <c r="K57" s="1603"/>
      <c r="L57" s="1603"/>
      <c r="M57" s="1603"/>
      <c r="N57" s="1603"/>
      <c r="O57" s="1604"/>
      <c r="P57" s="346"/>
    </row>
    <row r="58" spans="1:16" ht="9.9499999999999993" customHeight="1">
      <c r="A58" s="345"/>
      <c r="B58" s="1605"/>
      <c r="C58" s="1606"/>
      <c r="D58" s="1606"/>
      <c r="E58" s="1606"/>
      <c r="F58" s="1606"/>
      <c r="G58" s="1606"/>
      <c r="H58" s="1606"/>
      <c r="I58" s="1606"/>
      <c r="J58" s="1606"/>
      <c r="K58" s="1606"/>
      <c r="L58" s="1606"/>
      <c r="M58" s="1606"/>
      <c r="N58" s="1606"/>
      <c r="O58" s="1607"/>
      <c r="P58" s="346"/>
    </row>
    <row r="59" spans="1:16" ht="9.9499999999999993" customHeight="1">
      <c r="A59" s="355"/>
      <c r="B59" s="362"/>
      <c r="O59" s="344"/>
      <c r="P59" s="346"/>
    </row>
    <row r="60" spans="1:16" ht="9.9499999999999993" customHeight="1">
      <c r="A60" s="355"/>
      <c r="B60" s="362"/>
      <c r="O60" s="344"/>
      <c r="P60" s="346"/>
    </row>
    <row r="61" spans="1:16" ht="9.9499999999999993" customHeight="1">
      <c r="A61" s="355"/>
      <c r="B61" s="353"/>
      <c r="C61" s="1758"/>
      <c r="D61" s="1758"/>
      <c r="E61" s="1758"/>
      <c r="F61" s="1758"/>
      <c r="G61" s="1758"/>
      <c r="H61" s="1758"/>
      <c r="I61" s="1758"/>
      <c r="J61" s="1758"/>
      <c r="K61" s="1758"/>
      <c r="L61" s="1758"/>
      <c r="M61" s="1758"/>
      <c r="N61" s="1758"/>
      <c r="O61" s="363"/>
      <c r="P61" s="354"/>
    </row>
    <row r="62" spans="1:16" ht="9.9499999999999993" customHeight="1">
      <c r="A62" s="355"/>
      <c r="B62" s="364"/>
      <c r="C62" s="347"/>
      <c r="O62" s="363"/>
      <c r="P62" s="354"/>
    </row>
    <row r="63" spans="1:16" ht="9.9499999999999993" customHeight="1">
      <c r="A63" s="355"/>
      <c r="B63" s="364"/>
      <c r="C63" s="347"/>
      <c r="O63" s="363"/>
      <c r="P63" s="354"/>
    </row>
    <row r="64" spans="1:16" ht="9.9499999999999993" customHeight="1">
      <c r="A64" s="355"/>
      <c r="B64" s="364"/>
      <c r="C64" s="365"/>
      <c r="D64" s="354"/>
      <c r="E64" s="354"/>
      <c r="F64" s="354"/>
      <c r="G64" s="288"/>
      <c r="H64" s="366"/>
      <c r="I64" s="366"/>
      <c r="J64" s="354"/>
      <c r="K64" s="354"/>
      <c r="L64" s="354"/>
      <c r="M64" s="354"/>
      <c r="N64" s="354"/>
      <c r="O64" s="363"/>
      <c r="P64" s="346"/>
    </row>
    <row r="65" spans="1:16" ht="9.9499999999999993" customHeight="1">
      <c r="A65" s="355"/>
      <c r="B65" s="364"/>
      <c r="C65" s="354"/>
      <c r="D65" s="354"/>
      <c r="E65" s="354"/>
      <c r="F65" s="354"/>
      <c r="G65" s="366"/>
      <c r="H65" s="366"/>
      <c r="I65" s="366"/>
      <c r="J65" s="354"/>
      <c r="K65" s="354"/>
      <c r="L65" s="354"/>
      <c r="M65" s="354"/>
      <c r="N65" s="354"/>
      <c r="O65" s="363"/>
      <c r="P65" s="346"/>
    </row>
    <row r="66" spans="1:16" ht="9.9499999999999993" customHeight="1">
      <c r="A66" s="355"/>
      <c r="B66" s="362"/>
      <c r="O66" s="344"/>
      <c r="P66" s="346"/>
    </row>
    <row r="67" spans="1:16" ht="9.9499999999999993" customHeight="1">
      <c r="A67" s="355"/>
      <c r="B67" s="362"/>
      <c r="O67" s="344"/>
      <c r="P67" s="346"/>
    </row>
    <row r="68" spans="1:16" ht="12" customHeight="1">
      <c r="A68" s="355"/>
      <c r="B68" s="362"/>
      <c r="O68" s="344"/>
      <c r="P68" s="346"/>
    </row>
    <row r="69" spans="1:16" ht="12" customHeight="1">
      <c r="A69" s="356"/>
      <c r="B69" s="362"/>
      <c r="O69" s="344"/>
      <c r="P69" s="348"/>
    </row>
    <row r="70" spans="1:16" ht="9.9499999999999993" customHeight="1">
      <c r="A70" s="349"/>
      <c r="B70" s="362"/>
      <c r="O70" s="344"/>
      <c r="P70" s="349"/>
    </row>
    <row r="71" spans="1:16" ht="89.25" customHeight="1">
      <c r="A71" s="349"/>
      <c r="B71" s="362"/>
      <c r="O71" s="344"/>
      <c r="P71" s="349"/>
    </row>
    <row r="72" spans="1:16" ht="6.6" customHeight="1">
      <c r="B72" s="1609" t="s">
        <v>181</v>
      </c>
      <c r="C72" s="1610"/>
      <c r="D72" s="1610"/>
      <c r="E72" s="1610"/>
      <c r="F72" s="1610"/>
      <c r="G72" s="1610"/>
      <c r="H72" s="1610"/>
      <c r="I72" s="1610"/>
      <c r="J72" s="1610"/>
      <c r="K72" s="1610"/>
      <c r="L72" s="1610"/>
      <c r="M72" s="1610"/>
      <c r="N72" s="1610"/>
      <c r="O72" s="1611"/>
    </row>
    <row r="73" spans="1:16">
      <c r="B73" s="1612"/>
      <c r="C73" s="1613"/>
      <c r="D73" s="1613"/>
      <c r="E73" s="1613"/>
      <c r="F73" s="1613"/>
      <c r="G73" s="1613"/>
      <c r="H73" s="1613"/>
      <c r="I73" s="1613"/>
      <c r="J73" s="1613"/>
      <c r="K73" s="1613"/>
      <c r="L73" s="1613"/>
      <c r="M73" s="1613"/>
      <c r="N73" s="1613"/>
      <c r="O73" s="1614"/>
    </row>
    <row r="74" spans="1:16">
      <c r="B74" s="1619" t="s">
        <v>182</v>
      </c>
      <c r="C74" s="1620"/>
      <c r="D74" s="1620"/>
      <c r="E74" s="1620"/>
      <c r="F74" s="1620"/>
      <c r="G74" s="1620"/>
      <c r="H74" s="1620"/>
      <c r="I74" s="1620"/>
      <c r="J74" s="1620"/>
      <c r="K74" s="1620"/>
      <c r="L74" s="1620"/>
      <c r="M74" s="1620"/>
      <c r="N74" s="1620"/>
      <c r="O74" s="1621"/>
    </row>
    <row r="75" spans="1:16" ht="9.9499999999999993" customHeight="1">
      <c r="B75" s="1622" t="s">
        <v>183</v>
      </c>
      <c r="C75" s="1602"/>
      <c r="D75" s="1602"/>
      <c r="E75" s="1602"/>
      <c r="F75" s="1602"/>
      <c r="G75" s="1602"/>
      <c r="H75" s="1602"/>
      <c r="I75" s="1602"/>
      <c r="J75" s="1602"/>
      <c r="K75" s="1602"/>
      <c r="L75" s="1602"/>
      <c r="M75" s="1602"/>
      <c r="N75" s="1602"/>
      <c r="O75" s="1623"/>
    </row>
    <row r="76" spans="1:16" ht="13.5" customHeight="1">
      <c r="B76" s="1587" t="s">
        <v>184</v>
      </c>
      <c r="C76" s="1588"/>
      <c r="D76" s="1588"/>
      <c r="E76" s="1588"/>
      <c r="F76" s="1588"/>
      <c r="G76" s="1588"/>
      <c r="H76" s="1588"/>
      <c r="I76" s="1588"/>
      <c r="J76" s="1588"/>
      <c r="K76" s="1588"/>
      <c r="L76" s="1588"/>
      <c r="M76" s="1588"/>
      <c r="N76" s="1588"/>
      <c r="O76" s="1589"/>
    </row>
    <row r="77" spans="1:16">
      <c r="B77" s="1590"/>
      <c r="C77" s="1591"/>
      <c r="D77" s="1591"/>
      <c r="E77" s="1591"/>
      <c r="F77" s="1591"/>
      <c r="G77" s="1591"/>
      <c r="H77" s="1591"/>
      <c r="I77" s="1591"/>
      <c r="J77" s="1591"/>
      <c r="K77" s="1591"/>
      <c r="L77" s="1591"/>
      <c r="M77" s="1591"/>
      <c r="N77" s="1591"/>
      <c r="O77" s="1592"/>
    </row>
  </sheetData>
  <mergeCells count="28">
    <mergeCell ref="A2:N3"/>
    <mergeCell ref="C6:F6"/>
    <mergeCell ref="C7:F7"/>
    <mergeCell ref="C8:F8"/>
    <mergeCell ref="F9:G9"/>
    <mergeCell ref="H9:K9"/>
    <mergeCell ref="E40:L40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display="lockdesk@thelender.com" xr:uid="{A6C032A2-B1EC-42D9-88D3-C76248E5FF09}"/>
    <hyperlink ref="J16:L23" r:id="rId2" display="AMC selection can be made vy clicking here.  theLender accepts transferred appraisals." xr:uid="{DA30CFA5-94BC-4208-9305-5F3977D30E9F}"/>
    <hyperlink ref="J16:N23" r:id="rId3" display="AMC selection can be made by clicking here.  theLender accepts transferred appraisals." xr:uid="{BE712CB0-B325-4369-A7C1-7743E980B587}"/>
  </hyperlinks>
  <pageMargins left="0.25" right="0.25" top="0.75" bottom="0.75" header="0.3" footer="0.3"/>
  <pageSetup paperSize="5" orientation="portrait" r:id="rId4"/>
  <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F803-4509-4183-8325-E0EAE0693A6A}">
  <sheetPr codeName="Sheet26">
    <pageSetUpPr fitToPage="1"/>
  </sheetPr>
  <dimension ref="A1:R66"/>
  <sheetViews>
    <sheetView showGridLines="0" workbookViewId="0">
      <selection activeCell="I29" sqref="I29:O29"/>
    </sheetView>
  </sheetViews>
  <sheetFormatPr defaultColWidth="8.7109375" defaultRowHeight="12.75"/>
  <cols>
    <col min="1" max="1" width="14.5703125" style="693" customWidth="1"/>
    <col min="2" max="2" width="13.28515625" style="693" customWidth="1"/>
    <col min="3" max="3" width="13.42578125" style="693" customWidth="1"/>
    <col min="4" max="4" width="1.85546875" style="693" customWidth="1"/>
    <col min="5" max="5" width="16.140625" style="693" bestFit="1" customWidth="1"/>
    <col min="6" max="6" width="36" style="693" customWidth="1"/>
    <col min="7" max="7" width="22.42578125" style="693" bestFit="1" customWidth="1"/>
    <col min="8" max="11" width="14.28515625" style="693" customWidth="1"/>
    <col min="12" max="12" width="13.5703125" style="693" customWidth="1"/>
    <col min="13" max="14" width="1.85546875" style="693" customWidth="1"/>
    <col min="15" max="15" width="1.7109375" style="693" customWidth="1"/>
    <col min="16" max="16" width="19.140625" style="693" customWidth="1"/>
    <col min="17" max="17" width="20.42578125" style="693" bestFit="1" customWidth="1"/>
    <col min="18" max="18" width="21" style="693" bestFit="1" customWidth="1"/>
    <col min="19" max="16384" width="8.7109375" style="693"/>
  </cols>
  <sheetData>
    <row r="1" spans="1:18" customFormat="1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8" customFormat="1" ht="26.25">
      <c r="A2" s="39"/>
      <c r="B2" s="40"/>
      <c r="C2" s="1749" t="s">
        <v>490</v>
      </c>
      <c r="D2" s="1749"/>
      <c r="E2" s="1749"/>
      <c r="F2" s="1749"/>
      <c r="G2" s="1749"/>
      <c r="H2" s="1749"/>
      <c r="I2" s="1749"/>
      <c r="J2" s="1749"/>
      <c r="K2" s="1749"/>
      <c r="L2" s="1749"/>
      <c r="O2" s="68"/>
    </row>
    <row r="3" spans="1:18" customFormat="1" ht="31.5" thickBot="1">
      <c r="A3" s="41"/>
      <c r="B3" s="42"/>
      <c r="C3" s="44"/>
      <c r="D3" s="44"/>
      <c r="E3" s="44"/>
      <c r="F3" s="44"/>
      <c r="G3" s="44"/>
      <c r="H3" s="44"/>
      <c r="I3" s="44"/>
      <c r="J3" s="44"/>
      <c r="K3" s="44"/>
      <c r="L3" s="44"/>
      <c r="O3" s="68"/>
    </row>
    <row r="4" spans="1:18" customFormat="1" ht="31.5" thickBot="1">
      <c r="A4" s="46"/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O4" s="68"/>
      <c r="P4" s="68"/>
      <c r="Q4" s="68"/>
      <c r="R4" s="68"/>
    </row>
    <row r="5" spans="1:18" customFormat="1" ht="15.7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O5" s="68"/>
      <c r="P5" s="428" t="s">
        <v>571</v>
      </c>
      <c r="Q5" s="429"/>
      <c r="R5" s="1492">
        <v>46059.354328703703</v>
      </c>
    </row>
    <row r="6" spans="1:18" ht="19.5" thickBot="1">
      <c r="A6" s="727"/>
      <c r="B6" s="727"/>
      <c r="C6" s="727"/>
      <c r="D6" s="727"/>
      <c r="E6" s="727"/>
      <c r="F6" s="727"/>
      <c r="G6" s="727"/>
      <c r="H6" s="727"/>
      <c r="I6" s="727"/>
      <c r="J6" s="727"/>
      <c r="K6" s="727"/>
      <c r="L6" s="727"/>
      <c r="M6" s="727"/>
      <c r="N6" s="727"/>
      <c r="O6" s="727"/>
      <c r="P6" s="1"/>
      <c r="Q6" s="1"/>
      <c r="R6" s="1"/>
    </row>
    <row r="7" spans="1:18" ht="15.75" customHeight="1" thickBot="1">
      <c r="A7" s="1764" t="s">
        <v>552</v>
      </c>
      <c r="B7" s="1765"/>
      <c r="C7" s="1766"/>
      <c r="D7" s="955"/>
      <c r="E7" s="988"/>
      <c r="F7" s="954" t="s">
        <v>420</v>
      </c>
      <c r="G7" s="1564" t="s">
        <v>421</v>
      </c>
      <c r="H7"/>
      <c r="I7"/>
      <c r="J7"/>
      <c r="K7"/>
      <c r="L7" s="727"/>
      <c r="M7" s="946"/>
      <c r="N7" s="946"/>
      <c r="P7" s="445" t="s">
        <v>199</v>
      </c>
      <c r="Q7" s="446" t="s">
        <v>200</v>
      </c>
      <c r="R7" s="446" t="s">
        <v>201</v>
      </c>
    </row>
    <row r="8" spans="1:18" ht="19.5" thickBot="1">
      <c r="A8" s="956" t="s">
        <v>3</v>
      </c>
      <c r="B8" s="957" t="s">
        <v>553</v>
      </c>
      <c r="C8" s="957" t="s">
        <v>397</v>
      </c>
      <c r="D8" s="958"/>
      <c r="E8" s="989" t="s">
        <v>209</v>
      </c>
      <c r="F8" s="990">
        <v>30</v>
      </c>
      <c r="G8" s="1568">
        <v>-0.375</v>
      </c>
      <c r="H8"/>
      <c r="I8"/>
      <c r="J8"/>
      <c r="K8"/>
      <c r="L8" s="727"/>
      <c r="M8"/>
      <c r="N8" s="930"/>
      <c r="P8" s="422"/>
      <c r="Q8" s="422"/>
      <c r="R8" s="422"/>
    </row>
    <row r="9" spans="1:18" ht="15" customHeight="1" thickBot="1">
      <c r="A9" s="962">
        <f>margins!BK3</f>
        <v>6.5</v>
      </c>
      <c r="B9" s="962">
        <f>margins!BM3-margins!BN3</f>
        <v>95.671875</v>
      </c>
      <c r="C9" s="962">
        <f>margins!BM3-margins!BN3</f>
        <v>95.671875</v>
      </c>
      <c r="D9" s="963"/>
      <c r="E9" s="982"/>
      <c r="F9" s="982"/>
      <c r="G9" s="982"/>
      <c r="H9"/>
      <c r="I9"/>
      <c r="J9"/>
      <c r="K9"/>
      <c r="L9" s="727"/>
      <c r="M9"/>
      <c r="N9" s="704"/>
      <c r="P9" s="431" t="s">
        <v>202</v>
      </c>
      <c r="Q9" s="610" t="s">
        <v>397</v>
      </c>
      <c r="R9" s="660"/>
    </row>
    <row r="10" spans="1:18" ht="15" customHeight="1" thickBot="1">
      <c r="A10" s="962">
        <f>margins!BK4</f>
        <v>6.625</v>
      </c>
      <c r="B10" s="962">
        <f>margins!BM4-margins!BN4</f>
        <v>96.328125</v>
      </c>
      <c r="C10" s="962">
        <f>margins!BM4-margins!BN4</f>
        <v>96.328125</v>
      </c>
      <c r="D10" s="963"/>
      <c r="E10" s="1338" t="s">
        <v>94</v>
      </c>
      <c r="F10" s="1339" t="s">
        <v>693</v>
      </c>
      <c r="G10" s="1340" t="s">
        <v>694</v>
      </c>
      <c r="I10" s="1979" t="s">
        <v>99</v>
      </c>
      <c r="J10" s="1980"/>
      <c r="K10" s="1980"/>
      <c r="L10" s="1981"/>
      <c r="M10"/>
      <c r="N10" s="704"/>
      <c r="P10" s="432" t="s">
        <v>203</v>
      </c>
      <c r="Q10" s="612">
        <v>8.6240000000000006</v>
      </c>
      <c r="R10" s="440" t="e">
        <f>IF(Q9="30 Yr Fixed",VLOOKUP(Q10,$A$8:$C$45,3,FALSE),VLOOKUP(Q10,$A$8:$C$45,2,FALSE))</f>
        <v>#N/A</v>
      </c>
    </row>
    <row r="11" spans="1:18" ht="15">
      <c r="A11" s="962">
        <f>margins!BK5</f>
        <v>6.75</v>
      </c>
      <c r="B11" s="962">
        <f>margins!BM5-margins!BN5</f>
        <v>96.859375</v>
      </c>
      <c r="C11" s="962">
        <f>margins!BM5-margins!BN5</f>
        <v>96.859375</v>
      </c>
      <c r="D11" s="963"/>
      <c r="E11" s="57" t="s">
        <v>95</v>
      </c>
      <c r="F11" s="58">
        <v>99</v>
      </c>
      <c r="G11" s="59">
        <v>98</v>
      </c>
      <c r="I11" s="1733" t="s">
        <v>678</v>
      </c>
      <c r="J11" s="1734"/>
      <c r="K11" s="1734"/>
      <c r="L11" s="1735"/>
      <c r="M11"/>
      <c r="N11" s="704"/>
      <c r="P11" s="432" t="s">
        <v>363</v>
      </c>
      <c r="Q11" s="612" t="s">
        <v>18</v>
      </c>
      <c r="R11" s="440"/>
    </row>
    <row r="12" spans="1:18" ht="15">
      <c r="A12" s="962">
        <f>margins!BK6</f>
        <v>6.875</v>
      </c>
      <c r="B12" s="962">
        <f>margins!BM6-margins!BN6</f>
        <v>97.390625</v>
      </c>
      <c r="C12" s="962">
        <f>margins!BM6-margins!BN6</f>
        <v>97.390625</v>
      </c>
      <c r="D12" s="963"/>
      <c r="E12" s="57" t="s">
        <v>96</v>
      </c>
      <c r="F12" s="58">
        <v>99</v>
      </c>
      <c r="G12" s="59">
        <v>98</v>
      </c>
      <c r="I12" s="1733" t="s">
        <v>679</v>
      </c>
      <c r="J12" s="1734"/>
      <c r="K12" s="1734"/>
      <c r="L12" s="1735"/>
      <c r="M12"/>
      <c r="N12" s="704"/>
      <c r="P12" s="432" t="s">
        <v>204</v>
      </c>
      <c r="Q12" s="612" t="s">
        <v>112</v>
      </c>
      <c r="R12" s="440">
        <f>IFERROR(INDEX($G$20:$L$23,MATCH(Q12,$F$20:$F$23,0),MATCH($Q$11,$G$19:$L$19,0),1),0)</f>
        <v>0.875</v>
      </c>
    </row>
    <row r="13" spans="1:18" ht="15">
      <c r="A13" s="962">
        <f>margins!BK7</f>
        <v>6.9989999999999997</v>
      </c>
      <c r="B13" s="962">
        <f>margins!BM7-margins!BN7</f>
        <v>98.046875</v>
      </c>
      <c r="C13" s="962">
        <f>margins!BM7-margins!BN7</f>
        <v>98.046875</v>
      </c>
      <c r="D13" s="963"/>
      <c r="E13" s="57" t="s">
        <v>7</v>
      </c>
      <c r="F13" s="58">
        <v>99</v>
      </c>
      <c r="G13" s="59">
        <v>98</v>
      </c>
      <c r="I13" s="1326" t="s">
        <v>680</v>
      </c>
      <c r="J13" s="1327"/>
      <c r="K13" s="1327"/>
      <c r="L13" s="1328"/>
      <c r="M13"/>
      <c r="N13" s="704"/>
      <c r="P13" s="432" t="s">
        <v>110</v>
      </c>
      <c r="Q13" s="612" t="s">
        <v>159</v>
      </c>
      <c r="R13" s="440">
        <f>IFERROR(INDEX($G$26:$L$27,MATCH(Q13,$F$26:$F$27,0),MATCH($Q$11,$G$25:$L$25,0),1),0)</f>
        <v>-0.5</v>
      </c>
    </row>
    <row r="14" spans="1:18" ht="15.75" thickBot="1">
      <c r="A14" s="962">
        <f>margins!BK8</f>
        <v>7.125</v>
      </c>
      <c r="B14" s="962">
        <f>margins!BM8-margins!BN8</f>
        <v>98.578125</v>
      </c>
      <c r="C14" s="962">
        <f>margins!BM8-margins!BN8</f>
        <v>98.578125</v>
      </c>
      <c r="D14" s="963"/>
      <c r="E14" s="57" t="s">
        <v>9</v>
      </c>
      <c r="F14" s="58" t="s">
        <v>14</v>
      </c>
      <c r="G14" s="59" t="s">
        <v>14</v>
      </c>
      <c r="I14" s="1742" t="s">
        <v>655</v>
      </c>
      <c r="J14" s="1743"/>
      <c r="K14" s="1743"/>
      <c r="L14" s="1744"/>
      <c r="M14"/>
      <c r="N14" s="704"/>
      <c r="P14" s="432" t="s">
        <v>202</v>
      </c>
      <c r="Q14" s="612" t="s">
        <v>195</v>
      </c>
      <c r="R14" s="440">
        <f t="shared" ref="R14:R20" si="0">IFERROR(INDEX($G$31:$L$53,MATCH(Q14,$F$31:$F$53,0),MATCH($Q$11,$G$30:$L$30,0),1),0)</f>
        <v>0</v>
      </c>
    </row>
    <row r="15" spans="1:18" ht="15" customHeight="1">
      <c r="A15" s="962">
        <f>margins!BK9</f>
        <v>7.25</v>
      </c>
      <c r="B15" s="962">
        <f>margins!BM9-margins!BN9</f>
        <v>99.109375</v>
      </c>
      <c r="C15" s="962">
        <f>margins!BM9-margins!BN9</f>
        <v>99.109375</v>
      </c>
      <c r="D15" s="963"/>
      <c r="E15" s="57" t="s">
        <v>11</v>
      </c>
      <c r="F15" s="58">
        <v>97.5</v>
      </c>
      <c r="G15" s="59">
        <v>98</v>
      </c>
      <c r="H15"/>
      <c r="I15"/>
      <c r="J15"/>
      <c r="K15"/>
      <c r="L15" s="727"/>
      <c r="M15" s="704"/>
      <c r="N15" s="704"/>
      <c r="P15" s="432" t="s">
        <v>287</v>
      </c>
      <c r="Q15" s="612" t="s">
        <v>195</v>
      </c>
      <c r="R15" s="440">
        <f t="shared" si="0"/>
        <v>0</v>
      </c>
    </row>
    <row r="16" spans="1:18" ht="15.75" customHeight="1" thickBot="1">
      <c r="A16" s="962">
        <f>margins!BK10</f>
        <v>7.375</v>
      </c>
      <c r="B16" s="962">
        <f>margins!BM10-margins!BN10</f>
        <v>99.625</v>
      </c>
      <c r="C16" s="962">
        <f>margins!BM10-margins!BN10</f>
        <v>99.625</v>
      </c>
      <c r="D16" s="963"/>
      <c r="E16" s="60" t="s">
        <v>97</v>
      </c>
      <c r="F16" s="1337">
        <v>97.5</v>
      </c>
      <c r="G16" s="61">
        <v>97.5</v>
      </c>
      <c r="H16"/>
      <c r="I16"/>
      <c r="J16"/>
      <c r="K16"/>
      <c r="L16" s="727"/>
      <c r="M16" s="704"/>
      <c r="N16" s="704"/>
      <c r="P16" s="432" t="s">
        <v>56</v>
      </c>
      <c r="Q16" s="612" t="s">
        <v>195</v>
      </c>
      <c r="R16" s="440">
        <f t="shared" si="0"/>
        <v>0</v>
      </c>
    </row>
    <row r="17" spans="1:18" ht="15" customHeight="1" thickBot="1">
      <c r="A17" s="962">
        <f>margins!BK11</f>
        <v>7.5</v>
      </c>
      <c r="B17" s="962">
        <f>margins!BM11-margins!BN11</f>
        <v>100.125</v>
      </c>
      <c r="C17" s="962">
        <f>margins!BM11-margins!BN11</f>
        <v>100.125</v>
      </c>
      <c r="D17" s="981"/>
      <c r="E17" s="727"/>
      <c r="F17" s="727"/>
      <c r="G17" s="727"/>
      <c r="H17" s="727"/>
      <c r="I17" s="727"/>
      <c r="J17" s="727"/>
      <c r="K17" s="727"/>
      <c r="L17" s="727"/>
      <c r="P17" s="432" t="s">
        <v>316</v>
      </c>
      <c r="Q17" s="612" t="s">
        <v>195</v>
      </c>
      <c r="R17" s="440">
        <f t="shared" si="0"/>
        <v>0</v>
      </c>
    </row>
    <row r="18" spans="1:18" ht="15" customHeight="1" thickBot="1">
      <c r="A18" s="962">
        <f>margins!BK12</f>
        <v>7.625</v>
      </c>
      <c r="B18" s="962">
        <f>margins!BM12-margins!BN12</f>
        <v>100.625</v>
      </c>
      <c r="C18" s="962">
        <f>margins!BM12-margins!BN12</f>
        <v>100.625</v>
      </c>
      <c r="D18" s="963"/>
      <c r="E18" s="1977" t="s">
        <v>434</v>
      </c>
      <c r="F18" s="1978"/>
      <c r="G18" s="1978"/>
      <c r="H18" s="1978"/>
      <c r="I18" s="1978"/>
      <c r="J18" s="1978"/>
      <c r="K18" s="1978"/>
      <c r="L18" s="1978"/>
      <c r="P18" s="432" t="s">
        <v>62</v>
      </c>
      <c r="Q18" s="612" t="s">
        <v>195</v>
      </c>
      <c r="R18" s="440">
        <f t="shared" si="0"/>
        <v>0</v>
      </c>
    </row>
    <row r="19" spans="1:18" ht="15" customHeight="1" thickBot="1">
      <c r="A19" s="962">
        <f>margins!BK13</f>
        <v>7.75</v>
      </c>
      <c r="B19" s="962">
        <f>margins!BM13-margins!BN13</f>
        <v>101.125</v>
      </c>
      <c r="C19" s="962">
        <f>margins!BM13-margins!BN13</f>
        <v>101.125</v>
      </c>
      <c r="D19" s="963"/>
      <c r="E19" s="959"/>
      <c r="F19" s="735"/>
      <c r="G19" s="960" t="s">
        <v>15</v>
      </c>
      <c r="H19" s="960" t="s">
        <v>16</v>
      </c>
      <c r="I19" s="960" t="s">
        <v>17</v>
      </c>
      <c r="J19" s="960" t="s">
        <v>18</v>
      </c>
      <c r="K19" s="960" t="s">
        <v>19</v>
      </c>
      <c r="L19" s="961" t="s">
        <v>20</v>
      </c>
      <c r="M19" s="947"/>
      <c r="N19" s="947"/>
      <c r="P19" s="432" t="s">
        <v>645</v>
      </c>
      <c r="Q19" s="612" t="s">
        <v>195</v>
      </c>
      <c r="R19" s="440">
        <f t="shared" si="0"/>
        <v>0</v>
      </c>
    </row>
    <row r="20" spans="1:18" ht="15" customHeight="1">
      <c r="A20" s="962">
        <f>margins!BK14</f>
        <v>7.875</v>
      </c>
      <c r="B20" s="962">
        <f>margins!BM14-margins!BN14</f>
        <v>101.5625</v>
      </c>
      <c r="C20" s="962">
        <f>margins!BM14-margins!BN14</f>
        <v>101.5625</v>
      </c>
      <c r="D20" s="963"/>
      <c r="E20" s="1970" t="s">
        <v>640</v>
      </c>
      <c r="F20" s="964" t="s">
        <v>112</v>
      </c>
      <c r="G20" s="965">
        <v>0.875</v>
      </c>
      <c r="H20" s="966">
        <v>0.875</v>
      </c>
      <c r="I20" s="966">
        <v>0.875</v>
      </c>
      <c r="J20" s="966">
        <v>0.875</v>
      </c>
      <c r="K20" s="966">
        <v>0.625</v>
      </c>
      <c r="L20" s="967">
        <v>0</v>
      </c>
      <c r="M20" s="930"/>
      <c r="N20" s="930"/>
      <c r="P20" s="432" t="s">
        <v>646</v>
      </c>
      <c r="Q20" s="612" t="s">
        <v>195</v>
      </c>
      <c r="R20" s="440">
        <f t="shared" si="0"/>
        <v>0</v>
      </c>
    </row>
    <row r="21" spans="1:18" ht="15" customHeight="1">
      <c r="A21" s="962">
        <f>margins!BK15</f>
        <v>7.9989999999999997</v>
      </c>
      <c r="B21" s="962">
        <f>margins!BM15-margins!BN15</f>
        <v>101.875</v>
      </c>
      <c r="C21" s="962">
        <f>margins!BM15-margins!BN15</f>
        <v>101.875</v>
      </c>
      <c r="D21" s="963"/>
      <c r="E21" s="1971"/>
      <c r="F21" s="968" t="s">
        <v>300</v>
      </c>
      <c r="G21" s="969">
        <v>0.875</v>
      </c>
      <c r="H21" s="970">
        <v>0.875</v>
      </c>
      <c r="I21" s="970">
        <v>0.75</v>
      </c>
      <c r="J21" s="970">
        <v>0.75</v>
      </c>
      <c r="K21" s="970">
        <v>0.25</v>
      </c>
      <c r="L21" s="971">
        <v>-0.25</v>
      </c>
      <c r="P21" s="432" t="s">
        <v>570</v>
      </c>
      <c r="Q21" s="612" t="s">
        <v>195</v>
      </c>
      <c r="R21" s="440">
        <f>IFERROR(INDEX($G$31:$L$50,MATCH(Q21,$F$31:$F$50,0),MATCH($Q$11,$G$30:$L$30,0),1),0)</f>
        <v>0</v>
      </c>
    </row>
    <row r="22" spans="1:18" ht="15" customHeight="1">
      <c r="A22" s="962">
        <f>margins!BK16</f>
        <v>8.125</v>
      </c>
      <c r="B22" s="962">
        <f>margins!BM16-margins!BN16</f>
        <v>102.125</v>
      </c>
      <c r="C22" s="962">
        <f>margins!BM16-margins!BN16</f>
        <v>102.125</v>
      </c>
      <c r="D22" s="963"/>
      <c r="E22" s="1971"/>
      <c r="F22" s="968" t="s">
        <v>299</v>
      </c>
      <c r="G22" s="972">
        <v>0.75</v>
      </c>
      <c r="H22" s="973">
        <v>0.75</v>
      </c>
      <c r="I22" s="973">
        <v>0.625</v>
      </c>
      <c r="J22" s="973">
        <v>0.5</v>
      </c>
      <c r="K22" s="973">
        <v>0</v>
      </c>
      <c r="L22" s="974">
        <v>-0.75</v>
      </c>
      <c r="P22" s="432" t="s">
        <v>208</v>
      </c>
      <c r="Q22" s="612" t="s">
        <v>195</v>
      </c>
      <c r="R22" s="440">
        <f>IFERROR(INDEX($G$51:$L$53,MATCH(Q22,$F$51:$F$53,0),MATCH($Q$11,$G$30:$L$30,0),1),0)</f>
        <v>0</v>
      </c>
    </row>
    <row r="23" spans="1:18" ht="15" customHeight="1" thickBot="1">
      <c r="A23" s="962">
        <f>margins!BK17</f>
        <v>8.25</v>
      </c>
      <c r="B23" s="962">
        <f>margins!BM17-margins!BN17</f>
        <v>102.375</v>
      </c>
      <c r="C23" s="962">
        <f>margins!BM17-margins!BN17</f>
        <v>102.375</v>
      </c>
      <c r="D23" s="963"/>
      <c r="E23" s="1972"/>
      <c r="F23" s="975" t="s">
        <v>140</v>
      </c>
      <c r="G23" s="976">
        <v>0</v>
      </c>
      <c r="H23" s="977">
        <v>-0.125</v>
      </c>
      <c r="I23" s="977">
        <v>-0.5</v>
      </c>
      <c r="J23" s="977">
        <v>-0.625</v>
      </c>
      <c r="K23" s="977">
        <v>-1</v>
      </c>
      <c r="L23" s="978" t="s">
        <v>488</v>
      </c>
      <c r="P23" s="432" t="s">
        <v>209</v>
      </c>
      <c r="Q23" s="612" t="s">
        <v>195</v>
      </c>
      <c r="R23" s="440">
        <f>IF(OR(Q23=15, Q23="Choose a Selection"),0,IF(Q23=30,G8, 0))</f>
        <v>0</v>
      </c>
    </row>
    <row r="24" spans="1:18" ht="15" customHeight="1" thickBot="1">
      <c r="A24" s="962">
        <f>margins!BK18</f>
        <v>8.375</v>
      </c>
      <c r="B24" s="962">
        <f>margins!BM18-margins!BN18</f>
        <v>102.625</v>
      </c>
      <c r="C24" s="962">
        <f>margins!BM18-margins!BN18</f>
        <v>102.625</v>
      </c>
      <c r="D24" s="963"/>
      <c r="E24" s="979"/>
      <c r="F24" s="980"/>
      <c r="G24" s="980"/>
      <c r="H24" s="980"/>
      <c r="I24" s="980"/>
      <c r="J24" s="980"/>
      <c r="K24" s="980"/>
      <c r="L24" s="980"/>
      <c r="M24" s="704"/>
      <c r="N24" s="704"/>
      <c r="P24" s="433" t="s">
        <v>210</v>
      </c>
      <c r="Q24" s="953"/>
      <c r="R24" s="441">
        <f>SUM(R12:R23)</f>
        <v>0.375</v>
      </c>
    </row>
    <row r="25" spans="1:18" ht="15.75" customHeight="1" thickBot="1">
      <c r="A25" s="962">
        <f>margins!BK19</f>
        <v>8.5</v>
      </c>
      <c r="B25" s="962">
        <f>margins!BM19-margins!BN19</f>
        <v>102.875</v>
      </c>
      <c r="C25" s="962">
        <f>margins!BM19-margins!BN19</f>
        <v>102.875</v>
      </c>
      <c r="D25" s="963"/>
      <c r="E25" s="959"/>
      <c r="F25" s="1277"/>
      <c r="G25" s="960" t="s">
        <v>15</v>
      </c>
      <c r="H25" s="960" t="s">
        <v>16</v>
      </c>
      <c r="I25" s="960" t="s">
        <v>17</v>
      </c>
      <c r="J25" s="960" t="s">
        <v>18</v>
      </c>
      <c r="K25" s="960" t="s">
        <v>19</v>
      </c>
      <c r="L25" s="961" t="s">
        <v>20</v>
      </c>
      <c r="M25" s="704"/>
      <c r="N25" s="704"/>
      <c r="P25" s="424"/>
      <c r="Q25" s="425"/>
      <c r="R25" s="434"/>
    </row>
    <row r="26" spans="1:18" ht="15" customHeight="1" thickBot="1">
      <c r="A26" s="962">
        <f>margins!BK20</f>
        <v>8.625</v>
      </c>
      <c r="B26" s="962">
        <f>margins!BM20-margins!BN20</f>
        <v>103.125</v>
      </c>
      <c r="C26" s="962">
        <f>margins!BM20-margins!BN20</f>
        <v>103.125</v>
      </c>
      <c r="D26" s="963"/>
      <c r="E26" s="1975" t="s">
        <v>110</v>
      </c>
      <c r="F26" s="1281" t="s">
        <v>159</v>
      </c>
      <c r="G26" s="966">
        <v>-0.5</v>
      </c>
      <c r="H26" s="966">
        <v>-0.5</v>
      </c>
      <c r="I26" s="966">
        <v>-0.5</v>
      </c>
      <c r="J26" s="966">
        <v>-0.5</v>
      </c>
      <c r="K26" s="966">
        <v>-0.5</v>
      </c>
      <c r="L26" s="967">
        <v>-0.5</v>
      </c>
      <c r="M26" s="704"/>
      <c r="N26" s="704"/>
      <c r="P26" s="426" t="s">
        <v>211</v>
      </c>
      <c r="Q26" s="427"/>
      <c r="R26" s="952" t="str">
        <f>IF(ISNUMBER(MATCH("NA", R12:R23, 0)), "NA",IF(Q18=$F$41, IF(Q22="Choose a Selection",MIN(R24+R10,VLOOKUP(Q21,$E$11:$F$16,2,FALSE)),MIN(R24+R10,VLOOKUP(Q22,$E$11:$F$16,2,FALSE))), IF(Q18=$F$40, IF(Q22="Choose a Selection",MIN(R24+R10,VLOOKUP(Q21,$E$11:$G$16,3,FALSE)),MIN(R24+R10,VLOOKUP(Q22,$E$11:$G$16,3,FALSE))), "#N/A")))</f>
        <v>#N/A</v>
      </c>
    </row>
    <row r="27" spans="1:18" ht="15" customHeight="1" thickBot="1">
      <c r="A27" s="962">
        <f>margins!BK21</f>
        <v>8.75</v>
      </c>
      <c r="B27" s="962">
        <f>margins!BM21-margins!BN21</f>
        <v>103.375</v>
      </c>
      <c r="C27" s="962">
        <f>margins!BM21-margins!BN21</f>
        <v>103.375</v>
      </c>
      <c r="D27" s="963"/>
      <c r="E27" s="1976"/>
      <c r="F27" s="1282" t="s">
        <v>641</v>
      </c>
      <c r="G27" s="977">
        <v>0.25</v>
      </c>
      <c r="H27" s="977">
        <v>0.25</v>
      </c>
      <c r="I27" s="977">
        <v>0.25</v>
      </c>
      <c r="J27" s="977">
        <v>0.25</v>
      </c>
      <c r="K27" s="977">
        <v>0.25</v>
      </c>
      <c r="L27" s="978">
        <v>0.375</v>
      </c>
      <c r="M27" s="704"/>
      <c r="N27" s="704"/>
      <c r="P27" s="421"/>
      <c r="Q27" s="421"/>
      <c r="R27" s="421"/>
    </row>
    <row r="28" spans="1:18" ht="15" customHeight="1" thickBot="1">
      <c r="A28" s="962">
        <f>margins!BK22</f>
        <v>8.875</v>
      </c>
      <c r="B28" s="962">
        <f>margins!BM22-margins!BN22</f>
        <v>103.625</v>
      </c>
      <c r="C28" s="962">
        <f>margins!BM22-margins!BN22</f>
        <v>103.625</v>
      </c>
      <c r="D28" s="963"/>
      <c r="E28" s="982"/>
      <c r="F28" s="982"/>
      <c r="G28" s="982"/>
      <c r="H28" s="982"/>
      <c r="I28" s="982"/>
      <c r="J28" s="982"/>
      <c r="K28" s="982"/>
      <c r="L28" s="982"/>
      <c r="M28" s="704"/>
      <c r="N28" s="704"/>
      <c r="P28" s="782" t="s">
        <v>493</v>
      </c>
      <c r="Q28" s="783"/>
      <c r="R28" s="784"/>
    </row>
    <row r="29" spans="1:18" ht="15" customHeight="1" thickBot="1">
      <c r="A29" s="962">
        <f>margins!BK23</f>
        <v>8.9990000000000006</v>
      </c>
      <c r="B29" s="962">
        <f>margins!BM23-margins!BN23</f>
        <v>103.875</v>
      </c>
      <c r="C29" s="962">
        <f>margins!BM23-margins!BN23</f>
        <v>103.875</v>
      </c>
      <c r="D29" s="983"/>
      <c r="E29" s="1985" t="s">
        <v>408</v>
      </c>
      <c r="F29" s="1986"/>
      <c r="G29" s="1986"/>
      <c r="H29" s="1986"/>
      <c r="I29" s="1986"/>
      <c r="J29" s="1986"/>
      <c r="K29" s="1986"/>
      <c r="L29" s="1987"/>
      <c r="M29" s="704"/>
      <c r="N29" s="704"/>
    </row>
    <row r="30" spans="1:18" ht="15" customHeight="1" thickBot="1">
      <c r="A30" s="962">
        <f>margins!BK24</f>
        <v>9.125</v>
      </c>
      <c r="B30" s="962">
        <f>margins!BM24-margins!BN24</f>
        <v>104.125</v>
      </c>
      <c r="C30" s="962">
        <f>margins!BM24-margins!BN24</f>
        <v>104.125</v>
      </c>
      <c r="D30" s="984"/>
      <c r="E30" s="1341"/>
      <c r="F30" s="938"/>
      <c r="G30" s="960" t="s">
        <v>15</v>
      </c>
      <c r="H30" s="960" t="s">
        <v>16</v>
      </c>
      <c r="I30" s="960" t="s">
        <v>17</v>
      </c>
      <c r="J30" s="960" t="s">
        <v>18</v>
      </c>
      <c r="K30" s="960" t="s">
        <v>19</v>
      </c>
      <c r="L30" s="961" t="s">
        <v>20</v>
      </c>
      <c r="M30" s="704"/>
      <c r="N30" s="704"/>
    </row>
    <row r="31" spans="1:18" ht="15" customHeight="1">
      <c r="A31" s="962">
        <f>margins!BK25</f>
        <v>9.25</v>
      </c>
      <c r="B31" s="962">
        <f>margins!BM25-margins!BN25</f>
        <v>104.375</v>
      </c>
      <c r="C31" s="962">
        <f>margins!BM25-margins!BN25</f>
        <v>104.375</v>
      </c>
      <c r="D31" s="984"/>
      <c r="E31" s="1975" t="s">
        <v>202</v>
      </c>
      <c r="F31" s="966" t="s">
        <v>642</v>
      </c>
      <c r="G31" s="966">
        <v>-0.25</v>
      </c>
      <c r="H31" s="966">
        <v>-0.25</v>
      </c>
      <c r="I31" s="966">
        <v>-0.25</v>
      </c>
      <c r="J31" s="966">
        <v>-0.25</v>
      </c>
      <c r="K31" s="966">
        <v>-0.25</v>
      </c>
      <c r="L31" s="967">
        <v>-0.5</v>
      </c>
      <c r="M31" s="704"/>
      <c r="N31" s="704"/>
    </row>
    <row r="32" spans="1:18" ht="15" customHeight="1" thickBot="1">
      <c r="A32" s="962">
        <f>margins!BK26</f>
        <v>9.375</v>
      </c>
      <c r="B32" s="962">
        <f>margins!BM26-margins!BN26</f>
        <v>104.625</v>
      </c>
      <c r="C32" s="962">
        <f>margins!BM26-margins!BN26</f>
        <v>104.625</v>
      </c>
      <c r="D32" s="982"/>
      <c r="E32" s="1976"/>
      <c r="F32" s="977" t="s">
        <v>643</v>
      </c>
      <c r="G32" s="977">
        <v>-0.25</v>
      </c>
      <c r="H32" s="977">
        <v>-0.25</v>
      </c>
      <c r="I32" s="977">
        <v>-0.25</v>
      </c>
      <c r="J32" s="977">
        <v>-0.25</v>
      </c>
      <c r="K32" s="977">
        <v>-0.25</v>
      </c>
      <c r="L32" s="978">
        <v>-0.5</v>
      </c>
      <c r="M32" s="704"/>
      <c r="N32" s="704"/>
      <c r="P32"/>
      <c r="Q32"/>
      <c r="R32"/>
    </row>
    <row r="33" spans="1:18" ht="15" customHeight="1">
      <c r="A33" s="962">
        <f>margins!BK27</f>
        <v>9.5</v>
      </c>
      <c r="B33" s="962">
        <f>margins!BM27-margins!BN27</f>
        <v>104.875</v>
      </c>
      <c r="C33" s="962">
        <f>margins!BM27-margins!BN27</f>
        <v>104.875</v>
      </c>
      <c r="D33" s="982"/>
      <c r="E33" s="1982" t="s">
        <v>287</v>
      </c>
      <c r="F33" s="1283" t="s">
        <v>559</v>
      </c>
      <c r="G33" s="970">
        <v>0</v>
      </c>
      <c r="H33" s="970">
        <v>0</v>
      </c>
      <c r="I33" s="970">
        <v>0</v>
      </c>
      <c r="J33" s="970">
        <v>0</v>
      </c>
      <c r="K33" s="970">
        <v>0</v>
      </c>
      <c r="L33" s="971">
        <v>0</v>
      </c>
      <c r="M33" s="704"/>
      <c r="N33" s="704"/>
      <c r="P33"/>
      <c r="Q33"/>
      <c r="R33"/>
    </row>
    <row r="34" spans="1:18" ht="15.75" customHeight="1">
      <c r="A34" s="962">
        <f>margins!BK28</f>
        <v>9.625</v>
      </c>
      <c r="B34" s="962">
        <f>margins!BM28-margins!BN28</f>
        <v>105.125</v>
      </c>
      <c r="C34" s="962">
        <f>margins!BM28-margins!BN28</f>
        <v>105.125</v>
      </c>
      <c r="D34" s="982"/>
      <c r="E34" s="1983"/>
      <c r="F34" s="1284" t="s">
        <v>560</v>
      </c>
      <c r="G34" s="973">
        <v>-0.125</v>
      </c>
      <c r="H34" s="973">
        <v>-0.125</v>
      </c>
      <c r="I34" s="973">
        <v>-0.25</v>
      </c>
      <c r="J34" s="973">
        <v>-0.25</v>
      </c>
      <c r="K34" s="973">
        <v>-0.375</v>
      </c>
      <c r="L34" s="974">
        <v>-0.5</v>
      </c>
      <c r="M34" s="704"/>
      <c r="N34" s="704"/>
      <c r="P34"/>
      <c r="Q34"/>
      <c r="R34"/>
    </row>
    <row r="35" spans="1:18" ht="15.75" customHeight="1">
      <c r="A35" s="962">
        <f>margins!BK29</f>
        <v>9.75</v>
      </c>
      <c r="B35" s="962">
        <f>margins!BM29-margins!BN29</f>
        <v>105.375</v>
      </c>
      <c r="C35" s="962">
        <f>margins!BM29-margins!BN29</f>
        <v>105.375</v>
      </c>
      <c r="D35" s="982"/>
      <c r="E35" s="1983"/>
      <c r="F35" s="1284" t="s">
        <v>561</v>
      </c>
      <c r="G35" s="973">
        <v>-0.125</v>
      </c>
      <c r="H35" s="973">
        <v>-0.125</v>
      </c>
      <c r="I35" s="973">
        <v>-0.25</v>
      </c>
      <c r="J35" s="973">
        <v>-0.375</v>
      </c>
      <c r="K35" s="973">
        <v>-0.5</v>
      </c>
      <c r="L35" s="974">
        <v>-1.5</v>
      </c>
      <c r="M35" s="704"/>
      <c r="N35" s="704"/>
      <c r="P35"/>
    </row>
    <row r="36" spans="1:18" ht="15.75" customHeight="1" thickBot="1">
      <c r="A36" s="962">
        <f>margins!BK30</f>
        <v>9.875</v>
      </c>
      <c r="B36" s="962">
        <f>margins!BM30-margins!BN30</f>
        <v>105.625</v>
      </c>
      <c r="C36" s="962">
        <f>margins!BM30-margins!BN30</f>
        <v>105.625</v>
      </c>
      <c r="D36" s="982"/>
      <c r="E36" s="1984"/>
      <c r="F36" s="1282" t="s">
        <v>562</v>
      </c>
      <c r="G36" s="977">
        <v>-0.375</v>
      </c>
      <c r="H36" s="977">
        <v>-0.375</v>
      </c>
      <c r="I36" s="977">
        <v>-0.375</v>
      </c>
      <c r="J36" s="977">
        <v>-0.5</v>
      </c>
      <c r="K36" s="977">
        <v>-0.75</v>
      </c>
      <c r="L36" s="978">
        <v>-1.625</v>
      </c>
      <c r="M36" s="704"/>
      <c r="N36" s="704"/>
      <c r="P36"/>
    </row>
    <row r="37" spans="1:18" ht="15.75" customHeight="1">
      <c r="A37" s="962">
        <f>margins!BK31</f>
        <v>9.9990000000000006</v>
      </c>
      <c r="B37" s="962">
        <f>margins!BM31-margins!BN31</f>
        <v>105.875</v>
      </c>
      <c r="C37" s="962">
        <f>margins!BM31-margins!BN31</f>
        <v>105.875</v>
      </c>
      <c r="D37" s="982"/>
      <c r="E37" s="1973" t="s">
        <v>56</v>
      </c>
      <c r="F37" s="973" t="s">
        <v>565</v>
      </c>
      <c r="G37" s="973">
        <v>0</v>
      </c>
      <c r="H37" s="973">
        <v>0</v>
      </c>
      <c r="I37" s="973">
        <v>0</v>
      </c>
      <c r="J37" s="973">
        <v>0</v>
      </c>
      <c r="K37" s="973">
        <v>0</v>
      </c>
      <c r="L37" s="974">
        <v>0</v>
      </c>
      <c r="M37" s="704"/>
      <c r="N37" s="704"/>
      <c r="P37"/>
    </row>
    <row r="38" spans="1:18" ht="15.75" customHeight="1" thickBot="1">
      <c r="A38" s="962">
        <f>margins!BK32</f>
        <v>10.125</v>
      </c>
      <c r="B38" s="962">
        <f>margins!BM32-margins!BN32</f>
        <v>106.125</v>
      </c>
      <c r="C38" s="962">
        <f>margins!BM32-margins!BN32</f>
        <v>106.125</v>
      </c>
      <c r="D38" s="982"/>
      <c r="E38" s="1974"/>
      <c r="F38" s="973" t="s">
        <v>277</v>
      </c>
      <c r="G38" s="973">
        <v>0</v>
      </c>
      <c r="H38" s="973">
        <v>0</v>
      </c>
      <c r="I38" s="973">
        <v>-0.25</v>
      </c>
      <c r="J38" s="973">
        <v>-0.5</v>
      </c>
      <c r="K38" s="973">
        <v>-0.75</v>
      </c>
      <c r="L38" s="974" t="s">
        <v>488</v>
      </c>
      <c r="M38" s="704"/>
      <c r="N38" s="704"/>
      <c r="P38"/>
    </row>
    <row r="39" spans="1:18" ht="15.75" customHeight="1" thickBot="1">
      <c r="A39" s="962">
        <f>margins!BK33</f>
        <v>10.25</v>
      </c>
      <c r="B39" s="962">
        <f>margins!BM33-margins!BN33</f>
        <v>106.375</v>
      </c>
      <c r="C39" s="962">
        <f>margins!BM33-margins!BN33</f>
        <v>106.375</v>
      </c>
      <c r="D39" s="982"/>
      <c r="E39" s="1280" t="s">
        <v>316</v>
      </c>
      <c r="F39" s="1285" t="s">
        <v>644</v>
      </c>
      <c r="G39" s="1278">
        <v>-1.25</v>
      </c>
      <c r="H39" s="1278">
        <v>-1.25</v>
      </c>
      <c r="I39" s="1278">
        <v>-1.25</v>
      </c>
      <c r="J39" s="1278">
        <v>-1.25</v>
      </c>
      <c r="K39" s="1278">
        <v>-1.75</v>
      </c>
      <c r="L39" s="1279" t="s">
        <v>488</v>
      </c>
      <c r="M39" s="704"/>
      <c r="N39" s="704"/>
      <c r="P39"/>
    </row>
    <row r="40" spans="1:18" ht="15">
      <c r="A40" s="962">
        <f>margins!BK34</f>
        <v>10.375</v>
      </c>
      <c r="B40" s="962">
        <f>margins!BM34-margins!BN34</f>
        <v>106.625</v>
      </c>
      <c r="C40" s="962">
        <f>margins!BM34-margins!BN34</f>
        <v>106.625</v>
      </c>
      <c r="D40" s="982"/>
      <c r="E40" s="1973" t="s">
        <v>62</v>
      </c>
      <c r="F40" s="966" t="s">
        <v>681</v>
      </c>
      <c r="G40" s="966">
        <v>-3.75</v>
      </c>
      <c r="H40" s="966">
        <v>-3.75</v>
      </c>
      <c r="I40" s="966">
        <v>-5</v>
      </c>
      <c r="J40" s="966">
        <v>-5.25</v>
      </c>
      <c r="K40" s="966">
        <v>-7</v>
      </c>
      <c r="L40" s="967">
        <v>-7.25</v>
      </c>
      <c r="M40" s="704"/>
      <c r="N40" s="704"/>
      <c r="P40"/>
      <c r="Q40"/>
      <c r="R40"/>
    </row>
    <row r="41" spans="1:18" ht="15" customHeight="1" thickBot="1">
      <c r="A41" s="962">
        <f>margins!BK35</f>
        <v>10.5</v>
      </c>
      <c r="B41" s="962">
        <f>margins!BM35-margins!BN35</f>
        <v>106.875</v>
      </c>
      <c r="C41" s="962">
        <f>margins!BM35-margins!BN35</f>
        <v>106.875</v>
      </c>
      <c r="D41" s="982"/>
      <c r="E41" s="1974"/>
      <c r="F41" s="977" t="s">
        <v>682</v>
      </c>
      <c r="G41" s="977">
        <v>-2.5</v>
      </c>
      <c r="H41" s="977">
        <v>-2.5</v>
      </c>
      <c r="I41" s="977">
        <v>-3.75</v>
      </c>
      <c r="J41" s="977">
        <v>-4</v>
      </c>
      <c r="K41" s="977">
        <v>-5.75</v>
      </c>
      <c r="L41" s="978">
        <v>-6</v>
      </c>
      <c r="M41" s="704"/>
      <c r="N41" s="704"/>
      <c r="P41"/>
      <c r="Q41"/>
      <c r="R41"/>
    </row>
    <row r="42" spans="1:18" ht="15" customHeight="1" thickBot="1">
      <c r="A42" s="962">
        <f>margins!BK36</f>
        <v>10.625</v>
      </c>
      <c r="B42" s="962">
        <f>margins!BM36-margins!BN36</f>
        <v>107.125</v>
      </c>
      <c r="C42" s="962">
        <f>margins!BM36-margins!BN36</f>
        <v>107.125</v>
      </c>
      <c r="D42" s="982"/>
      <c r="E42" s="1331" t="s">
        <v>645</v>
      </c>
      <c r="F42" s="1332" t="s">
        <v>563</v>
      </c>
      <c r="G42" s="1332">
        <v>-0.25</v>
      </c>
      <c r="H42" s="1332">
        <v>-0.375</v>
      </c>
      <c r="I42" s="1332">
        <v>-0.5</v>
      </c>
      <c r="J42" s="1332">
        <v>-0.625</v>
      </c>
      <c r="K42" s="1332">
        <v>-1</v>
      </c>
      <c r="L42" s="1333" t="s">
        <v>488</v>
      </c>
      <c r="M42" s="704"/>
      <c r="N42" s="704"/>
      <c r="P42"/>
      <c r="Q42"/>
      <c r="R42"/>
    </row>
    <row r="43" spans="1:18" ht="15" customHeight="1" thickBot="1">
      <c r="A43" s="1276">
        <f>margins!BK37</f>
        <v>10.75</v>
      </c>
      <c r="B43" s="1276">
        <f>margins!BM37-margins!BN37</f>
        <v>107.375</v>
      </c>
      <c r="C43" s="1276">
        <f>margins!BM37-margins!BN37</f>
        <v>107.375</v>
      </c>
      <c r="D43" s="982"/>
      <c r="E43" s="1973" t="s">
        <v>646</v>
      </c>
      <c r="F43" s="966" t="s">
        <v>687</v>
      </c>
      <c r="G43" s="966">
        <v>-0.25</v>
      </c>
      <c r="H43" s="966">
        <v>-0.25</v>
      </c>
      <c r="I43" s="966">
        <v>-0.25</v>
      </c>
      <c r="J43" s="966">
        <v>-0.25</v>
      </c>
      <c r="K43" s="966">
        <v>-0.25</v>
      </c>
      <c r="L43" s="967">
        <v>-0.25</v>
      </c>
      <c r="M43" s="704"/>
      <c r="N43" s="704"/>
      <c r="P43"/>
      <c r="Q43"/>
      <c r="R43"/>
    </row>
    <row r="44" spans="1:18" ht="15" customHeight="1" thickBot="1">
      <c r="D44" s="982"/>
      <c r="E44" s="1974"/>
      <c r="F44" s="977" t="s">
        <v>688</v>
      </c>
      <c r="G44" s="977">
        <v>0</v>
      </c>
      <c r="H44" s="977">
        <v>-0.125</v>
      </c>
      <c r="I44" s="977">
        <v>-0.125</v>
      </c>
      <c r="J44" s="977">
        <v>-0.25</v>
      </c>
      <c r="K44" s="977">
        <v>-0.25</v>
      </c>
      <c r="L44" s="978">
        <v>-0.375</v>
      </c>
      <c r="M44" s="704"/>
      <c r="N44" s="704"/>
      <c r="P44"/>
      <c r="Q44"/>
      <c r="R44"/>
    </row>
    <row r="45" spans="1:18" ht="15" customHeight="1">
      <c r="D45" s="982"/>
      <c r="E45" s="1334"/>
      <c r="F45" s="1335" t="s">
        <v>95</v>
      </c>
      <c r="G45" s="970">
        <v>0.5</v>
      </c>
      <c r="H45" s="970">
        <v>0.5</v>
      </c>
      <c r="I45" s="970">
        <v>0.5</v>
      </c>
      <c r="J45" s="970">
        <v>0.5</v>
      </c>
      <c r="K45" s="970">
        <v>0.5</v>
      </c>
      <c r="L45" s="971">
        <v>0.5</v>
      </c>
      <c r="M45" s="704"/>
      <c r="N45" s="704"/>
      <c r="P45"/>
      <c r="Q45"/>
      <c r="R45"/>
    </row>
    <row r="46" spans="1:18" ht="15" customHeight="1">
      <c r="E46" s="985"/>
      <c r="F46" s="1284" t="s">
        <v>96</v>
      </c>
      <c r="G46" s="973">
        <v>0.25</v>
      </c>
      <c r="H46" s="973">
        <v>0.25</v>
      </c>
      <c r="I46" s="973">
        <v>0.25</v>
      </c>
      <c r="J46" s="973">
        <v>0.25</v>
      </c>
      <c r="K46" s="973">
        <v>0.25</v>
      </c>
      <c r="L46" s="974">
        <v>0.25</v>
      </c>
      <c r="M46" s="704"/>
      <c r="N46" s="704"/>
      <c r="P46"/>
      <c r="Q46"/>
      <c r="R46"/>
    </row>
    <row r="47" spans="1:18" ht="15" customHeight="1">
      <c r="E47" s="948" t="s">
        <v>138</v>
      </c>
      <c r="F47" s="1284" t="s">
        <v>7</v>
      </c>
      <c r="G47" s="973">
        <v>0</v>
      </c>
      <c r="H47" s="973">
        <v>0</v>
      </c>
      <c r="I47" s="973">
        <v>0</v>
      </c>
      <c r="J47" s="973">
        <v>0</v>
      </c>
      <c r="K47" s="973">
        <v>0</v>
      </c>
      <c r="L47" s="974">
        <v>0</v>
      </c>
      <c r="M47" s="704"/>
      <c r="N47" s="704"/>
      <c r="P47"/>
      <c r="Q47"/>
      <c r="R47"/>
    </row>
    <row r="48" spans="1:18">
      <c r="E48" s="948" t="s">
        <v>566</v>
      </c>
      <c r="F48" s="1284" t="s">
        <v>9</v>
      </c>
      <c r="G48" s="973" t="s">
        <v>488</v>
      </c>
      <c r="H48" s="973" t="s">
        <v>488</v>
      </c>
      <c r="I48" s="973" t="s">
        <v>488</v>
      </c>
      <c r="J48" s="973" t="s">
        <v>488</v>
      </c>
      <c r="K48" s="973" t="s">
        <v>488</v>
      </c>
      <c r="L48" s="974" t="s">
        <v>488</v>
      </c>
      <c r="M48" s="704"/>
      <c r="N48" s="704"/>
    </row>
    <row r="49" spans="5:14">
      <c r="E49" s="948"/>
      <c r="F49" s="1284" t="s">
        <v>11</v>
      </c>
      <c r="G49" s="973">
        <v>-1</v>
      </c>
      <c r="H49" s="973">
        <v>-1</v>
      </c>
      <c r="I49" s="973">
        <v>-1</v>
      </c>
      <c r="J49" s="973">
        <v>-1</v>
      </c>
      <c r="K49" s="973">
        <v>-1</v>
      </c>
      <c r="L49" s="974">
        <v>-1</v>
      </c>
      <c r="M49" s="704"/>
      <c r="N49" s="704"/>
    </row>
    <row r="50" spans="5:14" ht="13.5" thickBot="1">
      <c r="E50" s="949"/>
      <c r="F50" s="1282" t="s">
        <v>97</v>
      </c>
      <c r="G50" s="977">
        <v>-2</v>
      </c>
      <c r="H50" s="977">
        <v>-2</v>
      </c>
      <c r="I50" s="977">
        <v>-2</v>
      </c>
      <c r="J50" s="977">
        <v>-2</v>
      </c>
      <c r="K50" s="977">
        <v>-2</v>
      </c>
      <c r="L50" s="978">
        <v>-2</v>
      </c>
      <c r="M50" s="704"/>
      <c r="N50" s="704"/>
    </row>
    <row r="51" spans="5:14">
      <c r="E51" s="950" t="s">
        <v>453</v>
      </c>
      <c r="F51" s="1281" t="s">
        <v>7</v>
      </c>
      <c r="G51" s="966">
        <v>-0.5</v>
      </c>
      <c r="H51" s="966">
        <v>-0.5</v>
      </c>
      <c r="I51" s="966">
        <v>-0.5</v>
      </c>
      <c r="J51" s="966">
        <v>-0.5</v>
      </c>
      <c r="K51" s="966">
        <v>-0.5</v>
      </c>
      <c r="L51" s="967">
        <v>-0.5</v>
      </c>
      <c r="M51" s="704"/>
      <c r="N51" s="704"/>
    </row>
    <row r="52" spans="5:14">
      <c r="E52" s="986" t="s">
        <v>647</v>
      </c>
      <c r="F52" s="1284" t="s">
        <v>96</v>
      </c>
      <c r="G52" s="973">
        <v>-0.375</v>
      </c>
      <c r="H52" s="973">
        <v>-0.375</v>
      </c>
      <c r="I52" s="973">
        <v>-0.375</v>
      </c>
      <c r="J52" s="973">
        <v>-0.375</v>
      </c>
      <c r="K52" s="973">
        <v>-0.375</v>
      </c>
      <c r="L52" s="974">
        <v>-0.375</v>
      </c>
      <c r="M52" s="704"/>
      <c r="N52" s="704"/>
    </row>
    <row r="53" spans="5:14" ht="13.5" thickBot="1">
      <c r="E53" s="987"/>
      <c r="F53" s="1286" t="s">
        <v>95</v>
      </c>
      <c r="G53" s="977">
        <v>-0.25</v>
      </c>
      <c r="H53" s="977">
        <v>-0.25</v>
      </c>
      <c r="I53" s="977">
        <v>-0.25</v>
      </c>
      <c r="J53" s="977">
        <v>-0.25</v>
      </c>
      <c r="K53" s="977">
        <v>-0.25</v>
      </c>
      <c r="L53" s="978">
        <v>-0.25</v>
      </c>
      <c r="M53" s="704"/>
      <c r="N53" s="704"/>
    </row>
    <row r="54" spans="5:14">
      <c r="E54" s="1557"/>
      <c r="F54" s="1558"/>
      <c r="G54" s="1559"/>
      <c r="H54" s="1559"/>
      <c r="I54" s="1559"/>
      <c r="J54" s="1559"/>
      <c r="K54" s="1559"/>
      <c r="L54" s="1559"/>
      <c r="M54" s="704"/>
      <c r="N54" s="704"/>
    </row>
    <row r="55" spans="5:14">
      <c r="E55" s="982"/>
      <c r="F55" s="982"/>
      <c r="G55" s="982"/>
      <c r="H55" s="982"/>
      <c r="I55" s="982"/>
      <c r="J55" s="982"/>
      <c r="K55" s="982"/>
      <c r="L55" s="982"/>
      <c r="M55" s="704"/>
      <c r="N55" s="704"/>
    </row>
    <row r="56" spans="5:14">
      <c r="M56" s="704"/>
      <c r="N56" s="704"/>
    </row>
    <row r="58" spans="5:14">
      <c r="F58" s="928"/>
      <c r="G58" s="704"/>
      <c r="H58" s="704"/>
      <c r="I58" s="704"/>
      <c r="J58" s="704"/>
      <c r="K58" s="704"/>
      <c r="L58" s="704"/>
    </row>
    <row r="59" spans="5:14">
      <c r="F59" s="928"/>
      <c r="G59" s="704"/>
      <c r="H59" s="704"/>
      <c r="I59" s="704"/>
      <c r="J59" s="704"/>
      <c r="K59" s="704"/>
      <c r="L59" s="704"/>
    </row>
    <row r="60" spans="5:14">
      <c r="F60" s="928"/>
      <c r="G60" s="704"/>
      <c r="H60" s="704"/>
      <c r="I60" s="704"/>
      <c r="J60" s="704"/>
      <c r="K60" s="704"/>
      <c r="L60" s="704"/>
    </row>
    <row r="61" spans="5:14">
      <c r="F61" s="928"/>
      <c r="G61" s="704"/>
      <c r="H61" s="704"/>
      <c r="I61" s="704"/>
      <c r="J61" s="704"/>
      <c r="K61" s="704"/>
      <c r="L61" s="704"/>
    </row>
    <row r="62" spans="5:14" ht="15.75" customHeight="1">
      <c r="F62" s="928"/>
      <c r="G62" s="704"/>
      <c r="H62" s="704"/>
      <c r="I62" s="704"/>
      <c r="J62" s="704"/>
      <c r="K62" s="704"/>
      <c r="L62" s="704"/>
    </row>
    <row r="63" spans="5:14">
      <c r="F63" s="928"/>
      <c r="G63" s="704"/>
      <c r="H63" s="704"/>
      <c r="I63" s="704"/>
      <c r="J63" s="704"/>
      <c r="K63" s="704"/>
      <c r="L63" s="704"/>
    </row>
    <row r="64" spans="5:14">
      <c r="F64" s="928"/>
      <c r="G64" s="704"/>
      <c r="H64" s="704"/>
      <c r="I64" s="704"/>
      <c r="J64" s="704"/>
      <c r="K64" s="704"/>
      <c r="L64" s="704"/>
    </row>
    <row r="65" spans="6:12">
      <c r="F65" s="928"/>
      <c r="G65" s="704"/>
      <c r="H65" s="704"/>
      <c r="I65" s="704"/>
      <c r="J65" s="704"/>
      <c r="K65" s="704"/>
      <c r="L65" s="704"/>
    </row>
    <row r="66" spans="6:12">
      <c r="F66" s="928"/>
      <c r="G66" s="704"/>
      <c r="H66" s="704"/>
      <c r="I66" s="704"/>
      <c r="J66" s="704"/>
      <c r="K66" s="704"/>
      <c r="L66" s="704"/>
    </row>
  </sheetData>
  <mergeCells count="15">
    <mergeCell ref="E20:E23"/>
    <mergeCell ref="E43:E44"/>
    <mergeCell ref="E26:E27"/>
    <mergeCell ref="C2:L2"/>
    <mergeCell ref="A7:C7"/>
    <mergeCell ref="E18:L18"/>
    <mergeCell ref="I10:L10"/>
    <mergeCell ref="I11:L11"/>
    <mergeCell ref="I12:L12"/>
    <mergeCell ref="I14:L14"/>
    <mergeCell ref="E37:E38"/>
    <mergeCell ref="E40:E41"/>
    <mergeCell ref="E33:E36"/>
    <mergeCell ref="E29:L29"/>
    <mergeCell ref="E31:E32"/>
  </mergeCells>
  <dataValidations count="5">
    <dataValidation type="list" allowBlank="1" showInputMessage="1" showErrorMessage="1" sqref="Q9" xr:uid="{88D60AB5-F691-4514-994C-439B303B292F}">
      <formula1>$B$8:$C$8</formula1>
    </dataValidation>
    <dataValidation type="list" allowBlank="1" showInputMessage="1" showErrorMessage="1" sqref="Q10" xr:uid="{FF075EC1-4BA8-4297-BF00-489D5C193509}">
      <formula1>$A$9:$A$45</formula1>
    </dataValidation>
    <dataValidation type="list" allowBlank="1" showInputMessage="1" showErrorMessage="1" sqref="Q13" xr:uid="{16237067-8AC7-4A1F-979D-E4EEEAD5BD09}">
      <formula1>$F$26:$F$27</formula1>
    </dataValidation>
    <dataValidation type="list" allowBlank="1" showInputMessage="1" showErrorMessage="1" sqref="Q11" xr:uid="{3A012F9F-5C36-47B2-A43C-C3D30C4ECE7C}">
      <formula1>$G$19:$L$19</formula1>
    </dataValidation>
    <dataValidation type="list" allowBlank="1" showInputMessage="1" showErrorMessage="1" sqref="Q12" xr:uid="{6BEC6398-5E4D-4D29-9A5E-1765646CAE48}">
      <formula1>$F$20:$F$23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2980848-AD52-4A31-8FDB-398B7EE3A4E6}">
          <x14:formula1>
            <xm:f>margins!$BB$179:$BB$181</xm:f>
          </x14:formula1>
          <xm:sqref>Q23</xm:sqref>
        </x14:dataValidation>
        <x14:dataValidation type="list" allowBlank="1" showInputMessage="1" showErrorMessage="1" xr:uid="{538A68EB-3D32-48D1-AB0C-46ACC35C35DE}">
          <x14:formula1>
            <xm:f>margins!$BB$128:$BB$130</xm:f>
          </x14:formula1>
          <xm:sqref>Q14</xm:sqref>
        </x14:dataValidation>
        <x14:dataValidation type="list" allowBlank="1" showInputMessage="1" showErrorMessage="1" xr:uid="{074355D2-F943-4431-8690-924545C820FB}">
          <x14:formula1>
            <xm:f>margins!$BB$133:$BB$137</xm:f>
          </x14:formula1>
          <xm:sqref>Q15</xm:sqref>
        </x14:dataValidation>
        <x14:dataValidation type="list" allowBlank="1" showInputMessage="1" showErrorMessage="1" xr:uid="{AB9A304F-EE99-4CFC-B300-1262DCB337A3}">
          <x14:formula1>
            <xm:f>margins!$BB$139:$BB$141</xm:f>
          </x14:formula1>
          <xm:sqref>Q16</xm:sqref>
        </x14:dataValidation>
        <x14:dataValidation type="list" allowBlank="1" showInputMessage="1" showErrorMessage="1" xr:uid="{10A7D0BD-5E3C-4D1F-B08C-A29384833D45}">
          <x14:formula1>
            <xm:f>margins!$BB$143:$BB$144</xm:f>
          </x14:formula1>
          <xm:sqref>Q17</xm:sqref>
        </x14:dataValidation>
        <x14:dataValidation type="list" allowBlank="1" showInputMessage="1" showErrorMessage="1" xr:uid="{E58DD712-77E9-4F99-9D75-188960432E71}">
          <x14:formula1>
            <xm:f>margins!$BB$146:$BB$148</xm:f>
          </x14:formula1>
          <xm:sqref>Q18</xm:sqref>
        </x14:dataValidation>
        <x14:dataValidation type="list" allowBlank="1" showInputMessage="1" showErrorMessage="1" xr:uid="{72365366-6B7A-4BCD-9EF8-2351F8CE1BD1}">
          <x14:formula1>
            <xm:f>margins!$BB$149:$BB$150</xm:f>
          </x14:formula1>
          <xm:sqref>Q19</xm:sqref>
        </x14:dataValidation>
        <x14:dataValidation type="list" allowBlank="1" showInputMessage="1" showErrorMessage="1" xr:uid="{CB802A75-F652-4DFA-AAC1-A04AC8FE878D}">
          <x14:formula1>
            <xm:f>margins!$BB$152:$BB$153</xm:f>
          </x14:formula1>
          <xm:sqref>Q20</xm:sqref>
        </x14:dataValidation>
        <x14:dataValidation type="list" allowBlank="1" showInputMessage="1" showErrorMessage="1" xr:uid="{CC28E075-0755-4E32-8548-51F53A5CA238}">
          <x14:formula1>
            <xm:f>margins!$BB$164:$BB$167</xm:f>
          </x14:formula1>
          <xm:sqref>Q22</xm:sqref>
        </x14:dataValidation>
        <x14:dataValidation type="list" allowBlank="1" showInputMessage="1" showErrorMessage="1" xr:uid="{BC2B8DCC-0FA2-4967-A9EF-AD8C596125DD}">
          <x14:formula1>
            <xm:f>margins!$BB$156:$BB$162</xm:f>
          </x14:formula1>
          <xm:sqref>Q21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3111-0151-4878-B792-B1BDBAEDDEB8}">
  <sheetPr codeName="Sheet36">
    <tabColor rgb="FF00B050"/>
  </sheetPr>
  <dimension ref="A1:P136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94" customWidth="1"/>
    <col min="2" max="2" width="18.28515625" style="993" customWidth="1"/>
    <col min="3" max="3" width="27.7109375" style="993" customWidth="1"/>
    <col min="4" max="4" width="13.140625" style="993" customWidth="1"/>
    <col min="5" max="5" width="13.85546875" style="993" customWidth="1"/>
    <col min="6" max="6" width="13.7109375" style="993" customWidth="1"/>
    <col min="7" max="7" width="19.7109375" style="993" bestFit="1" customWidth="1"/>
    <col min="8" max="8" width="23.5703125" style="993" customWidth="1"/>
    <col min="9" max="9" width="13.7109375" style="993" customWidth="1"/>
    <col min="10" max="10" width="16.5703125" style="993" customWidth="1"/>
    <col min="11" max="11" width="16.140625" style="993" bestFit="1" customWidth="1"/>
    <col min="12" max="12" width="2" style="993" customWidth="1"/>
    <col min="13" max="13" width="9.140625" style="992"/>
    <col min="14" max="16" width="19.7109375" style="992" customWidth="1"/>
    <col min="17" max="16384" width="9.140625" style="992"/>
  </cols>
  <sheetData>
    <row r="1" spans="1:16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204"/>
    </row>
    <row r="2" spans="1:16" s="993" customFormat="1">
      <c r="A2" s="1139"/>
      <c r="B2" s="998"/>
      <c r="C2" s="998"/>
      <c r="D2" s="998"/>
      <c r="E2" s="998"/>
      <c r="F2" s="998"/>
      <c r="G2" s="998"/>
      <c r="H2" s="998"/>
      <c r="I2" s="994" t="s">
        <v>338</v>
      </c>
      <c r="J2" s="1698">
        <f ca="1">NOW()</f>
        <v>46059.35432604167</v>
      </c>
      <c r="K2" s="1698"/>
      <c r="L2" s="1136"/>
    </row>
    <row r="3" spans="1:16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1697" t="s">
        <v>618</v>
      </c>
      <c r="K3" s="1697"/>
      <c r="L3" s="1136"/>
    </row>
    <row r="4" spans="1:16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1379"/>
      <c r="K4" s="1379"/>
      <c r="L4" s="1136"/>
    </row>
    <row r="5" spans="1:16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1403"/>
      <c r="K5" s="1379" t="s">
        <v>174</v>
      </c>
      <c r="L5" s="1136"/>
    </row>
    <row r="6" spans="1:16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1136"/>
    </row>
    <row r="7" spans="1:16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1136"/>
    </row>
    <row r="8" spans="1:16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1203"/>
    </row>
    <row r="9" spans="1:16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L9" s="1202"/>
    </row>
    <row r="10" spans="1:16" s="993" customFormat="1" ht="14.25" customHeight="1">
      <c r="A10" s="1699" t="s">
        <v>637</v>
      </c>
      <c r="B10" s="1700"/>
      <c r="C10" s="1700"/>
      <c r="D10" s="1700"/>
      <c r="E10" s="1700"/>
      <c r="F10" s="1700"/>
      <c r="G10" s="1700"/>
      <c r="H10" s="1700"/>
      <c r="I10" s="1700"/>
      <c r="J10" s="1700"/>
      <c r="K10" s="1700"/>
      <c r="L10" s="1701"/>
      <c r="N10" s="1666" t="s">
        <v>447</v>
      </c>
      <c r="O10" s="1667"/>
      <c r="P10" s="1667"/>
    </row>
    <row r="11" spans="1:16" s="993" customFormat="1" ht="15" customHeight="1" thickBot="1">
      <c r="A11" s="1702"/>
      <c r="B11" s="1703"/>
      <c r="C11" s="1703"/>
      <c r="D11" s="1703"/>
      <c r="E11" s="1703"/>
      <c r="F11" s="1703"/>
      <c r="G11" s="1703"/>
      <c r="H11" s="1703"/>
      <c r="I11" s="1703"/>
      <c r="J11" s="1703"/>
      <c r="K11" s="1703"/>
      <c r="L11" s="1704"/>
      <c r="N11" s="422"/>
      <c r="O11" s="422"/>
      <c r="P11" s="422"/>
    </row>
    <row r="12" spans="1:16" s="993" customFormat="1" ht="15.75" thickBot="1">
      <c r="A12" s="1444"/>
      <c r="B12" s="1185"/>
      <c r="C12" s="1992" t="s">
        <v>450</v>
      </c>
      <c r="D12" s="1993"/>
      <c r="E12" s="1185"/>
      <c r="F12" s="1445"/>
      <c r="G12" s="1185"/>
      <c r="H12" s="1185"/>
      <c r="I12" s="1185"/>
      <c r="J12" s="1185"/>
      <c r="K12" s="1185"/>
      <c r="L12" s="1202"/>
      <c r="N12" s="1169" t="s">
        <v>199</v>
      </c>
      <c r="O12" s="1169" t="s">
        <v>200</v>
      </c>
      <c r="P12" s="1169" t="s">
        <v>201</v>
      </c>
    </row>
    <row r="13" spans="1:16" s="993" customFormat="1" ht="15.75" thickBot="1">
      <c r="A13" s="1186"/>
      <c r="B13" s="1221" t="s">
        <v>216</v>
      </c>
      <c r="C13" s="1431" t="s">
        <v>553</v>
      </c>
      <c r="D13" s="1432" t="s">
        <v>397</v>
      </c>
      <c r="E13" s="994"/>
      <c r="F13" s="1138" t="s">
        <v>616</v>
      </c>
      <c r="G13" s="1137"/>
      <c r="H13" s="1137"/>
      <c r="I13" s="998"/>
      <c r="J13" s="1138" t="s">
        <v>615</v>
      </c>
      <c r="K13" s="1"/>
      <c r="L13" s="1136"/>
      <c r="N13" s="422"/>
      <c r="O13" s="422"/>
      <c r="P13" s="422"/>
    </row>
    <row r="14" spans="1:16" s="993" customFormat="1" ht="15.75" thickBot="1">
      <c r="A14" s="1186"/>
      <c r="B14" s="1178">
        <f>margins!BK3</f>
        <v>6.5</v>
      </c>
      <c r="C14" s="1446">
        <f>margins!BM3-margins!BN3</f>
        <v>95.671875</v>
      </c>
      <c r="D14" s="1447">
        <f>margins!BM3-margins!BN3</f>
        <v>95.671875</v>
      </c>
      <c r="E14" s="1271"/>
      <c r="F14" s="1249" t="s">
        <v>94</v>
      </c>
      <c r="G14" s="1361" t="s">
        <v>693</v>
      </c>
      <c r="H14" s="1459" t="s">
        <v>694</v>
      </c>
      <c r="I14" s="998"/>
      <c r="J14" s="1370" t="s">
        <v>627</v>
      </c>
      <c r="K14" s="1454">
        <v>0</v>
      </c>
      <c r="L14" s="1136"/>
      <c r="N14" s="431" t="s">
        <v>202</v>
      </c>
      <c r="O14" s="610" t="s">
        <v>397</v>
      </c>
      <c r="P14" s="660"/>
    </row>
    <row r="15" spans="1:16" s="993" customFormat="1" ht="15.75" thickBot="1">
      <c r="A15" s="1186"/>
      <c r="B15" s="1178">
        <f>margins!BK4</f>
        <v>6.625</v>
      </c>
      <c r="C15" s="1400">
        <f>margins!BM4-margins!BN4</f>
        <v>96.328125</v>
      </c>
      <c r="D15" s="1402">
        <f>margins!BM4-margins!BN4</f>
        <v>96.328125</v>
      </c>
      <c r="E15" s="1271"/>
      <c r="F15" s="1456" t="s">
        <v>95</v>
      </c>
      <c r="G15" s="1457">
        <v>99</v>
      </c>
      <c r="H15" s="1458">
        <v>98</v>
      </c>
      <c r="I15" s="998"/>
      <c r="J15" s="1455" t="s">
        <v>614</v>
      </c>
      <c r="K15" s="1179">
        <v>-0.375</v>
      </c>
      <c r="L15" s="1136"/>
      <c r="N15" s="432" t="s">
        <v>203</v>
      </c>
      <c r="O15" s="612">
        <v>10.999000000000001</v>
      </c>
      <c r="P15" s="440" t="e">
        <f>IF(O14="30 Yr Fixed",VLOOKUP(O15,$A$8:$C$45,3,FALSE),VLOOKUP(O15,$A$8:$C$45,2,FALSE))</f>
        <v>#N/A</v>
      </c>
    </row>
    <row r="16" spans="1:16" s="993" customFormat="1">
      <c r="A16" s="1186"/>
      <c r="B16" s="1178">
        <f>margins!BK5</f>
        <v>6.75</v>
      </c>
      <c r="C16" s="1400">
        <f>margins!BM5-margins!BN5</f>
        <v>96.859375</v>
      </c>
      <c r="D16" s="1402">
        <f>margins!BM5-margins!BN5</f>
        <v>96.859375</v>
      </c>
      <c r="E16" s="1271"/>
      <c r="F16" s="1452" t="s">
        <v>96</v>
      </c>
      <c r="G16" s="1450">
        <v>99</v>
      </c>
      <c r="H16" s="1191">
        <v>98</v>
      </c>
      <c r="I16" s="998"/>
      <c r="L16" s="1136"/>
      <c r="N16" s="432" t="s">
        <v>363</v>
      </c>
      <c r="O16" s="612" t="s">
        <v>18</v>
      </c>
      <c r="P16" s="440"/>
    </row>
    <row r="17" spans="1:16" s="993" customFormat="1">
      <c r="A17" s="1186"/>
      <c r="B17" s="1178">
        <f>margins!BK6</f>
        <v>6.875</v>
      </c>
      <c r="C17" s="1400">
        <f>margins!BM6-margins!BN6</f>
        <v>97.390625</v>
      </c>
      <c r="D17" s="1402">
        <f>margins!BM6-margins!BN6</f>
        <v>97.390625</v>
      </c>
      <c r="E17" s="1271"/>
      <c r="F17" s="1452" t="s">
        <v>7</v>
      </c>
      <c r="G17" s="1450">
        <v>99</v>
      </c>
      <c r="H17" s="1191">
        <v>98</v>
      </c>
      <c r="I17" s="998"/>
      <c r="J17"/>
      <c r="K17"/>
      <c r="L17" s="1136"/>
      <c r="N17" s="432" t="s">
        <v>204</v>
      </c>
      <c r="O17" s="612" t="s">
        <v>112</v>
      </c>
      <c r="P17" s="440">
        <f>IFERROR(INDEX($G$20:$I$23,MATCH(O17,$F$20:$F$22,0),MATCH($N$11,$G$19:$I$19,0),1),0)</f>
        <v>0</v>
      </c>
    </row>
    <row r="18" spans="1:16" s="993" customFormat="1">
      <c r="A18" s="1186"/>
      <c r="B18" s="1178">
        <f>margins!BK7</f>
        <v>6.9989999999999997</v>
      </c>
      <c r="C18" s="1400">
        <f>margins!BM7-margins!BN7</f>
        <v>98.046875</v>
      </c>
      <c r="D18" s="1402">
        <f>margins!BM7-margins!BN7</f>
        <v>98.046875</v>
      </c>
      <c r="E18" s="1271"/>
      <c r="F18" s="1452" t="s">
        <v>9</v>
      </c>
      <c r="G18" s="1450" t="s">
        <v>14</v>
      </c>
      <c r="H18" s="1191" t="s">
        <v>14</v>
      </c>
      <c r="I18" s="998"/>
      <c r="L18" s="1136"/>
      <c r="N18" s="432" t="s">
        <v>110</v>
      </c>
      <c r="O18" s="612" t="s">
        <v>159</v>
      </c>
      <c r="P18" s="440">
        <f>IFERROR(INDEX($I$27:$K$31,MATCH(O18,#REF!,0),MATCH($N$11,$I$25:$I$25,0),1),0)</f>
        <v>0</v>
      </c>
    </row>
    <row r="19" spans="1:16" s="993" customFormat="1">
      <c r="A19" s="1186"/>
      <c r="B19" s="1178">
        <f>margins!BK8</f>
        <v>7.125</v>
      </c>
      <c r="C19" s="1400">
        <f>margins!BM8-margins!BN8</f>
        <v>98.578125</v>
      </c>
      <c r="D19" s="1402">
        <f>margins!BM8-margins!BN8</f>
        <v>98.578125</v>
      </c>
      <c r="E19" s="1271"/>
      <c r="F19" s="1452" t="s">
        <v>11</v>
      </c>
      <c r="G19" s="1450">
        <v>97.5</v>
      </c>
      <c r="H19" s="1191">
        <v>98</v>
      </c>
      <c r="I19" s="998"/>
      <c r="L19" s="1136"/>
      <c r="N19" s="432" t="s">
        <v>202</v>
      </c>
      <c r="O19" s="612" t="s">
        <v>195</v>
      </c>
      <c r="P19" s="440">
        <f t="shared" ref="P19:P25" si="0">IFERROR(INDEX($G$31:$K$53,MATCH(O19,$F$32:$F$53,0),MATCH($N$11,$I$30:$K$30,0),1),0)</f>
        <v>0</v>
      </c>
    </row>
    <row r="20" spans="1:16" s="993" customFormat="1" ht="15.75" thickBot="1">
      <c r="A20" s="1186"/>
      <c r="B20" s="1178">
        <f>margins!BK9</f>
        <v>7.25</v>
      </c>
      <c r="C20" s="1400">
        <f>margins!BM9-margins!BN9</f>
        <v>99.109375</v>
      </c>
      <c r="D20" s="1402">
        <f>margins!BM9-margins!BN9</f>
        <v>99.109375</v>
      </c>
      <c r="E20" s="1271"/>
      <c r="F20" s="1453" t="s">
        <v>97</v>
      </c>
      <c r="G20" s="1451">
        <v>97.5</v>
      </c>
      <c r="H20" s="1190">
        <v>97.5</v>
      </c>
      <c r="I20" s="998"/>
      <c r="L20" s="1136"/>
      <c r="N20" s="432" t="s">
        <v>287</v>
      </c>
      <c r="O20" s="612" t="s">
        <v>195</v>
      </c>
      <c r="P20" s="440">
        <f t="shared" si="0"/>
        <v>0</v>
      </c>
    </row>
    <row r="21" spans="1:16" s="993" customFormat="1">
      <c r="A21" s="1186"/>
      <c r="B21" s="1178">
        <f>margins!BK10</f>
        <v>7.375</v>
      </c>
      <c r="C21" s="1400">
        <f>margins!BM10-margins!BN10</f>
        <v>99.625</v>
      </c>
      <c r="D21" s="1402">
        <f>margins!BM10-margins!BN10</f>
        <v>99.625</v>
      </c>
      <c r="E21" s="1271"/>
      <c r="F21" s="1187"/>
      <c r="G21" s="1187"/>
      <c r="H21" s="1141"/>
      <c r="I21" s="998"/>
      <c r="L21" s="1136"/>
      <c r="N21" s="432" t="s">
        <v>56</v>
      </c>
      <c r="O21" s="612" t="s">
        <v>195</v>
      </c>
      <c r="P21" s="440">
        <f t="shared" si="0"/>
        <v>0</v>
      </c>
    </row>
    <row r="22" spans="1:16" s="993" customFormat="1">
      <c r="A22" s="1186"/>
      <c r="B22" s="1178">
        <f>margins!BK11</f>
        <v>7.5</v>
      </c>
      <c r="C22" s="1400">
        <f>margins!BM11-margins!BN11</f>
        <v>100.125</v>
      </c>
      <c r="D22" s="1402">
        <f>margins!BM11-margins!BN11</f>
        <v>100.125</v>
      </c>
      <c r="E22" s="1271"/>
      <c r="F22" s="1137"/>
      <c r="G22" s="1137"/>
      <c r="I22" s="1138"/>
      <c r="L22" s="1136"/>
      <c r="N22" s="432" t="s">
        <v>316</v>
      </c>
      <c r="O22" s="612" t="s">
        <v>195</v>
      </c>
      <c r="P22" s="440">
        <f t="shared" si="0"/>
        <v>0</v>
      </c>
    </row>
    <row r="23" spans="1:16" s="993" customFormat="1" ht="15.75" thickBot="1">
      <c r="A23" s="1139"/>
      <c r="B23" s="1178">
        <f>margins!BK12</f>
        <v>7.625</v>
      </c>
      <c r="C23" s="1400">
        <f>margins!BM12-margins!BN12</f>
        <v>100.625</v>
      </c>
      <c r="D23" s="1402">
        <f>margins!BM12-margins!BN12</f>
        <v>100.625</v>
      </c>
      <c r="E23" s="1271"/>
      <c r="F23" s="1138" t="s">
        <v>611</v>
      </c>
      <c r="G23" s="1137"/>
      <c r="H23" s="1137"/>
      <c r="I23" s="1138"/>
      <c r="L23" s="1136"/>
      <c r="N23" s="432" t="s">
        <v>62</v>
      </c>
      <c r="O23" s="612" t="s">
        <v>195</v>
      </c>
      <c r="P23" s="440">
        <f t="shared" si="0"/>
        <v>0</v>
      </c>
    </row>
    <row r="24" spans="1:16" s="993" customFormat="1" ht="14.25" customHeight="1">
      <c r="A24" s="1139"/>
      <c r="B24" s="1178">
        <f>margins!BK13</f>
        <v>7.75</v>
      </c>
      <c r="C24" s="1400">
        <f>margins!BM13-margins!BN13</f>
        <v>101.125</v>
      </c>
      <c r="D24" s="1402">
        <f>margins!BM13-margins!BN13</f>
        <v>101.125</v>
      </c>
      <c r="E24" s="1271"/>
      <c r="F24" s="1781" t="s">
        <v>142</v>
      </c>
      <c r="G24" s="1782"/>
      <c r="H24" s="1783"/>
      <c r="I24" s="1138"/>
      <c r="L24" s="1136"/>
      <c r="N24" s="432" t="s">
        <v>645</v>
      </c>
      <c r="O24" s="612" t="s">
        <v>195</v>
      </c>
      <c r="P24" s="440">
        <f t="shared" si="0"/>
        <v>0</v>
      </c>
    </row>
    <row r="25" spans="1:16" s="993" customFormat="1">
      <c r="A25" s="1139"/>
      <c r="B25" s="1178">
        <f>margins!BK14</f>
        <v>7.875</v>
      </c>
      <c r="C25" s="1400">
        <f>margins!BM14-margins!BN14</f>
        <v>101.5625</v>
      </c>
      <c r="D25" s="1402">
        <f>margins!BM14-margins!BN14</f>
        <v>101.5625</v>
      </c>
      <c r="E25" s="1271"/>
      <c r="F25" s="1784"/>
      <c r="G25" s="1785"/>
      <c r="H25" s="1786"/>
      <c r="L25" s="1136"/>
      <c r="N25" s="432" t="s">
        <v>646</v>
      </c>
      <c r="O25" s="612" t="s">
        <v>195</v>
      </c>
      <c r="P25" s="440">
        <f t="shared" si="0"/>
        <v>0</v>
      </c>
    </row>
    <row r="26" spans="1:16" s="993" customFormat="1" ht="14.25" customHeight="1">
      <c r="A26" s="1139"/>
      <c r="B26" s="1178">
        <f>margins!BK15</f>
        <v>7.9989999999999997</v>
      </c>
      <c r="C26" s="1400">
        <f>margins!BM15-margins!BN15</f>
        <v>101.875</v>
      </c>
      <c r="D26" s="1402">
        <f>margins!BM15-margins!BN15</f>
        <v>101.875</v>
      </c>
      <c r="E26" s="1271"/>
      <c r="F26" s="1784" t="s">
        <v>710</v>
      </c>
      <c r="G26" s="1785"/>
      <c r="H26" s="1786"/>
      <c r="L26" s="1136"/>
      <c r="N26" s="432" t="s">
        <v>570</v>
      </c>
      <c r="O26" s="612" t="s">
        <v>195</v>
      </c>
      <c r="P26" s="440">
        <f>IFERROR(INDEX($G$31:$K$50,MATCH(O26,$F$32:$F$50,0),MATCH($N$11,$I$30:$K$30,0),1),0)</f>
        <v>0</v>
      </c>
    </row>
    <row r="27" spans="1:16" s="993" customFormat="1">
      <c r="A27" s="1139"/>
      <c r="B27" s="1178">
        <f>margins!BK16</f>
        <v>8.125</v>
      </c>
      <c r="C27" s="1400">
        <f>margins!BM16-margins!BN16</f>
        <v>102.125</v>
      </c>
      <c r="D27" s="1402">
        <f>margins!BM16-margins!BN16</f>
        <v>102.125</v>
      </c>
      <c r="E27" s="1271"/>
      <c r="F27" s="1784"/>
      <c r="G27" s="1785"/>
      <c r="H27" s="1786"/>
      <c r="L27" s="1136"/>
      <c r="N27" s="432" t="s">
        <v>208</v>
      </c>
      <c r="O27" s="612" t="s">
        <v>195</v>
      </c>
      <c r="P27" s="440">
        <f>IFERROR(INDEX($G$51:$K$53,MATCH(O27,$F$51:$F$53,0),MATCH($N$11,$I$30:$K$30,0),1),0)</f>
        <v>0</v>
      </c>
    </row>
    <row r="28" spans="1:16" s="993" customFormat="1" ht="14.25" customHeight="1">
      <c r="A28" s="1139"/>
      <c r="B28" s="1178">
        <f>margins!BK17</f>
        <v>8.25</v>
      </c>
      <c r="C28" s="1400">
        <f>margins!BM17-margins!BN17</f>
        <v>102.375</v>
      </c>
      <c r="D28" s="1402">
        <f>margins!BM17-margins!BN17</f>
        <v>102.375</v>
      </c>
      <c r="E28" s="1271"/>
      <c r="F28" s="1784" t="s">
        <v>711</v>
      </c>
      <c r="G28" s="1785"/>
      <c r="H28" s="1786"/>
      <c r="L28" s="1136"/>
      <c r="N28" s="432" t="s">
        <v>209</v>
      </c>
      <c r="O28" s="612">
        <v>30</v>
      </c>
      <c r="P28" s="440">
        <f>IF(OR(O28=15, O28="Choose a Selection"),0,IF(O28=30,H13, 0))</f>
        <v>0</v>
      </c>
    </row>
    <row r="29" spans="1:16" s="993" customFormat="1" ht="15.75" thickBot="1">
      <c r="A29" s="1139"/>
      <c r="B29" s="1178">
        <f>margins!BK18</f>
        <v>8.375</v>
      </c>
      <c r="C29" s="1400">
        <f>margins!BM18-margins!BN18</f>
        <v>102.625</v>
      </c>
      <c r="D29" s="1402">
        <f>margins!BM18-margins!BN18</f>
        <v>102.625</v>
      </c>
      <c r="E29" s="1271"/>
      <c r="F29" s="1784"/>
      <c r="G29" s="1785"/>
      <c r="H29" s="1786"/>
      <c r="L29" s="1136"/>
      <c r="N29" s="433" t="s">
        <v>210</v>
      </c>
      <c r="O29" s="953"/>
      <c r="P29" s="441">
        <f>SUM(P17:P28)</f>
        <v>0</v>
      </c>
    </row>
    <row r="30" spans="1:16" s="993" customFormat="1" ht="15" customHeight="1" thickBot="1">
      <c r="A30" s="1139"/>
      <c r="B30" s="1178">
        <f>margins!BK19</f>
        <v>8.5</v>
      </c>
      <c r="C30" s="1400">
        <f>margins!BM19-margins!BN19</f>
        <v>102.875</v>
      </c>
      <c r="D30" s="1402">
        <f>margins!BM19-margins!BN19</f>
        <v>102.875</v>
      </c>
      <c r="E30" s="1271"/>
      <c r="F30" s="1784" t="s">
        <v>220</v>
      </c>
      <c r="G30" s="1785"/>
      <c r="H30" s="1786"/>
      <c r="L30" s="1136"/>
      <c r="N30" s="424"/>
      <c r="O30" s="425"/>
      <c r="P30" s="434"/>
    </row>
    <row r="31" spans="1:16" s="993" customFormat="1" ht="15.75" thickBot="1">
      <c r="A31" s="1139"/>
      <c r="B31" s="1178">
        <f>margins!BK20</f>
        <v>8.625</v>
      </c>
      <c r="C31" s="1400">
        <f>margins!BM20-margins!BN20</f>
        <v>103.125</v>
      </c>
      <c r="D31" s="1402">
        <f>margins!BM20-margins!BN20</f>
        <v>103.125</v>
      </c>
      <c r="E31" s="1271"/>
      <c r="F31" s="1787"/>
      <c r="G31" s="1788"/>
      <c r="H31" s="1789"/>
      <c r="L31" s="1136"/>
      <c r="N31" s="426" t="s">
        <v>211</v>
      </c>
      <c r="O31" s="427"/>
      <c r="P31" s="952" t="str">
        <f>IF(ISNUMBER(MATCH("NA", P17:P28, 0)), "NA",IF(O23=$C$72, IF(O27="Choose a Selection",MIN(P29+P15,VLOOKUP(O26,$F$15:$G$20,2,FALSE)),MIN(P29+P15,VLOOKUP(O27,$F$15:$G$20,2,FALSE))), IF(O23=$C$71, IF(O27="Choose a Selection",MIN(P29+P15,VLOOKUP(O26,$F$15:$H$20,3,FALSE)),MIN(P29+P15,VLOOKUP(O27,$F$15:$H$20,3,FALSE))), "#N/A")))</f>
        <v>#N/A</v>
      </c>
    </row>
    <row r="32" spans="1:16" s="993" customFormat="1" ht="15.75" thickBot="1">
      <c r="A32" s="1139"/>
      <c r="B32" s="1178">
        <f>margins!BK21</f>
        <v>8.75</v>
      </c>
      <c r="C32" s="1400">
        <f>margins!BM21-margins!BN21</f>
        <v>103.375</v>
      </c>
      <c r="D32" s="1402">
        <f>margins!BM21-margins!BN21</f>
        <v>103.375</v>
      </c>
      <c r="E32" s="1271"/>
      <c r="G32" s="1138"/>
      <c r="H32" s="1137"/>
      <c r="L32" s="1136"/>
      <c r="N32" s="421"/>
      <c r="O32" s="421"/>
      <c r="P32" s="421"/>
    </row>
    <row r="33" spans="1:16" s="993" customFormat="1" ht="15.75" thickBot="1">
      <c r="A33" s="1139"/>
      <c r="B33" s="1178">
        <f>margins!BK22</f>
        <v>8.875</v>
      </c>
      <c r="C33" s="1400">
        <f>margins!BM22-margins!BN22</f>
        <v>103.625</v>
      </c>
      <c r="D33" s="1402">
        <f>margins!BM22-margins!BN22</f>
        <v>103.625</v>
      </c>
      <c r="E33" s="1271"/>
      <c r="G33" s="1138"/>
      <c r="H33" s="1137"/>
      <c r="L33" s="1136"/>
      <c r="N33" s="785" t="s">
        <v>456</v>
      </c>
      <c r="O33" s="786"/>
      <c r="P33" s="787"/>
    </row>
    <row r="34" spans="1:16" s="993" customFormat="1">
      <c r="A34" s="1139"/>
      <c r="B34" s="1178">
        <f>margins!BK23</f>
        <v>8.9990000000000006</v>
      </c>
      <c r="C34" s="1400">
        <f>margins!BM23-margins!BN23</f>
        <v>103.875</v>
      </c>
      <c r="D34" s="1402">
        <f>margins!BM23-margins!BN23</f>
        <v>103.875</v>
      </c>
      <c r="E34" s="1271"/>
      <c r="G34" s="1138"/>
      <c r="L34" s="1136"/>
    </row>
    <row r="35" spans="1:16" s="993" customFormat="1">
      <c r="A35" s="1139"/>
      <c r="B35" s="1178">
        <f>margins!BK24</f>
        <v>9.125</v>
      </c>
      <c r="C35" s="1400">
        <f>margins!BM24-margins!BN24</f>
        <v>104.125</v>
      </c>
      <c r="D35" s="1402">
        <f>margins!BM24-margins!BN24</f>
        <v>104.125</v>
      </c>
      <c r="E35" s="1271"/>
      <c r="G35" s="1138"/>
      <c r="L35" s="1136"/>
    </row>
    <row r="36" spans="1:16" s="993" customFormat="1">
      <c r="A36" s="1139"/>
      <c r="B36" s="1178">
        <f>margins!BK25</f>
        <v>9.25</v>
      </c>
      <c r="C36" s="1400">
        <f>margins!BM25-margins!BN25</f>
        <v>104.375</v>
      </c>
      <c r="D36" s="1402">
        <f>margins!BM25-margins!BN25</f>
        <v>104.375</v>
      </c>
      <c r="E36" s="1271"/>
      <c r="G36" s="1138"/>
      <c r="L36" s="1136"/>
    </row>
    <row r="37" spans="1:16" s="993" customFormat="1">
      <c r="A37" s="1139"/>
      <c r="B37" s="1178">
        <f>margins!BK26</f>
        <v>9.375</v>
      </c>
      <c r="C37" s="1400">
        <f>margins!BM26-margins!BN26</f>
        <v>104.625</v>
      </c>
      <c r="D37" s="1402">
        <f>margins!BM26-margins!BN26</f>
        <v>104.625</v>
      </c>
      <c r="E37" s="1271"/>
      <c r="G37" s="1138"/>
      <c r="L37" s="1136"/>
    </row>
    <row r="38" spans="1:16" s="993" customFormat="1">
      <c r="A38" s="1139"/>
      <c r="B38" s="1178">
        <f>margins!BK27</f>
        <v>9.5</v>
      </c>
      <c r="C38" s="1400">
        <f>margins!BM27-margins!BN27</f>
        <v>104.875</v>
      </c>
      <c r="D38" s="1402">
        <f>margins!BM27-margins!BN27</f>
        <v>104.875</v>
      </c>
      <c r="E38" s="1271"/>
      <c r="G38" s="1138"/>
      <c r="L38" s="1136"/>
    </row>
    <row r="39" spans="1:16" s="993" customFormat="1">
      <c r="A39" s="1139"/>
      <c r="B39" s="1178">
        <f>margins!BK28</f>
        <v>9.625</v>
      </c>
      <c r="C39" s="1400">
        <f>margins!BM28-margins!BN28</f>
        <v>105.125</v>
      </c>
      <c r="D39" s="1402">
        <f>margins!BM28-margins!BN28</f>
        <v>105.125</v>
      </c>
      <c r="E39" s="1271"/>
      <c r="G39" s="1138"/>
      <c r="L39" s="1136"/>
    </row>
    <row r="40" spans="1:16" s="993" customFormat="1">
      <c r="A40" s="1139"/>
      <c r="B40" s="1178">
        <f>margins!BK29</f>
        <v>9.75</v>
      </c>
      <c r="C40" s="1400">
        <f>margins!BM29-margins!BN29</f>
        <v>105.375</v>
      </c>
      <c r="D40" s="1402">
        <f>margins!BM29-margins!BN29</f>
        <v>105.375</v>
      </c>
      <c r="E40" s="1271"/>
      <c r="G40" s="1138"/>
      <c r="L40" s="1136"/>
    </row>
    <row r="41" spans="1:16" s="993" customFormat="1">
      <c r="A41" s="1139"/>
      <c r="B41" s="1178">
        <f>margins!BK30</f>
        <v>9.875</v>
      </c>
      <c r="C41" s="1400">
        <f>margins!BM30-margins!BN30</f>
        <v>105.625</v>
      </c>
      <c r="D41" s="1402">
        <f>margins!BM30-margins!BN30</f>
        <v>105.625</v>
      </c>
      <c r="E41" s="1271"/>
      <c r="G41" s="1138"/>
      <c r="L41" s="1136"/>
    </row>
    <row r="42" spans="1:16" s="993" customFormat="1">
      <c r="A42" s="1139"/>
      <c r="B42" s="1178">
        <f>margins!BK31</f>
        <v>9.9990000000000006</v>
      </c>
      <c r="C42" s="1400">
        <f>margins!BM31-margins!BN31</f>
        <v>105.875</v>
      </c>
      <c r="D42" s="1402">
        <f>margins!BM31-margins!BN31</f>
        <v>105.875</v>
      </c>
      <c r="E42" s="1271"/>
      <c r="G42" s="1138"/>
      <c r="L42" s="1136"/>
    </row>
    <row r="43" spans="1:16" s="993" customFormat="1">
      <c r="A43" s="1139"/>
      <c r="B43" s="1178">
        <f>margins!BK32</f>
        <v>10.125</v>
      </c>
      <c r="C43" s="1400">
        <f>margins!BM32-margins!BN32</f>
        <v>106.125</v>
      </c>
      <c r="D43" s="1402">
        <f>margins!BM32-margins!BN32</f>
        <v>106.125</v>
      </c>
      <c r="E43" s="1271"/>
      <c r="G43" s="1138"/>
      <c r="L43" s="1136"/>
    </row>
    <row r="44" spans="1:16" s="993" customFormat="1">
      <c r="A44" s="1139"/>
      <c r="B44" s="1178">
        <f>margins!BK33</f>
        <v>10.25</v>
      </c>
      <c r="C44" s="1400">
        <f>margins!BM33-margins!BN33</f>
        <v>106.375</v>
      </c>
      <c r="D44" s="1402">
        <f>margins!BM33-margins!BN33</f>
        <v>106.375</v>
      </c>
      <c r="E44" s="1271"/>
      <c r="G44" s="1138"/>
      <c r="L44" s="1136"/>
    </row>
    <row r="45" spans="1:16" s="993" customFormat="1">
      <c r="A45" s="1139"/>
      <c r="B45" s="1178">
        <f>margins!BK34</f>
        <v>10.375</v>
      </c>
      <c r="C45" s="1400">
        <f>margins!BM34-margins!BN34</f>
        <v>106.625</v>
      </c>
      <c r="D45" s="1402">
        <f>margins!BM34-margins!BN34</f>
        <v>106.625</v>
      </c>
      <c r="E45" s="1271"/>
      <c r="G45" s="1138"/>
      <c r="L45" s="1136"/>
    </row>
    <row r="46" spans="1:16" s="993" customFormat="1">
      <c r="A46" s="1139"/>
      <c r="B46" s="1178">
        <f>margins!BK35</f>
        <v>10.5</v>
      </c>
      <c r="C46" s="1400">
        <f>margins!BM35-margins!BN35</f>
        <v>106.875</v>
      </c>
      <c r="D46" s="1402">
        <f>margins!BM35-margins!BN35</f>
        <v>106.875</v>
      </c>
      <c r="E46" s="1271"/>
      <c r="G46" s="1138"/>
      <c r="L46" s="1136"/>
    </row>
    <row r="47" spans="1:16" s="993" customFormat="1">
      <c r="A47" s="1139"/>
      <c r="B47" s="1178">
        <f>margins!BK36</f>
        <v>10.625</v>
      </c>
      <c r="C47" s="1400">
        <f>margins!BM36-margins!BN36</f>
        <v>107.125</v>
      </c>
      <c r="D47" s="1402">
        <f>margins!BM36-margins!BN36</f>
        <v>107.125</v>
      </c>
      <c r="E47" s="1271"/>
      <c r="G47" s="1138"/>
      <c r="L47" s="1136"/>
    </row>
    <row r="48" spans="1:16" s="993" customFormat="1" ht="15.75" thickBot="1">
      <c r="A48" s="1139"/>
      <c r="B48" s="1174">
        <f>margins!BK37</f>
        <v>10.75</v>
      </c>
      <c r="C48" s="1448">
        <f>margins!BM37-margins!BN37</f>
        <v>107.375</v>
      </c>
      <c r="D48" s="1449">
        <f>margins!BM37-margins!BN37</f>
        <v>107.375</v>
      </c>
      <c r="E48" s="1271"/>
      <c r="G48" s="1138"/>
      <c r="L48" s="1136"/>
    </row>
    <row r="49" spans="1:12" s="993" customFormat="1">
      <c r="A49" s="1139"/>
      <c r="B49" s="1171"/>
      <c r="C49" s="1170"/>
      <c r="D49" s="1271"/>
      <c r="G49" s="1138"/>
      <c r="H49" s="1137"/>
      <c r="L49" s="1136"/>
    </row>
    <row r="50" spans="1:12" s="993" customFormat="1" ht="15.75" thickBot="1">
      <c r="A50" s="1139"/>
      <c r="G50" s="1138"/>
      <c r="H50" s="1137"/>
      <c r="L50" s="1136"/>
    </row>
    <row r="51" spans="1:12" s="993" customFormat="1" ht="15.75" thickBot="1">
      <c r="A51" s="1139"/>
      <c r="B51" s="1779" t="s">
        <v>221</v>
      </c>
      <c r="C51" s="1779"/>
      <c r="D51" s="1779"/>
      <c r="E51" s="1989" t="s">
        <v>306</v>
      </c>
      <c r="F51" s="1990"/>
      <c r="G51" s="1990"/>
      <c r="H51" s="1990"/>
      <c r="I51" s="1990"/>
      <c r="J51" s="1991"/>
      <c r="L51" s="1136"/>
    </row>
    <row r="52" spans="1:12" s="993" customFormat="1" ht="15.75" thickBot="1">
      <c r="A52" s="1139"/>
      <c r="B52" s="1364"/>
      <c r="C52" s="1371"/>
      <c r="D52" s="1441" t="s">
        <v>195</v>
      </c>
      <c r="E52" s="1158" t="s">
        <v>15</v>
      </c>
      <c r="F52" s="1360" t="s">
        <v>16</v>
      </c>
      <c r="G52" s="1349" t="s">
        <v>17</v>
      </c>
      <c r="H52" s="1349" t="s">
        <v>18</v>
      </c>
      <c r="I52" s="1360" t="s">
        <v>19</v>
      </c>
      <c r="J52" s="1363" t="s">
        <v>20</v>
      </c>
      <c r="L52" s="1136"/>
    </row>
    <row r="53" spans="1:12" s="993" customFormat="1">
      <c r="A53" s="1139"/>
      <c r="B53" s="1711" t="s">
        <v>159</v>
      </c>
      <c r="C53" s="1729" t="s">
        <v>112</v>
      </c>
      <c r="D53" s="1988"/>
      <c r="E53" s="1471">
        <v>0.875</v>
      </c>
      <c r="F53" s="1472">
        <v>0.875</v>
      </c>
      <c r="G53" s="1472">
        <v>0.875</v>
      </c>
      <c r="H53" s="1472">
        <v>0.875</v>
      </c>
      <c r="I53" s="1472">
        <v>0.625</v>
      </c>
      <c r="J53" s="1473">
        <v>0</v>
      </c>
      <c r="L53" s="1136"/>
    </row>
    <row r="54" spans="1:12" s="993" customFormat="1">
      <c r="A54" s="1139"/>
      <c r="B54" s="1711"/>
      <c r="C54" s="1729" t="s">
        <v>24</v>
      </c>
      <c r="D54" s="1988"/>
      <c r="E54" s="1465">
        <v>0.875</v>
      </c>
      <c r="F54" s="1460">
        <v>0.875</v>
      </c>
      <c r="G54" s="1460">
        <v>0.75</v>
      </c>
      <c r="H54" s="1460">
        <v>0.75</v>
      </c>
      <c r="I54" s="1460">
        <v>0.25</v>
      </c>
      <c r="J54" s="1466">
        <v>-0.25</v>
      </c>
      <c r="L54" s="1136"/>
    </row>
    <row r="55" spans="1:12" s="993" customFormat="1">
      <c r="A55" s="1139"/>
      <c r="B55" s="1711"/>
      <c r="C55" s="1729" t="s">
        <v>25</v>
      </c>
      <c r="D55" s="1988"/>
      <c r="E55" s="1465">
        <v>0.75</v>
      </c>
      <c r="F55" s="1460">
        <v>0.75</v>
      </c>
      <c r="G55" s="1460">
        <v>0.625</v>
      </c>
      <c r="H55" s="1460">
        <v>0.5</v>
      </c>
      <c r="I55" s="1460">
        <v>0</v>
      </c>
      <c r="J55" s="1466">
        <v>-0.75</v>
      </c>
      <c r="L55" s="1136"/>
    </row>
    <row r="56" spans="1:12" s="993" customFormat="1" ht="15.75" thickBot="1">
      <c r="A56" s="1139"/>
      <c r="B56" s="1711"/>
      <c r="C56" s="1729" t="s">
        <v>732</v>
      </c>
      <c r="D56" s="1988"/>
      <c r="E56" s="1467">
        <v>0</v>
      </c>
      <c r="F56" s="1461">
        <v>-0.125</v>
      </c>
      <c r="G56" s="1461">
        <v>-0.5</v>
      </c>
      <c r="H56" s="1461">
        <v>-0.625</v>
      </c>
      <c r="I56" s="1461">
        <v>-1</v>
      </c>
      <c r="J56" s="1468" t="s">
        <v>488</v>
      </c>
      <c r="L56" s="1136"/>
    </row>
    <row r="57" spans="1:12" s="993" customFormat="1">
      <c r="A57" s="1139"/>
      <c r="B57" s="1708" t="s">
        <v>667</v>
      </c>
      <c r="C57" s="1725" t="s">
        <v>159</v>
      </c>
      <c r="D57" s="1726"/>
      <c r="E57" s="1469">
        <v>-0.5</v>
      </c>
      <c r="F57" s="1462">
        <v>-0.5</v>
      </c>
      <c r="G57" s="1462">
        <v>-0.5</v>
      </c>
      <c r="H57" s="1462">
        <v>-0.5</v>
      </c>
      <c r="I57" s="1462">
        <v>-0.5</v>
      </c>
      <c r="J57" s="1463">
        <v>-0.5</v>
      </c>
      <c r="L57" s="1136"/>
    </row>
    <row r="58" spans="1:12" s="993" customFormat="1" ht="15.75" thickBot="1">
      <c r="A58" s="1139"/>
      <c r="B58" s="1710"/>
      <c r="C58" s="1660" t="s">
        <v>641</v>
      </c>
      <c r="D58" s="1661"/>
      <c r="E58" s="1470">
        <v>0.25</v>
      </c>
      <c r="F58" s="1464">
        <v>0.25</v>
      </c>
      <c r="G58" s="1464">
        <v>0.25</v>
      </c>
      <c r="H58" s="1464">
        <v>0.25</v>
      </c>
      <c r="I58" s="1464">
        <v>0.25</v>
      </c>
      <c r="J58" s="1424">
        <v>0.375</v>
      </c>
      <c r="L58" s="1136"/>
    </row>
    <row r="59" spans="1:12" s="993" customFormat="1" ht="15.75" thickBot="1">
      <c r="A59" s="1139"/>
      <c r="B59" s="1142"/>
      <c r="C59" s="1142"/>
      <c r="D59" s="1142"/>
      <c r="E59" s="1142"/>
      <c r="F59" s="1226"/>
      <c r="G59" s="1269"/>
      <c r="H59" s="1226"/>
      <c r="I59" s="1226"/>
      <c r="J59" s="1269"/>
      <c r="K59" s="1268"/>
      <c r="L59" s="1136"/>
    </row>
    <row r="60" spans="1:12" s="993" customFormat="1" ht="15.75" thickBot="1">
      <c r="A60" s="1139"/>
      <c r="B60" s="1779" t="s">
        <v>727</v>
      </c>
      <c r="C60" s="1779"/>
      <c r="D60" s="1779"/>
      <c r="E60" s="1687" t="s">
        <v>306</v>
      </c>
      <c r="F60" s="1688"/>
      <c r="G60" s="1688"/>
      <c r="H60" s="1688"/>
      <c r="I60" s="1688"/>
      <c r="J60" s="1689"/>
      <c r="K60" s="1185"/>
      <c r="L60" s="1136"/>
    </row>
    <row r="61" spans="1:12" s="993" customFormat="1" ht="15.75" thickBot="1">
      <c r="A61" s="1139"/>
      <c r="B61" s="1712"/>
      <c r="C61" s="1726"/>
      <c r="D61" s="1726"/>
      <c r="E61" s="1267" t="s">
        <v>15</v>
      </c>
      <c r="F61" s="1266" t="s">
        <v>16</v>
      </c>
      <c r="G61" s="1265" t="s">
        <v>17</v>
      </c>
      <c r="H61" s="1264" t="s">
        <v>18</v>
      </c>
      <c r="I61" s="1263" t="s">
        <v>19</v>
      </c>
      <c r="J61" s="1262" t="s">
        <v>20</v>
      </c>
      <c r="L61" s="1136"/>
    </row>
    <row r="62" spans="1:12" s="993" customFormat="1">
      <c r="A62" s="1139"/>
      <c r="B62" s="1723" t="s">
        <v>202</v>
      </c>
      <c r="C62" s="1666" t="s">
        <v>642</v>
      </c>
      <c r="D62" s="1667"/>
      <c r="E62" s="1469">
        <v>-0.25</v>
      </c>
      <c r="F62" s="1462">
        <v>-0.25</v>
      </c>
      <c r="G62" s="1462">
        <v>-0.25</v>
      </c>
      <c r="H62" s="1462">
        <v>-0.25</v>
      </c>
      <c r="I62" s="1462">
        <v>-0.25</v>
      </c>
      <c r="J62" s="1463">
        <v>-0.5</v>
      </c>
      <c r="L62" s="1136"/>
    </row>
    <row r="63" spans="1:12" s="993" customFormat="1" ht="15.75" thickBot="1">
      <c r="A63" s="1139"/>
      <c r="B63" s="1724"/>
      <c r="C63" s="1663" t="s">
        <v>643</v>
      </c>
      <c r="D63" s="1664"/>
      <c r="E63" s="1470">
        <v>-0.25</v>
      </c>
      <c r="F63" s="1464">
        <v>-0.25</v>
      </c>
      <c r="G63" s="1464">
        <v>-0.25</v>
      </c>
      <c r="H63" s="1464">
        <v>-0.25</v>
      </c>
      <c r="I63" s="1464">
        <v>-0.25</v>
      </c>
      <c r="J63" s="1424">
        <v>-0.5</v>
      </c>
      <c r="L63" s="1136"/>
    </row>
    <row r="64" spans="1:12" s="993" customFormat="1">
      <c r="A64" s="1139"/>
      <c r="B64" s="1723" t="s">
        <v>47</v>
      </c>
      <c r="C64" s="1654" t="s">
        <v>559</v>
      </c>
      <c r="D64" s="1655"/>
      <c r="E64" s="1471">
        <v>0</v>
      </c>
      <c r="F64" s="1472">
        <v>0</v>
      </c>
      <c r="G64" s="1472">
        <v>0</v>
      </c>
      <c r="H64" s="1472">
        <v>0</v>
      </c>
      <c r="I64" s="1472">
        <v>0</v>
      </c>
      <c r="J64" s="1473">
        <v>0</v>
      </c>
      <c r="L64" s="1136"/>
    </row>
    <row r="65" spans="1:12" s="993" customFormat="1">
      <c r="A65" s="1139"/>
      <c r="B65" s="1711"/>
      <c r="C65" s="1657" t="s">
        <v>560</v>
      </c>
      <c r="D65" s="1658"/>
      <c r="E65" s="1465">
        <v>-0.125</v>
      </c>
      <c r="F65" s="1460">
        <v>-0.125</v>
      </c>
      <c r="G65" s="1460">
        <v>-0.25</v>
      </c>
      <c r="H65" s="1460">
        <v>-0.25</v>
      </c>
      <c r="I65" s="1460">
        <v>-0.375</v>
      </c>
      <c r="J65" s="1466">
        <v>-0.5</v>
      </c>
      <c r="L65" s="1136"/>
    </row>
    <row r="66" spans="1:12" s="993" customFormat="1">
      <c r="A66" s="1139"/>
      <c r="B66" s="1711"/>
      <c r="C66" s="1657" t="s">
        <v>561</v>
      </c>
      <c r="D66" s="1658"/>
      <c r="E66" s="1465">
        <v>-0.125</v>
      </c>
      <c r="F66" s="1460">
        <v>-0.125</v>
      </c>
      <c r="G66" s="1460">
        <v>-0.25</v>
      </c>
      <c r="H66" s="1460">
        <v>-0.375</v>
      </c>
      <c r="I66" s="1460">
        <v>-0.5</v>
      </c>
      <c r="J66" s="1466">
        <v>-1.5</v>
      </c>
      <c r="L66" s="1136"/>
    </row>
    <row r="67" spans="1:12" s="993" customFormat="1" ht="15.75" thickBot="1">
      <c r="A67" s="1139"/>
      <c r="B67" s="1724"/>
      <c r="C67" s="1669" t="s">
        <v>562</v>
      </c>
      <c r="D67" s="1670"/>
      <c r="E67" s="1467">
        <v>-0.375</v>
      </c>
      <c r="F67" s="1461">
        <v>-0.375</v>
      </c>
      <c r="G67" s="1461">
        <v>-0.375</v>
      </c>
      <c r="H67" s="1461">
        <v>-0.5</v>
      </c>
      <c r="I67" s="1461">
        <v>-0.75</v>
      </c>
      <c r="J67" s="1468">
        <v>-1.625</v>
      </c>
      <c r="L67" s="1136"/>
    </row>
    <row r="68" spans="1:12" s="993" customFormat="1">
      <c r="A68" s="1139"/>
      <c r="B68" s="1723" t="s">
        <v>56</v>
      </c>
      <c r="C68" s="1666" t="s">
        <v>565</v>
      </c>
      <c r="D68" s="1667"/>
      <c r="E68" s="1469">
        <v>0</v>
      </c>
      <c r="F68" s="1462">
        <v>0</v>
      </c>
      <c r="G68" s="1462">
        <v>0</v>
      </c>
      <c r="H68" s="1462">
        <v>0</v>
      </c>
      <c r="I68" s="1462">
        <v>0</v>
      </c>
      <c r="J68" s="1463">
        <v>0</v>
      </c>
      <c r="L68" s="1136"/>
    </row>
    <row r="69" spans="1:12" s="993" customFormat="1" ht="15.75" thickBot="1">
      <c r="A69" s="1139"/>
      <c r="B69" s="1724"/>
      <c r="C69" s="1663" t="s">
        <v>574</v>
      </c>
      <c r="D69" s="1664"/>
      <c r="E69" s="1470">
        <v>0</v>
      </c>
      <c r="F69" s="1464">
        <v>0</v>
      </c>
      <c r="G69" s="1464">
        <v>-0.25</v>
      </c>
      <c r="H69" s="1464">
        <v>-0.5</v>
      </c>
      <c r="I69" s="1464">
        <v>-0.75</v>
      </c>
      <c r="J69" s="1424" t="s">
        <v>488</v>
      </c>
      <c r="L69" s="1136"/>
    </row>
    <row r="70" spans="1:12" s="993" customFormat="1" ht="15.75" thickBot="1">
      <c r="A70" s="1139"/>
      <c r="B70" s="1158" t="s">
        <v>316</v>
      </c>
      <c r="C70" s="1729" t="s">
        <v>733</v>
      </c>
      <c r="D70" s="1988"/>
      <c r="E70" s="1475">
        <v>-1.25</v>
      </c>
      <c r="F70" s="1474">
        <v>-1.25</v>
      </c>
      <c r="G70" s="1474">
        <v>-1.25</v>
      </c>
      <c r="H70" s="1474">
        <v>-1.25</v>
      </c>
      <c r="I70" s="1474">
        <v>-1.75</v>
      </c>
      <c r="J70" s="1476" t="s">
        <v>488</v>
      </c>
      <c r="L70" s="1136"/>
    </row>
    <row r="71" spans="1:12" s="993" customFormat="1">
      <c r="A71" s="1139"/>
      <c r="B71" s="1723" t="s">
        <v>62</v>
      </c>
      <c r="C71" s="1666" t="s">
        <v>681</v>
      </c>
      <c r="D71" s="1667"/>
      <c r="E71" s="1469">
        <v>-3.75</v>
      </c>
      <c r="F71" s="1462">
        <v>-3.75</v>
      </c>
      <c r="G71" s="1462">
        <v>-5</v>
      </c>
      <c r="H71" s="1462">
        <v>-5.25</v>
      </c>
      <c r="I71" s="1462">
        <v>-7</v>
      </c>
      <c r="J71" s="1463">
        <v>-7.25</v>
      </c>
      <c r="L71" s="1136"/>
    </row>
    <row r="72" spans="1:12" s="993" customFormat="1" ht="15.75" thickBot="1">
      <c r="A72" s="1139"/>
      <c r="B72" s="1724"/>
      <c r="C72" s="1663" t="s">
        <v>682</v>
      </c>
      <c r="D72" s="1664"/>
      <c r="E72" s="1470">
        <v>-2.5</v>
      </c>
      <c r="F72" s="1464">
        <v>-2.5</v>
      </c>
      <c r="G72" s="1464">
        <v>-3.75</v>
      </c>
      <c r="H72" s="1464">
        <v>-4</v>
      </c>
      <c r="I72" s="1464">
        <v>-5.75</v>
      </c>
      <c r="J72" s="1424">
        <v>-6</v>
      </c>
      <c r="L72" s="1136"/>
    </row>
    <row r="73" spans="1:12" s="993" customFormat="1" ht="15.75" thickBot="1">
      <c r="A73" s="1139"/>
      <c r="B73" s="1159" t="s">
        <v>645</v>
      </c>
      <c r="C73" s="1729" t="s">
        <v>563</v>
      </c>
      <c r="D73" s="1988"/>
      <c r="E73" s="1475">
        <v>-0.25</v>
      </c>
      <c r="F73" s="1474">
        <v>-0.375</v>
      </c>
      <c r="G73" s="1474">
        <v>-0.5</v>
      </c>
      <c r="H73" s="1474">
        <v>-0.625</v>
      </c>
      <c r="I73" s="1474">
        <v>-1</v>
      </c>
      <c r="J73" s="1476" t="s">
        <v>488</v>
      </c>
      <c r="L73" s="1136"/>
    </row>
    <row r="74" spans="1:12" s="993" customFormat="1">
      <c r="A74" s="1139"/>
      <c r="B74" s="1723" t="s">
        <v>134</v>
      </c>
      <c r="C74" s="1725" t="s">
        <v>735</v>
      </c>
      <c r="D74" s="1726"/>
      <c r="E74" s="1469">
        <v>-0.25</v>
      </c>
      <c r="F74" s="1462">
        <v>-0.25</v>
      </c>
      <c r="G74" s="1462">
        <v>-0.25</v>
      </c>
      <c r="H74" s="1462">
        <v>-0.25</v>
      </c>
      <c r="I74" s="1462">
        <v>-0.25</v>
      </c>
      <c r="J74" s="1463">
        <v>-0.25</v>
      </c>
      <c r="L74" s="1136"/>
    </row>
    <row r="75" spans="1:12" s="993" customFormat="1" ht="15.75" thickBot="1">
      <c r="A75" s="1139"/>
      <c r="B75" s="1724"/>
      <c r="C75" s="1660" t="s">
        <v>688</v>
      </c>
      <c r="D75" s="1661"/>
      <c r="E75" s="1470">
        <v>0</v>
      </c>
      <c r="F75" s="1464">
        <v>-0.125</v>
      </c>
      <c r="G75" s="1464">
        <v>-0.125</v>
      </c>
      <c r="H75" s="1464">
        <v>-0.25</v>
      </c>
      <c r="I75" s="1464">
        <v>-0.25</v>
      </c>
      <c r="J75" s="1424">
        <v>-0.375</v>
      </c>
      <c r="L75" s="1136"/>
    </row>
    <row r="76" spans="1:12" s="993" customFormat="1" ht="15" customHeight="1">
      <c r="A76" s="1139"/>
      <c r="B76" s="1708" t="s">
        <v>601</v>
      </c>
      <c r="C76" s="1654" t="s">
        <v>95</v>
      </c>
      <c r="D76" s="1655"/>
      <c r="E76" s="1471">
        <v>0.5</v>
      </c>
      <c r="F76" s="1472">
        <v>0.5</v>
      </c>
      <c r="G76" s="1472">
        <v>0.5</v>
      </c>
      <c r="H76" s="1472">
        <v>0.5</v>
      </c>
      <c r="I76" s="1472">
        <v>0.5</v>
      </c>
      <c r="J76" s="1473">
        <v>0.5</v>
      </c>
      <c r="L76" s="1136"/>
    </row>
    <row r="77" spans="1:12" s="993" customFormat="1">
      <c r="A77" s="1139"/>
      <c r="B77" s="1709"/>
      <c r="C77" s="1657" t="s">
        <v>96</v>
      </c>
      <c r="D77" s="1658"/>
      <c r="E77" s="1465">
        <v>0.25</v>
      </c>
      <c r="F77" s="1460">
        <v>0.25</v>
      </c>
      <c r="G77" s="1460">
        <v>0.25</v>
      </c>
      <c r="H77" s="1460">
        <v>0.25</v>
      </c>
      <c r="I77" s="1460">
        <v>0.25</v>
      </c>
      <c r="J77" s="1466">
        <v>0.25</v>
      </c>
      <c r="L77" s="1136"/>
    </row>
    <row r="78" spans="1:12" s="993" customFormat="1">
      <c r="A78" s="1139"/>
      <c r="B78" s="1709"/>
      <c r="C78" s="1657" t="s">
        <v>7</v>
      </c>
      <c r="D78" s="1658"/>
      <c r="E78" s="1465">
        <v>0</v>
      </c>
      <c r="F78" s="1460">
        <v>0</v>
      </c>
      <c r="G78" s="1460">
        <v>0</v>
      </c>
      <c r="H78" s="1460">
        <v>0</v>
      </c>
      <c r="I78" s="1460">
        <v>0</v>
      </c>
      <c r="J78" s="1466">
        <v>0</v>
      </c>
      <c r="L78" s="1136"/>
    </row>
    <row r="79" spans="1:12" s="993" customFormat="1">
      <c r="A79" s="1139"/>
      <c r="B79" s="1709"/>
      <c r="C79" s="1657" t="s">
        <v>9</v>
      </c>
      <c r="D79" s="1658"/>
      <c r="E79" s="1465" t="s">
        <v>488</v>
      </c>
      <c r="F79" s="1460" t="s">
        <v>488</v>
      </c>
      <c r="G79" s="1460" t="s">
        <v>488</v>
      </c>
      <c r="H79" s="1460" t="s">
        <v>488</v>
      </c>
      <c r="I79" s="1460" t="s">
        <v>488</v>
      </c>
      <c r="J79" s="1466" t="s">
        <v>488</v>
      </c>
      <c r="L79" s="1136"/>
    </row>
    <row r="80" spans="1:12" s="993" customFormat="1">
      <c r="A80" s="1139"/>
      <c r="B80" s="1709"/>
      <c r="C80" s="1657" t="s">
        <v>11</v>
      </c>
      <c r="D80" s="1658"/>
      <c r="E80" s="1465">
        <v>-1</v>
      </c>
      <c r="F80" s="1460">
        <v>-1</v>
      </c>
      <c r="G80" s="1460">
        <v>-1</v>
      </c>
      <c r="H80" s="1460">
        <v>-1</v>
      </c>
      <c r="I80" s="1460">
        <v>-1</v>
      </c>
      <c r="J80" s="1466">
        <v>-1</v>
      </c>
      <c r="L80" s="1136"/>
    </row>
    <row r="81" spans="1:12" s="993" customFormat="1" ht="15.75" thickBot="1">
      <c r="A81" s="1139"/>
      <c r="B81" s="1710"/>
      <c r="C81" s="1669" t="s">
        <v>97</v>
      </c>
      <c r="D81" s="1670"/>
      <c r="E81" s="1467">
        <v>-2</v>
      </c>
      <c r="F81" s="1461">
        <v>-2</v>
      </c>
      <c r="G81" s="1461">
        <v>-2</v>
      </c>
      <c r="H81" s="1461">
        <v>-2</v>
      </c>
      <c r="I81" s="1461">
        <v>-2</v>
      </c>
      <c r="J81" s="1468">
        <v>-2</v>
      </c>
      <c r="L81" s="1136"/>
    </row>
    <row r="82" spans="1:12" s="993" customFormat="1">
      <c r="A82" s="1139"/>
      <c r="B82" s="1708" t="s">
        <v>734</v>
      </c>
      <c r="C82" s="1666" t="s">
        <v>95</v>
      </c>
      <c r="D82" s="1667"/>
      <c r="E82" s="1469">
        <v>-0.25</v>
      </c>
      <c r="F82" s="1462">
        <v>-0.25</v>
      </c>
      <c r="G82" s="1462">
        <v>-0.25</v>
      </c>
      <c r="H82" s="1462">
        <v>-0.25</v>
      </c>
      <c r="I82" s="1462">
        <v>-0.25</v>
      </c>
      <c r="J82" s="1463">
        <v>-0.25</v>
      </c>
      <c r="L82" s="1136"/>
    </row>
    <row r="83" spans="1:12" s="993" customFormat="1">
      <c r="A83" s="1139"/>
      <c r="B83" s="1709"/>
      <c r="C83" s="1657" t="s">
        <v>96</v>
      </c>
      <c r="D83" s="1658"/>
      <c r="E83" s="1465">
        <v>-0.375</v>
      </c>
      <c r="F83" s="1460">
        <v>-0.375</v>
      </c>
      <c r="G83" s="1460">
        <v>-0.375</v>
      </c>
      <c r="H83" s="1460">
        <v>-0.375</v>
      </c>
      <c r="I83" s="1460">
        <v>-0.375</v>
      </c>
      <c r="J83" s="1466">
        <v>-0.375</v>
      </c>
      <c r="L83" s="1136"/>
    </row>
    <row r="84" spans="1:12" s="993" customFormat="1" ht="15.75" thickBot="1">
      <c r="A84" s="1139"/>
      <c r="B84" s="1710"/>
      <c r="C84" s="1663" t="s">
        <v>7</v>
      </c>
      <c r="D84" s="1664"/>
      <c r="E84" s="1470">
        <v>-0.5</v>
      </c>
      <c r="F84" s="1464">
        <v>-0.5</v>
      </c>
      <c r="G84" s="1464">
        <v>-0.5</v>
      </c>
      <c r="H84" s="1464">
        <v>-0.5</v>
      </c>
      <c r="I84" s="1464">
        <v>-0.5</v>
      </c>
      <c r="J84" s="1424">
        <v>-0.5</v>
      </c>
      <c r="L84" s="1136"/>
    </row>
    <row r="85" spans="1:12" s="993" customFormat="1" ht="15" customHeight="1">
      <c r="A85" s="1139"/>
      <c r="C85" s="1275" t="s">
        <v>639</v>
      </c>
      <c r="D85" s="1207"/>
      <c r="E85" s="1207"/>
      <c r="F85" s="1215"/>
      <c r="G85" s="1260"/>
      <c r="H85" s="1215"/>
      <c r="I85" s="1215"/>
      <c r="J85" s="1260"/>
      <c r="K85" s="1260"/>
      <c r="L85" s="1136"/>
    </row>
    <row r="86" spans="1:12" s="993" customFormat="1">
      <c r="A86" s="1139"/>
      <c r="C86" s="1275" t="s">
        <v>638</v>
      </c>
      <c r="D86" s="1207"/>
      <c r="E86" s="1207"/>
      <c r="F86" s="1215"/>
      <c r="G86" s="1260"/>
      <c r="H86" s="1215"/>
      <c r="I86" s="1215"/>
      <c r="J86" s="1260"/>
      <c r="K86" s="1260"/>
      <c r="L86" s="1136"/>
    </row>
    <row r="87" spans="1:12" s="993" customFormat="1">
      <c r="A87" s="1139"/>
      <c r="C87" s="1207"/>
      <c r="D87" s="1207"/>
      <c r="E87" s="1207"/>
      <c r="F87" s="1215"/>
      <c r="G87" s="1260"/>
      <c r="H87" s="1215"/>
      <c r="I87" s="1215"/>
      <c r="J87" s="1260"/>
      <c r="K87" s="1260"/>
      <c r="L87" s="1136"/>
    </row>
    <row r="88" spans="1:12" s="993" customFormat="1">
      <c r="A88" s="1139"/>
      <c r="C88" s="1207"/>
      <c r="D88" s="1207"/>
      <c r="E88" s="1207"/>
      <c r="F88" s="1215"/>
      <c r="G88" s="1260"/>
      <c r="H88" s="1215"/>
      <c r="I88" s="1215"/>
      <c r="J88" s="1260"/>
      <c r="K88" s="1260"/>
      <c r="L88" s="1136"/>
    </row>
    <row r="89" spans="1:12" s="993" customFormat="1" ht="15" customHeight="1">
      <c r="A89" s="1139"/>
      <c r="C89" s="1207"/>
      <c r="D89" s="1207"/>
      <c r="E89" s="1207"/>
      <c r="F89" s="1260"/>
      <c r="G89" s="1260"/>
      <c r="H89" s="1215"/>
      <c r="I89" s="1260"/>
      <c r="J89" s="1260"/>
      <c r="K89" s="1215"/>
      <c r="L89" s="997"/>
    </row>
    <row r="90" spans="1:12" s="993" customFormat="1">
      <c r="A90" s="1139"/>
      <c r="B90" s="1261"/>
      <c r="C90" s="1207"/>
      <c r="D90" s="1207"/>
      <c r="E90" s="1207"/>
      <c r="F90" s="1260"/>
      <c r="G90" s="1215"/>
      <c r="H90" s="1260"/>
      <c r="I90" s="1260"/>
      <c r="J90" s="1215"/>
      <c r="K90" s="1215"/>
      <c r="L90" s="997"/>
    </row>
    <row r="91" spans="1:12" s="993" customFormat="1">
      <c r="A91" s="1139"/>
      <c r="B91" s="1261"/>
      <c r="C91" s="1207"/>
      <c r="D91" s="1207"/>
      <c r="E91" s="1207"/>
      <c r="F91" s="1260"/>
      <c r="G91" s="1215"/>
      <c r="H91" s="1260"/>
      <c r="I91" s="1260"/>
      <c r="J91" s="1215"/>
      <c r="K91" s="1215"/>
      <c r="L91" s="997"/>
    </row>
    <row r="92" spans="1:12" s="993" customFormat="1">
      <c r="A92" s="1139"/>
      <c r="B92" s="1261"/>
      <c r="C92" s="1207"/>
      <c r="D92" s="1207"/>
      <c r="E92" s="1207"/>
      <c r="F92" s="1260"/>
      <c r="G92" s="1215"/>
      <c r="H92" s="1260"/>
      <c r="I92" s="1260"/>
      <c r="J92" s="1215"/>
      <c r="K92" s="1215"/>
      <c r="L92" s="997"/>
    </row>
    <row r="93" spans="1:12" s="993" customFormat="1">
      <c r="A93" s="1139"/>
      <c r="B93" s="1261"/>
      <c r="C93" s="1207"/>
      <c r="D93" s="1207"/>
      <c r="E93" s="1207"/>
      <c r="F93" s="1260"/>
      <c r="G93" s="1260"/>
      <c r="H93" s="1215"/>
      <c r="I93" s="1260"/>
      <c r="J93" s="1260"/>
      <c r="K93" s="1215"/>
      <c r="L93" s="997"/>
    </row>
    <row r="94" spans="1:12" s="993" customFormat="1">
      <c r="A94" s="1139"/>
      <c r="B94" s="1142" t="s">
        <v>600</v>
      </c>
      <c r="C94" s="1207"/>
      <c r="D94" s="1207"/>
      <c r="E94" s="1207"/>
      <c r="F94" s="1260"/>
      <c r="G94" s="1260"/>
      <c r="H94" s="1215"/>
      <c r="I94" s="1260"/>
      <c r="J94" s="1260"/>
      <c r="K94" s="1215"/>
      <c r="L94" s="997"/>
    </row>
    <row r="95" spans="1:12" s="993" customFormat="1">
      <c r="A95" s="1139"/>
      <c r="B95" s="1142"/>
      <c r="C95" s="1207"/>
      <c r="D95" s="1207"/>
      <c r="E95" s="1207"/>
      <c r="F95" s="1215"/>
      <c r="G95" s="1260"/>
      <c r="H95" s="1215"/>
      <c r="I95" s="1215"/>
      <c r="J95" s="1260"/>
      <c r="K95" s="1260"/>
      <c r="L95" s="1136"/>
    </row>
    <row r="96" spans="1:12" s="993" customFormat="1">
      <c r="A96" s="1139"/>
      <c r="B96" s="1142"/>
      <c r="C96" s="1207"/>
      <c r="D96" s="1207"/>
      <c r="E96" s="1207"/>
      <c r="F96" s="1215"/>
      <c r="G96" s="1260"/>
      <c r="H96" s="1215"/>
      <c r="I96" s="1215"/>
      <c r="J96" s="1260"/>
      <c r="K96" s="1260"/>
      <c r="L96" s="1136"/>
    </row>
    <row r="97" spans="1:12" s="993" customFormat="1">
      <c r="A97" s="1139"/>
      <c r="B97" s="1142"/>
      <c r="C97" s="1207"/>
      <c r="D97" s="1207"/>
      <c r="E97" s="1207"/>
      <c r="F97" s="1215"/>
      <c r="G97" s="1260"/>
      <c r="H97" s="1215"/>
      <c r="I97" s="1215"/>
      <c r="J97" s="1260"/>
      <c r="K97" s="1260"/>
      <c r="L97" s="1136"/>
    </row>
    <row r="98" spans="1:12" s="993" customFormat="1">
      <c r="A98" s="1139"/>
      <c r="B98" s="1142" t="s">
        <v>68</v>
      </c>
      <c r="D98" s="1207"/>
      <c r="E98" s="1207"/>
      <c r="F98" s="1215"/>
      <c r="G98" s="1260"/>
      <c r="H98" s="1215"/>
      <c r="I98" s="1215"/>
      <c r="J98" s="1260"/>
      <c r="K98" s="1260"/>
      <c r="L98" s="1136"/>
    </row>
    <row r="99" spans="1:12" s="993" customFormat="1">
      <c r="A99" s="1139"/>
      <c r="B99" s="1142"/>
      <c r="D99" s="1207"/>
      <c r="E99" s="1207"/>
      <c r="F99" s="1215"/>
      <c r="G99" s="1260"/>
      <c r="H99" s="1215"/>
      <c r="I99" s="1215"/>
      <c r="J99" s="1260"/>
      <c r="K99" s="1260"/>
      <c r="L99" s="1136"/>
    </row>
    <row r="100" spans="1:12" s="993" customFormat="1">
      <c r="A100" s="1139"/>
      <c r="B100" s="1227" t="s">
        <v>134</v>
      </c>
      <c r="C100" s="1207"/>
      <c r="D100" s="1207"/>
      <c r="E100" s="1207"/>
      <c r="F100" s="1225"/>
      <c r="G100" s="1225"/>
      <c r="H100" s="1225"/>
      <c r="I100" s="1225"/>
      <c r="J100" s="1225"/>
      <c r="K100" s="1225"/>
      <c r="L100" s="1136"/>
    </row>
    <row r="101" spans="1:12" s="993" customFormat="1">
      <c r="A101" s="1139"/>
      <c r="B101" s="1208"/>
      <c r="C101" s="1207"/>
      <c r="D101" s="1207"/>
      <c r="E101" s="1207"/>
      <c r="F101" s="1207"/>
      <c r="G101" s="1207"/>
      <c r="H101" s="1207"/>
      <c r="I101" s="1207"/>
      <c r="J101" s="1207"/>
      <c r="K101" s="1207"/>
      <c r="L101" s="1136"/>
    </row>
    <row r="102" spans="1:12" s="993" customFormat="1">
      <c r="A102" s="1139"/>
      <c r="L102" s="1136"/>
    </row>
    <row r="103" spans="1:12" s="993" customFormat="1">
      <c r="A103" s="1139"/>
      <c r="L103" s="1136"/>
    </row>
    <row r="104" spans="1:12" s="993" customFormat="1">
      <c r="A104" s="1139"/>
      <c r="L104" s="1136"/>
    </row>
    <row r="105" spans="1:12" s="993" customFormat="1">
      <c r="A105" s="1139"/>
      <c r="L105" s="1136"/>
    </row>
    <row r="106" spans="1:12" s="993" customFormat="1">
      <c r="A106" s="1139"/>
      <c r="L106" s="1136"/>
    </row>
    <row r="107" spans="1:12" s="993" customFormat="1">
      <c r="A107" s="1139"/>
      <c r="L107" s="1136"/>
    </row>
    <row r="108" spans="1:12" s="993" customFormat="1">
      <c r="A108" s="1139"/>
      <c r="L108" s="1136"/>
    </row>
    <row r="109" spans="1:12" s="993" customFormat="1">
      <c r="A109" s="1139"/>
      <c r="L109" s="1136"/>
    </row>
    <row r="110" spans="1:12" s="993" customFormat="1" ht="15" customHeight="1">
      <c r="A110" s="1139"/>
      <c r="L110" s="1136"/>
    </row>
    <row r="111" spans="1:12" s="993" customFormat="1" ht="15" customHeight="1">
      <c r="A111" s="1139"/>
      <c r="L111" s="1136"/>
    </row>
    <row r="112" spans="1:12" s="993" customFormat="1" ht="15" customHeight="1">
      <c r="A112" s="1139"/>
      <c r="L112" s="1136"/>
    </row>
    <row r="113" spans="1:12" s="993" customFormat="1" ht="15" customHeight="1">
      <c r="A113" s="1139"/>
      <c r="L113" s="1136"/>
    </row>
    <row r="114" spans="1:12" s="993" customFormat="1" ht="15" customHeight="1">
      <c r="A114" s="1139"/>
      <c r="L114" s="1136"/>
    </row>
    <row r="115" spans="1:12" s="993" customFormat="1" ht="15" customHeight="1">
      <c r="A115" s="1139"/>
      <c r="L115" s="1136"/>
    </row>
    <row r="116" spans="1:12" s="993" customFormat="1">
      <c r="A116" s="1139"/>
      <c r="L116" s="1136"/>
    </row>
    <row r="117" spans="1:12" s="993" customFormat="1">
      <c r="A117" s="1139"/>
      <c r="L117" s="1136"/>
    </row>
    <row r="118" spans="1:12" s="993" customFormat="1">
      <c r="A118" s="1139"/>
      <c r="L118" s="1136"/>
    </row>
    <row r="119" spans="1:12" s="993" customFormat="1">
      <c r="A119" s="1139"/>
      <c r="L119" s="1136"/>
    </row>
    <row r="120" spans="1:12" s="993" customFormat="1">
      <c r="A120" s="1139"/>
      <c r="G120" s="1138"/>
      <c r="H120" s="1137"/>
      <c r="L120" s="1136"/>
    </row>
    <row r="121" spans="1:12" s="993" customFormat="1">
      <c r="A121" s="1139"/>
      <c r="G121" s="1138"/>
      <c r="H121" s="1137"/>
      <c r="L121" s="1136"/>
    </row>
    <row r="122" spans="1:12" s="993" customFormat="1">
      <c r="A122" s="1139"/>
      <c r="G122" s="1138"/>
      <c r="H122" s="1137"/>
      <c r="L122" s="1136"/>
    </row>
    <row r="123" spans="1:12" s="993" customFormat="1">
      <c r="A123" s="1139"/>
      <c r="G123" s="1138"/>
      <c r="H123" s="1137"/>
      <c r="L123" s="1136"/>
    </row>
    <row r="124" spans="1:12" s="993" customFormat="1">
      <c r="A124" s="1139"/>
      <c r="G124" s="1138"/>
      <c r="H124" s="1137"/>
      <c r="L124" s="1136"/>
    </row>
    <row r="125" spans="1:12" s="993" customFormat="1">
      <c r="A125" s="1139"/>
      <c r="L125" s="1136"/>
    </row>
    <row r="126" spans="1:12" s="993" customFormat="1">
      <c r="A126" s="1139"/>
      <c r="L126" s="1136"/>
    </row>
    <row r="127" spans="1:12" s="993" customFormat="1">
      <c r="A127" s="1139"/>
      <c r="L127" s="1136"/>
    </row>
    <row r="128" spans="1:12" s="993" customFormat="1">
      <c r="A128" s="1139"/>
      <c r="L128" s="1136"/>
    </row>
    <row r="129" spans="1:12" s="993" customFormat="1">
      <c r="A129" s="1139"/>
      <c r="L129" s="1136"/>
    </row>
    <row r="130" spans="1:12" s="993" customFormat="1">
      <c r="A130" s="1139"/>
      <c r="L130" s="1136"/>
    </row>
    <row r="131" spans="1:12" s="993" customFormat="1">
      <c r="A131" s="1139"/>
      <c r="L131" s="1136"/>
    </row>
    <row r="132" spans="1:12" s="993" customFormat="1" ht="15.75" thickBot="1">
      <c r="A132" s="1206"/>
      <c r="L132" s="1006"/>
    </row>
    <row r="133" spans="1:12" s="993" customFormat="1" ht="15" customHeight="1">
      <c r="A133" s="1002"/>
      <c r="B133" s="1755" t="s">
        <v>184</v>
      </c>
      <c r="C133" s="1755"/>
      <c r="D133" s="1755"/>
      <c r="E133" s="1755"/>
      <c r="F133" s="1755"/>
      <c r="G133" s="1755"/>
      <c r="H133" s="1755"/>
      <c r="I133" s="1755"/>
      <c r="J133" s="1755"/>
      <c r="K133" s="1755"/>
      <c r="L133" s="1000"/>
    </row>
    <row r="134" spans="1:12" s="993" customFormat="1">
      <c r="A134" s="999"/>
      <c r="B134" s="1756"/>
      <c r="C134" s="1756"/>
      <c r="D134" s="1756"/>
      <c r="E134" s="1756"/>
      <c r="F134" s="1756"/>
      <c r="G134" s="1756"/>
      <c r="H134" s="1756"/>
      <c r="I134" s="1756"/>
      <c r="J134" s="1756"/>
      <c r="K134" s="1756"/>
      <c r="L134" s="997"/>
    </row>
    <row r="135" spans="1:12" s="993" customFormat="1">
      <c r="A135" s="999"/>
      <c r="B135" s="1756"/>
      <c r="C135" s="1756"/>
      <c r="D135" s="1756"/>
      <c r="E135" s="1756"/>
      <c r="F135" s="1756"/>
      <c r="G135" s="1756"/>
      <c r="H135" s="1756"/>
      <c r="I135" s="1756"/>
      <c r="J135" s="1756"/>
      <c r="K135" s="1756"/>
      <c r="L135" s="997"/>
    </row>
    <row r="136" spans="1:12" s="993" customFormat="1" ht="15.75" thickBot="1">
      <c r="A136" s="996"/>
      <c r="B136" s="1757"/>
      <c r="C136" s="1757"/>
      <c r="D136" s="1757"/>
      <c r="E136" s="1757"/>
      <c r="F136" s="1757"/>
      <c r="G136" s="1757"/>
      <c r="H136" s="1757"/>
      <c r="I136" s="1757"/>
      <c r="J136" s="1757"/>
      <c r="K136" s="1757"/>
      <c r="L136" s="995"/>
    </row>
  </sheetData>
  <mergeCells count="53">
    <mergeCell ref="B68:B69"/>
    <mergeCell ref="B71:B72"/>
    <mergeCell ref="C12:D12"/>
    <mergeCell ref="B62:B63"/>
    <mergeCell ref="B60:D60"/>
    <mergeCell ref="C55:D55"/>
    <mergeCell ref="C56:D56"/>
    <mergeCell ref="C68:D68"/>
    <mergeCell ref="B133:K136"/>
    <mergeCell ref="B76:B81"/>
    <mergeCell ref="B74:B75"/>
    <mergeCell ref="B82:B84"/>
    <mergeCell ref="C84:D84"/>
    <mergeCell ref="C83:D83"/>
    <mergeCell ref="C82:D82"/>
    <mergeCell ref="C81:D81"/>
    <mergeCell ref="C80:D80"/>
    <mergeCell ref="C79:D79"/>
    <mergeCell ref="C78:D78"/>
    <mergeCell ref="C77:D77"/>
    <mergeCell ref="C76:D76"/>
    <mergeCell ref="C75:D75"/>
    <mergeCell ref="C74:D74"/>
    <mergeCell ref="E60:J60"/>
    <mergeCell ref="B61:D61"/>
    <mergeCell ref="B64:B67"/>
    <mergeCell ref="C67:D67"/>
    <mergeCell ref="C66:D66"/>
    <mergeCell ref="C65:D65"/>
    <mergeCell ref="C64:D64"/>
    <mergeCell ref="C63:D63"/>
    <mergeCell ref="C62:D62"/>
    <mergeCell ref="N10:P10"/>
    <mergeCell ref="J2:K2"/>
    <mergeCell ref="B53:B56"/>
    <mergeCell ref="B57:B58"/>
    <mergeCell ref="J3:K3"/>
    <mergeCell ref="A10:L11"/>
    <mergeCell ref="F26:H27"/>
    <mergeCell ref="F24:H25"/>
    <mergeCell ref="B51:D51"/>
    <mergeCell ref="E51:J51"/>
    <mergeCell ref="C53:D53"/>
    <mergeCell ref="C54:D54"/>
    <mergeCell ref="F30:H31"/>
    <mergeCell ref="F28:H29"/>
    <mergeCell ref="C57:D57"/>
    <mergeCell ref="C58:D58"/>
    <mergeCell ref="C73:D73"/>
    <mergeCell ref="C72:D72"/>
    <mergeCell ref="C71:D71"/>
    <mergeCell ref="C70:D70"/>
    <mergeCell ref="C69:D69"/>
  </mergeCells>
  <dataValidations disablePrompts="1" count="3">
    <dataValidation type="list" allowBlank="1" showInputMessage="1" showErrorMessage="1" sqref="O15" xr:uid="{8D36A3EB-1EB7-4517-B563-31921F3D44D5}">
      <formula1>$B$14:$B$48</formula1>
    </dataValidation>
    <dataValidation type="list" allowBlank="1" showInputMessage="1" showErrorMessage="1" sqref="O14" xr:uid="{FB190809-7918-4865-AC50-42DEBD9EAFD4}">
      <formula1>$C$13:$D$13</formula1>
    </dataValidation>
    <dataValidation type="list" allowBlank="1" showInputMessage="1" showErrorMessage="1" sqref="O16" xr:uid="{12FA5EFD-AD75-4318-8ADA-BB27BAC48744}">
      <formula1>$D$52:$J$52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B38A8814-C030-4709-9F5B-1ED47C1D8D3D}">
          <x14:formula1>
            <xm:f>margins!$BB$128:$BB$130</xm:f>
          </x14:formula1>
          <xm:sqref>O19</xm:sqref>
        </x14:dataValidation>
        <x14:dataValidation type="list" allowBlank="1" showInputMessage="1" showErrorMessage="1" xr:uid="{5B39FAC6-DF37-43DB-A0F2-40860AB18FCF}">
          <x14:formula1>
            <xm:f>margins!$C$137:$C$139</xm:f>
          </x14:formula1>
          <xm:sqref>O28</xm:sqref>
        </x14:dataValidation>
        <x14:dataValidation type="list" allowBlank="1" showInputMessage="1" showErrorMessage="1" xr:uid="{693E6A67-6455-40C9-9E74-96DEBC2B1A65}">
          <x14:formula1>
            <xm:f>margins!$BB$152:$BB$154</xm:f>
          </x14:formula1>
          <xm:sqref>O25</xm:sqref>
        </x14:dataValidation>
        <x14:dataValidation type="list" allowBlank="1" showInputMessage="1" showErrorMessage="1" xr:uid="{68B03940-5912-42DA-885B-CA3DB582A6D9}">
          <x14:formula1>
            <xm:f>margins!$BB$149:$BB$150</xm:f>
          </x14:formula1>
          <xm:sqref>O24</xm:sqref>
        </x14:dataValidation>
        <x14:dataValidation type="list" allowBlank="1" showInputMessage="1" showErrorMessage="1" xr:uid="{6392554E-ACF5-41E2-A985-32650E708A4E}">
          <x14:formula1>
            <xm:f>margins!$BB$146:$BB$148</xm:f>
          </x14:formula1>
          <xm:sqref>O23</xm:sqref>
        </x14:dataValidation>
        <x14:dataValidation type="list" allowBlank="1" showInputMessage="1" showErrorMessage="1" xr:uid="{06B614F0-FBE2-4F86-AD05-84BD1BFBE8F0}">
          <x14:formula1>
            <xm:f>margins!$BB$143:$BB$144</xm:f>
          </x14:formula1>
          <xm:sqref>O22</xm:sqref>
        </x14:dataValidation>
        <x14:dataValidation type="list" allowBlank="1" showInputMessage="1" showErrorMessage="1" xr:uid="{4919FB5F-6E75-478B-8D9E-FF1272B35C4A}">
          <x14:formula1>
            <xm:f>margins!$BB$139:$BB$141</xm:f>
          </x14:formula1>
          <xm:sqref>O21</xm:sqref>
        </x14:dataValidation>
        <x14:dataValidation type="list" allowBlank="1" showInputMessage="1" showErrorMessage="1" xr:uid="{7C7631D4-1AD0-454E-8621-62AADA985D3E}">
          <x14:formula1>
            <xm:f>margins!$BB$133:$BB$137</xm:f>
          </x14:formula1>
          <xm:sqref>O20</xm:sqref>
        </x14:dataValidation>
        <x14:dataValidation type="list" allowBlank="1" showInputMessage="1" showErrorMessage="1" xr:uid="{74A53E41-D044-4111-A883-426663A10A01}">
          <x14:formula1>
            <xm:f>margins!$BB$175:$BB$177</xm:f>
          </x14:formula1>
          <xm:sqref>O18</xm:sqref>
        </x14:dataValidation>
        <x14:dataValidation type="list" allowBlank="1" showInputMessage="1" showErrorMessage="1" xr:uid="{0FABD0B0-B1F1-4173-BB19-639629A0BAB7}">
          <x14:formula1>
            <xm:f>margins!$BB$156:$BB$162</xm:f>
          </x14:formula1>
          <xm:sqref>O26</xm:sqref>
        </x14:dataValidation>
        <x14:dataValidation type="list" allowBlank="1" showInputMessage="1" showErrorMessage="1" xr:uid="{35860D6A-6382-4D9C-86A7-FCD3000A28C8}">
          <x14:formula1>
            <xm:f>margins!$BB$164:$BB$167</xm:f>
          </x14:formula1>
          <xm:sqref>O27</xm:sqref>
        </x14:dataValidation>
        <x14:dataValidation type="list" allowBlank="1" showInputMessage="1" showErrorMessage="1" xr:uid="{5BDAF3FE-8230-423C-8BEA-224408BA6B54}">
          <x14:formula1>
            <xm:f>margins!$BB$169:$BB$173</xm:f>
          </x14:formula1>
          <xm:sqref>O17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17F3-A5C5-40C9-8B9A-3416F729091F}">
  <sheetPr codeName="Sheet23"/>
  <dimension ref="A1:Q77"/>
  <sheetViews>
    <sheetView showWhiteSpace="0" view="pageLayout" zoomScaleNormal="130" workbookViewId="0">
      <selection activeCell="T70" sqref="T70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644"/>
      <c r="B2" s="1645"/>
      <c r="C2" s="1646"/>
      <c r="D2" s="1646"/>
      <c r="E2" s="1646"/>
      <c r="F2" s="1646"/>
      <c r="G2" s="1646"/>
      <c r="H2" s="1646"/>
      <c r="I2" s="1646"/>
      <c r="J2" s="1646"/>
      <c r="K2" s="1646"/>
      <c r="L2" s="1646"/>
      <c r="M2" s="1646"/>
      <c r="N2" s="1646"/>
      <c r="O2" s="293"/>
      <c r="P2" s="294"/>
    </row>
    <row r="3" spans="1:16" ht="9.9499999999999993" customHeight="1">
      <c r="A3" s="1647"/>
      <c r="B3" s="1646"/>
      <c r="C3" s="1646"/>
      <c r="D3" s="1646"/>
      <c r="E3" s="1646"/>
      <c r="F3" s="1646"/>
      <c r="G3" s="1646"/>
      <c r="H3" s="1646"/>
      <c r="I3" s="1646"/>
      <c r="J3" s="1646"/>
      <c r="K3" s="1646"/>
      <c r="L3" s="1646"/>
      <c r="M3" s="1646"/>
      <c r="N3" s="1646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648"/>
      <c r="D6" s="1648"/>
      <c r="E6" s="1648"/>
      <c r="F6" s="1648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49"/>
      <c r="D7" s="1649"/>
      <c r="E7" s="1649"/>
      <c r="F7" s="1649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50"/>
      <c r="D8" s="1650"/>
      <c r="E8" s="1650"/>
      <c r="F8" s="1650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631"/>
      <c r="C9" s="631"/>
      <c r="D9" s="631"/>
      <c r="E9" s="631"/>
      <c r="F9" s="1651" t="s">
        <v>338</v>
      </c>
      <c r="G9" s="1651"/>
      <c r="H9" s="1652">
        <v>46059</v>
      </c>
      <c r="I9" s="1652"/>
      <c r="J9" s="1652"/>
      <c r="K9" s="1652"/>
      <c r="L9" s="631"/>
      <c r="M9" s="631"/>
      <c r="N9" s="631"/>
      <c r="O9" s="631"/>
      <c r="P9" s="310"/>
    </row>
    <row r="10" spans="1:16" ht="9.75" hidden="1" customHeight="1">
      <c r="A10" s="311"/>
      <c r="B10" s="357"/>
      <c r="C10" s="1635"/>
      <c r="D10" s="1635"/>
      <c r="E10" s="1635"/>
      <c r="F10" s="1635"/>
      <c r="G10" s="357"/>
      <c r="H10" s="357"/>
      <c r="I10" s="357"/>
      <c r="J10" s="357"/>
      <c r="K10" s="358"/>
      <c r="L10" s="358"/>
      <c r="M10" s="358"/>
      <c r="N10" s="359"/>
      <c r="O10" s="359"/>
      <c r="P10" s="310"/>
    </row>
    <row r="11" spans="1:16" ht="15" hidden="1" customHeight="1">
      <c r="A11" s="311"/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359"/>
      <c r="P11" s="310"/>
    </row>
    <row r="12" spans="1:16" ht="15" customHeight="1">
      <c r="A12" s="311"/>
      <c r="B12" s="1636" t="s">
        <v>507</v>
      </c>
      <c r="C12" s="1636"/>
      <c r="D12" s="1636"/>
      <c r="E12" s="1636"/>
      <c r="F12" s="1636"/>
      <c r="G12" s="1636"/>
      <c r="H12" s="1636"/>
      <c r="I12" s="1636"/>
      <c r="J12" s="1636"/>
      <c r="K12" s="1636"/>
      <c r="L12" s="1636"/>
      <c r="M12" s="1636"/>
      <c r="N12" s="1636"/>
      <c r="O12" s="1636"/>
      <c r="P12" s="310"/>
    </row>
    <row r="13" spans="1:16" ht="9.9499999999999993" customHeight="1">
      <c r="A13" s="318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9.9499999999999993" customHeight="1">
      <c r="A14" s="318"/>
      <c r="B14" s="1624" t="s">
        <v>165</v>
      </c>
      <c r="C14" s="1625"/>
      <c r="D14" s="1625"/>
      <c r="E14" s="1625"/>
      <c r="F14" s="1625"/>
      <c r="G14" s="1626"/>
      <c r="H14" s="319"/>
      <c r="I14" s="1624" t="s">
        <v>166</v>
      </c>
      <c r="J14" s="1625"/>
      <c r="K14" s="1625"/>
      <c r="L14" s="1625"/>
      <c r="M14" s="1625"/>
      <c r="N14" s="1625"/>
      <c r="O14" s="1626"/>
      <c r="P14" s="320"/>
    </row>
    <row r="15" spans="1:16" ht="9.9499999999999993" customHeight="1">
      <c r="A15" s="318"/>
      <c r="B15" s="1627"/>
      <c r="C15" s="1628"/>
      <c r="D15" s="1628"/>
      <c r="E15" s="1628"/>
      <c r="F15" s="1628"/>
      <c r="G15" s="1629"/>
      <c r="H15" s="319"/>
      <c r="I15" s="1627"/>
      <c r="J15" s="1628"/>
      <c r="K15" s="1628"/>
      <c r="L15" s="1628"/>
      <c r="M15" s="1628"/>
      <c r="N15" s="1628"/>
      <c r="O15" s="1629"/>
      <c r="P15" s="320"/>
    </row>
    <row r="16" spans="1:16" ht="9.9499999999999993" customHeight="1">
      <c r="A16" s="321"/>
      <c r="B16" s="322"/>
      <c r="C16" s="322"/>
      <c r="D16" s="322"/>
      <c r="E16" s="322"/>
      <c r="F16" s="322"/>
      <c r="G16" s="323"/>
      <c r="H16" s="319"/>
      <c r="I16" s="324"/>
      <c r="J16" s="1637" t="s">
        <v>261</v>
      </c>
      <c r="K16" s="1638"/>
      <c r="L16" s="1638"/>
      <c r="M16" s="1639"/>
      <c r="N16" s="1640"/>
      <c r="O16" s="323"/>
      <c r="P16" s="320"/>
    </row>
    <row r="17" spans="1:17" ht="5.0999999999999996" customHeight="1">
      <c r="A17" s="321"/>
      <c r="B17" s="319"/>
      <c r="C17" s="325"/>
      <c r="D17" s="325"/>
      <c r="E17" s="325"/>
      <c r="F17" s="325"/>
      <c r="G17" s="326"/>
      <c r="H17" s="319"/>
      <c r="I17" s="327"/>
      <c r="J17" s="1638"/>
      <c r="K17" s="1638"/>
      <c r="L17" s="1638"/>
      <c r="M17" s="1639"/>
      <c r="N17" s="1640"/>
      <c r="O17" s="328"/>
      <c r="P17" s="320"/>
    </row>
    <row r="18" spans="1:17" ht="9.9499999999999993" customHeight="1">
      <c r="A18" s="321"/>
      <c r="B18" s="319"/>
      <c r="C18" s="329" t="s">
        <v>167</v>
      </c>
      <c r="D18" s="330"/>
      <c r="E18" s="330"/>
      <c r="F18" s="331"/>
      <c r="G18" s="332"/>
      <c r="H18" s="319"/>
      <c r="I18" s="327"/>
      <c r="J18" s="1638"/>
      <c r="K18" s="1638"/>
      <c r="L18" s="1638"/>
      <c r="M18" s="1639"/>
      <c r="N18" s="1640"/>
      <c r="O18" s="332"/>
      <c r="P18" s="320"/>
    </row>
    <row r="19" spans="1:17" ht="9.9499999999999993" customHeight="1">
      <c r="A19" s="321"/>
      <c r="B19" s="319"/>
      <c r="C19" s="333" t="s">
        <v>168</v>
      </c>
      <c r="D19" s="334" t="s">
        <v>652</v>
      </c>
      <c r="E19" s="330"/>
      <c r="F19" s="335"/>
      <c r="G19" s="336"/>
      <c r="H19" s="319"/>
      <c r="I19" s="327"/>
      <c r="J19" s="1638"/>
      <c r="K19" s="1638"/>
      <c r="L19" s="1638"/>
      <c r="M19" s="1639"/>
      <c r="N19" s="1640"/>
      <c r="O19" s="332"/>
      <c r="P19" s="320"/>
    </row>
    <row r="20" spans="1:17" ht="9.9499999999999993" customHeight="1">
      <c r="A20" s="321"/>
      <c r="B20" s="319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638"/>
      <c r="K20" s="1638"/>
      <c r="L20" s="1638"/>
      <c r="M20" s="1639"/>
      <c r="N20" s="1640"/>
      <c r="O20" s="332"/>
      <c r="P20" s="320"/>
    </row>
    <row r="21" spans="1:17" ht="9.9499999999999993" customHeight="1">
      <c r="A21" s="321"/>
      <c r="B21" s="319"/>
      <c r="C21" s="360" t="s">
        <v>172</v>
      </c>
      <c r="D21" s="361"/>
      <c r="E21" s="337"/>
      <c r="F21" s="337"/>
      <c r="G21" s="332"/>
      <c r="H21" s="319"/>
      <c r="I21" s="327"/>
      <c r="J21" s="1638"/>
      <c r="K21" s="1638"/>
      <c r="L21" s="1638"/>
      <c r="M21" s="1639"/>
      <c r="N21" s="1640"/>
      <c r="O21" s="332"/>
      <c r="P21" s="320"/>
    </row>
    <row r="22" spans="1:17" ht="5.0999999999999996" customHeight="1">
      <c r="A22" s="321"/>
      <c r="B22" s="319"/>
      <c r="C22" s="360"/>
      <c r="D22" s="361"/>
      <c r="E22" s="337"/>
      <c r="F22" s="337"/>
      <c r="G22" s="332"/>
      <c r="H22" s="319"/>
      <c r="I22" s="327"/>
      <c r="J22" s="1638"/>
      <c r="K22" s="1638"/>
      <c r="L22" s="1638"/>
      <c r="M22" s="1639"/>
      <c r="N22" s="1640"/>
      <c r="O22" s="332"/>
      <c r="P22" s="320"/>
    </row>
    <row r="23" spans="1:17" ht="9.9499999999999993" customHeight="1">
      <c r="A23" s="321"/>
      <c r="B23" s="338"/>
      <c r="C23" s="339"/>
      <c r="D23" s="339"/>
      <c r="E23" s="339"/>
      <c r="F23" s="339"/>
      <c r="G23" s="340"/>
      <c r="H23" s="319"/>
      <c r="I23" s="341"/>
      <c r="J23" s="1641"/>
      <c r="K23" s="1641"/>
      <c r="L23" s="1641"/>
      <c r="M23" s="1642"/>
      <c r="N23" s="1643"/>
      <c r="O23" s="340"/>
      <c r="P23" s="320"/>
    </row>
    <row r="24" spans="1:17" ht="9.9499999999999993" customHeight="1">
      <c r="A24" s="318"/>
      <c r="B24" s="319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331"/>
      <c r="P24" s="320"/>
    </row>
    <row r="25" spans="1:17" ht="9.9499999999999993" customHeight="1">
      <c r="A25" s="318"/>
      <c r="B25" s="1624" t="s">
        <v>173</v>
      </c>
      <c r="C25" s="1625"/>
      <c r="D25" s="1625"/>
      <c r="E25" s="1625"/>
      <c r="F25" s="1625"/>
      <c r="G25" s="1626"/>
      <c r="H25" s="342"/>
      <c r="I25" s="1624" t="s">
        <v>513</v>
      </c>
      <c r="J25" s="1625"/>
      <c r="K25" s="1625"/>
      <c r="L25" s="1625"/>
      <c r="M25" s="1625"/>
      <c r="N25" s="1625"/>
      <c r="O25" s="1830"/>
      <c r="P25" s="320"/>
    </row>
    <row r="26" spans="1:17" ht="9.9499999999999993" customHeight="1">
      <c r="A26" s="318"/>
      <c r="B26" s="1627"/>
      <c r="C26" s="1628"/>
      <c r="D26" s="1628"/>
      <c r="E26" s="1628"/>
      <c r="F26" s="1628"/>
      <c r="G26" s="1629"/>
      <c r="H26" s="342"/>
      <c r="I26" s="1627"/>
      <c r="J26" s="1628"/>
      <c r="K26" s="1628"/>
      <c r="L26" s="1628"/>
      <c r="M26" s="1628"/>
      <c r="N26" s="1628"/>
      <c r="O26" s="1831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368"/>
      <c r="L27" s="368"/>
      <c r="M27" s="368"/>
      <c r="N27" s="368"/>
      <c r="O27" s="369"/>
      <c r="P27" s="320"/>
    </row>
    <row r="28" spans="1:17" ht="11.25" customHeight="1">
      <c r="A28" s="318"/>
      <c r="B28" s="353"/>
      <c r="C28" s="1630" t="s">
        <v>512</v>
      </c>
      <c r="D28" s="1631"/>
      <c r="E28" s="1631"/>
      <c r="F28" s="1631"/>
      <c r="G28" s="1872"/>
      <c r="H28" s="319"/>
      <c r="I28" s="1632"/>
      <c r="J28" s="1633"/>
      <c r="K28" s="1633"/>
      <c r="L28" s="1633"/>
      <c r="M28" s="1633"/>
      <c r="N28" s="1633"/>
      <c r="O28" s="1634"/>
      <c r="P28" s="320"/>
    </row>
    <row r="29" spans="1:17" ht="11.25" customHeight="1">
      <c r="A29" s="318"/>
      <c r="B29" s="353"/>
      <c r="C29" s="617" t="s">
        <v>509</v>
      </c>
      <c r="D29" s="347"/>
      <c r="E29" s="347"/>
      <c r="F29" s="117"/>
      <c r="G29" s="118" t="s">
        <v>174</v>
      </c>
      <c r="H29" s="319"/>
      <c r="I29" s="1632" t="s">
        <v>511</v>
      </c>
      <c r="J29" s="1615"/>
      <c r="K29" s="1615"/>
      <c r="L29" s="1615"/>
      <c r="M29" s="1615"/>
      <c r="N29" s="1615"/>
      <c r="O29" s="1832"/>
      <c r="P29" s="320"/>
      <c r="Q29" s="444"/>
    </row>
    <row r="30" spans="1:17" ht="9.9499999999999993" customHeight="1">
      <c r="A30" s="318"/>
      <c r="B30" s="353"/>
      <c r="C30" s="617" t="s">
        <v>510</v>
      </c>
      <c r="D30" s="347"/>
      <c r="E30" s="347"/>
      <c r="F30" s="117"/>
      <c r="G30" s="118" t="s">
        <v>175</v>
      </c>
      <c r="H30" s="319"/>
      <c r="I30" s="370"/>
      <c r="O30" s="372"/>
      <c r="P30" s="320"/>
    </row>
    <row r="31" spans="1:17" ht="9.9499999999999993" customHeight="1">
      <c r="A31" s="318"/>
      <c r="B31" s="353"/>
      <c r="C31" s="617"/>
      <c r="D31" s="347"/>
      <c r="E31" s="347"/>
      <c r="F31" s="117"/>
      <c r="G31" s="118"/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/>
      <c r="D32" s="347"/>
      <c r="E32" s="347"/>
      <c r="F32" s="117"/>
      <c r="G32" s="118"/>
      <c r="H32" s="319"/>
      <c r="I32" s="373"/>
      <c r="J32" s="374"/>
      <c r="K32" s="374"/>
      <c r="L32" s="374"/>
      <c r="M32" s="374"/>
      <c r="N32" s="374"/>
      <c r="O32" s="375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343"/>
      <c r="J33" s="343"/>
      <c r="K33" s="343"/>
      <c r="L33" s="343"/>
      <c r="M33" s="343"/>
      <c r="N33" s="343"/>
      <c r="O33" s="638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343"/>
      <c r="J34" s="343"/>
      <c r="K34" s="343"/>
      <c r="L34" s="343"/>
      <c r="M34" s="343"/>
      <c r="N34" s="343"/>
      <c r="O34" s="638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O35" s="638"/>
      <c r="P35" s="320"/>
    </row>
    <row r="36" spans="1:16" ht="9.9499999999999993" customHeight="1">
      <c r="A36" s="318"/>
      <c r="B36" s="353"/>
      <c r="D36" s="625"/>
      <c r="E36" s="627"/>
      <c r="O36" s="639"/>
      <c r="P36" s="320"/>
    </row>
    <row r="37" spans="1:16" ht="9.9499999999999993" customHeight="1">
      <c r="A37" s="318"/>
      <c r="B37" s="353"/>
      <c r="D37" s="626"/>
      <c r="O37" s="639"/>
      <c r="P37" s="320"/>
    </row>
    <row r="38" spans="1:16" ht="9.9499999999999993" customHeight="1">
      <c r="A38" s="318"/>
      <c r="B38" s="353"/>
      <c r="C38" s="329"/>
      <c r="D38" s="393"/>
      <c r="E38" s="1599" t="s">
        <v>176</v>
      </c>
      <c r="F38" s="1600"/>
      <c r="G38" s="1600"/>
      <c r="H38" s="1600"/>
      <c r="I38" s="1600"/>
      <c r="J38" s="1600"/>
      <c r="K38" s="1600"/>
      <c r="L38" s="1600"/>
      <c r="O38" s="639"/>
      <c r="P38" s="320"/>
    </row>
    <row r="39" spans="1:16" ht="9.9499999999999993" customHeight="1">
      <c r="A39" s="318"/>
      <c r="B39" s="353"/>
      <c r="C39" s="390"/>
      <c r="D39" s="118"/>
      <c r="E39" s="1599"/>
      <c r="F39" s="1600"/>
      <c r="G39" s="1600"/>
      <c r="H39" s="1600"/>
      <c r="I39" s="1600"/>
      <c r="J39" s="1600"/>
      <c r="K39" s="1600"/>
      <c r="L39" s="1600"/>
      <c r="O39" s="639"/>
      <c r="P39" s="320"/>
    </row>
    <row r="40" spans="1:16" ht="9.9499999999999993" customHeight="1">
      <c r="A40" s="318"/>
      <c r="B40" s="353"/>
      <c r="C40" s="379"/>
      <c r="D40" s="118"/>
      <c r="E40" s="634"/>
      <c r="F40" s="1617" t="s">
        <v>512</v>
      </c>
      <c r="G40" s="1617"/>
      <c r="H40" s="1617"/>
      <c r="I40" s="1617"/>
      <c r="J40" s="1617"/>
      <c r="K40" s="1617"/>
      <c r="L40" s="637"/>
      <c r="O40" s="639"/>
      <c r="P40" s="320"/>
    </row>
    <row r="41" spans="1:16" ht="9.9499999999999993" customHeight="1">
      <c r="A41" s="318"/>
      <c r="B41" s="353"/>
      <c r="C41" s="379"/>
      <c r="D41" s="118"/>
      <c r="E41" s="630"/>
      <c r="G41" s="644" t="s">
        <v>177</v>
      </c>
      <c r="H41" s="636"/>
      <c r="I41" s="627"/>
      <c r="J41" s="636">
        <v>-0.25</v>
      </c>
      <c r="L41" s="344"/>
      <c r="O41" s="640"/>
      <c r="P41" s="320"/>
    </row>
    <row r="42" spans="1:16" ht="10.5" customHeight="1">
      <c r="A42" s="318"/>
      <c r="B42" s="353"/>
      <c r="C42" s="379"/>
      <c r="D42" s="394"/>
      <c r="E42" s="630"/>
      <c r="G42" s="642" t="s">
        <v>191</v>
      </c>
      <c r="H42" s="643"/>
      <c r="J42" s="643">
        <v>-0.32500000000000001</v>
      </c>
      <c r="L42" s="344"/>
      <c r="O42" s="344"/>
      <c r="P42" s="320"/>
    </row>
    <row r="43" spans="1:16" ht="9.9499999999999993" customHeight="1">
      <c r="A43" s="318"/>
      <c r="B43" s="353"/>
      <c r="C43" s="379"/>
      <c r="D43" s="391"/>
      <c r="E43" s="630"/>
      <c r="G43" s="642" t="s">
        <v>192</v>
      </c>
      <c r="H43" s="643"/>
      <c r="J43" s="643">
        <v>-0.55000000000000004</v>
      </c>
      <c r="L43" s="344"/>
      <c r="O43" s="344"/>
      <c r="P43" s="320"/>
    </row>
    <row r="44" spans="1:16" ht="9.9499999999999993" customHeight="1">
      <c r="A44" s="318"/>
      <c r="B44" s="353"/>
      <c r="D44" s="616"/>
      <c r="E44" s="630"/>
      <c r="F44" s="615"/>
      <c r="G44" s="642" t="s">
        <v>193</v>
      </c>
      <c r="H44" s="615"/>
      <c r="J44" s="643">
        <v>-0.65</v>
      </c>
      <c r="L44" s="344"/>
      <c r="O44" s="344"/>
      <c r="P44" s="320"/>
    </row>
    <row r="45" spans="1:16" ht="9.9499999999999993" customHeight="1">
      <c r="A45" s="318"/>
      <c r="B45" s="353"/>
      <c r="D45" s="391"/>
      <c r="E45" s="619"/>
      <c r="F45" s="620"/>
      <c r="G45" s="620"/>
      <c r="H45" s="620"/>
      <c r="I45" s="620"/>
      <c r="J45" s="620"/>
      <c r="K45" s="620"/>
      <c r="L45" s="621"/>
      <c r="O45" s="344"/>
      <c r="P45" s="320"/>
    </row>
    <row r="46" spans="1:16" ht="9.9499999999999993" customHeight="1">
      <c r="A46" s="318"/>
      <c r="B46" s="353"/>
      <c r="D46" s="391"/>
      <c r="E46" s="1593" t="s">
        <v>307</v>
      </c>
      <c r="F46" s="1594"/>
      <c r="G46" s="1594"/>
      <c r="H46" s="1594"/>
      <c r="I46" s="1594"/>
      <c r="J46" s="1594"/>
      <c r="K46" s="1594"/>
      <c r="L46" s="1595"/>
      <c r="O46" s="344"/>
      <c r="P46" s="320"/>
    </row>
    <row r="47" spans="1:16" ht="9.9499999999999993" customHeight="1">
      <c r="A47" s="318"/>
      <c r="B47" s="641"/>
      <c r="C47" s="389"/>
      <c r="D47" s="392"/>
      <c r="E47" s="622"/>
      <c r="F47" s="623"/>
      <c r="G47" s="623"/>
      <c r="H47" s="623"/>
      <c r="I47" s="623"/>
      <c r="J47" s="623"/>
      <c r="K47" s="623"/>
      <c r="L47" s="624"/>
      <c r="M47" s="635"/>
      <c r="N47" s="635"/>
      <c r="O47" s="637"/>
      <c r="P47" s="320"/>
    </row>
    <row r="48" spans="1:16" ht="9.9499999999999993" customHeight="1">
      <c r="A48" s="318"/>
      <c r="B48" s="1596" t="s">
        <v>178</v>
      </c>
      <c r="C48" s="1597"/>
      <c r="D48" s="1597"/>
      <c r="E48" s="1597"/>
      <c r="F48" s="1597"/>
      <c r="G48" s="1597"/>
      <c r="H48" s="1597"/>
      <c r="I48" s="1597"/>
      <c r="J48" s="1597"/>
      <c r="K48" s="1597"/>
      <c r="L48" s="1597"/>
      <c r="M48" s="1597"/>
      <c r="N48" s="1597"/>
      <c r="O48" s="1598"/>
      <c r="P48" s="320"/>
    </row>
    <row r="49" spans="1:16" ht="9.9499999999999993" customHeight="1">
      <c r="A49" s="318"/>
      <c r="B49" s="1599"/>
      <c r="C49" s="1600"/>
      <c r="D49" s="1600"/>
      <c r="E49" s="1600"/>
      <c r="F49" s="1600"/>
      <c r="G49" s="1600"/>
      <c r="H49" s="1600"/>
      <c r="I49" s="1600"/>
      <c r="J49" s="1600"/>
      <c r="K49" s="1600"/>
      <c r="L49" s="1600"/>
      <c r="M49" s="1600"/>
      <c r="N49" s="1600"/>
      <c r="O49" s="1601"/>
      <c r="P49" s="320"/>
    </row>
    <row r="50" spans="1:16">
      <c r="A50" s="318"/>
      <c r="B50" s="1824" t="s">
        <v>375</v>
      </c>
      <c r="C50" s="1825"/>
      <c r="D50" s="1825"/>
      <c r="E50" s="1825"/>
      <c r="F50" s="1825"/>
      <c r="G50" s="1825"/>
      <c r="H50" s="1825"/>
      <c r="I50" s="1825"/>
      <c r="J50" s="1825"/>
      <c r="K50" s="1825"/>
      <c r="L50" s="1825"/>
      <c r="M50" s="1825"/>
      <c r="N50" s="1825"/>
      <c r="O50" s="1826"/>
      <c r="P50" s="320"/>
    </row>
    <row r="51" spans="1:16">
      <c r="A51" s="318"/>
      <c r="B51" s="1824"/>
      <c r="C51" s="1825"/>
      <c r="D51" s="1825"/>
      <c r="E51" s="1825"/>
      <c r="F51" s="1825"/>
      <c r="G51" s="1825"/>
      <c r="H51" s="1825"/>
      <c r="I51" s="1825"/>
      <c r="J51" s="1825"/>
      <c r="K51" s="1825"/>
      <c r="L51" s="1825"/>
      <c r="M51" s="1825"/>
      <c r="N51" s="1825"/>
      <c r="O51" s="1826"/>
      <c r="P51" s="320"/>
    </row>
    <row r="52" spans="1:16" ht="9.9499999999999993" customHeight="1">
      <c r="A52" s="318"/>
      <c r="B52" s="1824"/>
      <c r="C52" s="1825"/>
      <c r="D52" s="1825"/>
      <c r="E52" s="1825"/>
      <c r="F52" s="1825"/>
      <c r="G52" s="1825"/>
      <c r="H52" s="1825"/>
      <c r="I52" s="1825"/>
      <c r="J52" s="1825"/>
      <c r="K52" s="1825"/>
      <c r="L52" s="1825"/>
      <c r="M52" s="1825"/>
      <c r="N52" s="1825"/>
      <c r="O52" s="1826"/>
      <c r="P52" s="320"/>
    </row>
    <row r="53" spans="1:16" ht="9.9499999999999993" customHeight="1">
      <c r="A53" s="345"/>
      <c r="B53" s="1824"/>
      <c r="C53" s="1825"/>
      <c r="D53" s="1825"/>
      <c r="E53" s="1825"/>
      <c r="F53" s="1825"/>
      <c r="G53" s="1825"/>
      <c r="H53" s="1825"/>
      <c r="I53" s="1825"/>
      <c r="J53" s="1825"/>
      <c r="K53" s="1825"/>
      <c r="L53" s="1825"/>
      <c r="M53" s="1825"/>
      <c r="N53" s="1825"/>
      <c r="O53" s="1826"/>
      <c r="P53" s="346"/>
    </row>
    <row r="54" spans="1:16" ht="9.9499999999999993" customHeight="1">
      <c r="A54" s="345"/>
      <c r="B54" s="1824"/>
      <c r="C54" s="1825"/>
      <c r="D54" s="1825"/>
      <c r="E54" s="1825"/>
      <c r="F54" s="1825"/>
      <c r="G54" s="1825"/>
      <c r="H54" s="1825"/>
      <c r="I54" s="1825"/>
      <c r="J54" s="1825"/>
      <c r="K54" s="1825"/>
      <c r="L54" s="1825"/>
      <c r="M54" s="1825"/>
      <c r="N54" s="1825"/>
      <c r="O54" s="1826"/>
      <c r="P54" s="346"/>
    </row>
    <row r="55" spans="1:16" ht="9.9499999999999993" customHeight="1">
      <c r="A55" s="345"/>
      <c r="B55" s="1824"/>
      <c r="C55" s="1825"/>
      <c r="D55" s="1825"/>
      <c r="E55" s="1825"/>
      <c r="F55" s="1825"/>
      <c r="G55" s="1825"/>
      <c r="H55" s="1825"/>
      <c r="I55" s="1825"/>
      <c r="J55" s="1825"/>
      <c r="K55" s="1825"/>
      <c r="L55" s="1825"/>
      <c r="M55" s="1825"/>
      <c r="N55" s="1825"/>
      <c r="O55" s="1826"/>
      <c r="P55" s="346"/>
    </row>
    <row r="56" spans="1:16" ht="9.9499999999999993" customHeight="1">
      <c r="A56" s="345"/>
      <c r="B56" s="1827"/>
      <c r="C56" s="1828"/>
      <c r="D56" s="1828"/>
      <c r="E56" s="1828"/>
      <c r="F56" s="1828"/>
      <c r="G56" s="1828"/>
      <c r="H56" s="1828"/>
      <c r="I56" s="1828"/>
      <c r="J56" s="1828"/>
      <c r="K56" s="1828"/>
      <c r="L56" s="1828"/>
      <c r="M56" s="1828"/>
      <c r="N56" s="1828"/>
      <c r="O56" s="1829"/>
      <c r="P56" s="346"/>
    </row>
    <row r="57" spans="1:16" ht="9.9499999999999993" customHeight="1">
      <c r="A57" s="345"/>
      <c r="B57" s="1596"/>
      <c r="C57" s="1603"/>
      <c r="D57" s="1603"/>
      <c r="E57" s="1603"/>
      <c r="F57" s="1603"/>
      <c r="G57" s="1603"/>
      <c r="H57" s="1603"/>
      <c r="I57" s="1603"/>
      <c r="J57" s="1603"/>
      <c r="K57" s="1603"/>
      <c r="L57" s="1603"/>
      <c r="M57" s="1603"/>
      <c r="N57" s="1603"/>
      <c r="O57" s="1604"/>
      <c r="P57" s="346"/>
    </row>
    <row r="58" spans="1:16" ht="9.9499999999999993" customHeight="1">
      <c r="A58" s="345"/>
      <c r="B58" s="1605"/>
      <c r="C58" s="1606"/>
      <c r="D58" s="1606"/>
      <c r="E58" s="1606"/>
      <c r="F58" s="1606"/>
      <c r="G58" s="1606"/>
      <c r="H58" s="1606"/>
      <c r="I58" s="1606"/>
      <c r="J58" s="1606"/>
      <c r="K58" s="1606"/>
      <c r="L58" s="1606"/>
      <c r="M58" s="1606"/>
      <c r="N58" s="1606"/>
      <c r="O58" s="1607"/>
      <c r="P58" s="346"/>
    </row>
    <row r="59" spans="1:16" ht="9.9499999999999993" customHeight="1">
      <c r="A59" s="355"/>
      <c r="B59" s="362"/>
      <c r="O59" s="344"/>
      <c r="P59" s="346"/>
    </row>
    <row r="60" spans="1:16" ht="9.9499999999999993" customHeight="1">
      <c r="A60" s="355"/>
      <c r="B60" s="362"/>
      <c r="O60" s="344"/>
      <c r="P60" s="346"/>
    </row>
    <row r="61" spans="1:16" ht="9.9499999999999993" customHeight="1">
      <c r="A61" s="355"/>
      <c r="B61" s="353"/>
      <c r="C61" s="1758"/>
      <c r="D61" s="1758"/>
      <c r="E61" s="1758"/>
      <c r="F61" s="1758"/>
      <c r="G61" s="1758"/>
      <c r="H61" s="1758"/>
      <c r="I61" s="1758"/>
      <c r="J61" s="1758"/>
      <c r="K61" s="1758"/>
      <c r="L61" s="1758"/>
      <c r="M61" s="1758"/>
      <c r="N61" s="1758"/>
      <c r="O61" s="363"/>
      <c r="P61" s="354"/>
    </row>
    <row r="62" spans="1:16" ht="9.9499999999999993" customHeight="1">
      <c r="A62" s="355"/>
      <c r="B62" s="364"/>
      <c r="C62" s="347"/>
      <c r="O62" s="363"/>
      <c r="P62" s="354"/>
    </row>
    <row r="63" spans="1:16" ht="9.9499999999999993" customHeight="1">
      <c r="A63" s="355"/>
      <c r="B63" s="364"/>
      <c r="C63" s="347"/>
      <c r="O63" s="363"/>
      <c r="P63" s="354"/>
    </row>
    <row r="64" spans="1:16" ht="9.9499999999999993" customHeight="1">
      <c r="A64" s="355"/>
      <c r="B64" s="364"/>
      <c r="C64" s="365"/>
      <c r="D64" s="354"/>
      <c r="E64" s="354"/>
      <c r="F64" s="354"/>
      <c r="G64" s="288"/>
      <c r="H64" s="366"/>
      <c r="I64" s="366"/>
      <c r="J64" s="354"/>
      <c r="K64" s="354"/>
      <c r="L64" s="354"/>
      <c r="M64" s="354"/>
      <c r="N64" s="354"/>
      <c r="O64" s="363"/>
      <c r="P64" s="346"/>
    </row>
    <row r="65" spans="1:16" ht="9.9499999999999993" customHeight="1">
      <c r="A65" s="355"/>
      <c r="B65" s="364"/>
      <c r="C65" s="354"/>
      <c r="D65" s="354"/>
      <c r="E65" s="354"/>
      <c r="F65" s="354"/>
      <c r="G65" s="366"/>
      <c r="H65" s="366"/>
      <c r="I65" s="366"/>
      <c r="J65" s="354"/>
      <c r="K65" s="354"/>
      <c r="L65" s="354"/>
      <c r="M65" s="354"/>
      <c r="N65" s="354"/>
      <c r="O65" s="363"/>
      <c r="P65" s="346"/>
    </row>
    <row r="66" spans="1:16" ht="9.9499999999999993" customHeight="1">
      <c r="A66" s="355"/>
      <c r="B66" s="362"/>
      <c r="O66" s="344"/>
      <c r="P66" s="346"/>
    </row>
    <row r="67" spans="1:16" ht="9.9499999999999993" customHeight="1">
      <c r="A67" s="355"/>
      <c r="B67" s="362"/>
      <c r="O67" s="344"/>
      <c r="P67" s="346"/>
    </row>
    <row r="68" spans="1:16" ht="12" customHeight="1">
      <c r="A68" s="355"/>
      <c r="B68" s="362"/>
      <c r="O68" s="344"/>
      <c r="P68" s="346"/>
    </row>
    <row r="69" spans="1:16" ht="12" customHeight="1">
      <c r="A69" s="356"/>
      <c r="B69" s="362"/>
      <c r="O69" s="344"/>
      <c r="P69" s="348"/>
    </row>
    <row r="70" spans="1:16" ht="9.9499999999999993" customHeight="1">
      <c r="A70" s="349"/>
      <c r="B70" s="362"/>
      <c r="O70" s="344"/>
      <c r="P70" s="349"/>
    </row>
    <row r="71" spans="1:16" ht="89.25" customHeight="1">
      <c r="A71" s="349"/>
      <c r="B71" s="362"/>
      <c r="O71" s="344"/>
      <c r="P71" s="349"/>
    </row>
    <row r="72" spans="1:16" ht="6.6" customHeight="1">
      <c r="B72" s="1609" t="s">
        <v>181</v>
      </c>
      <c r="C72" s="1610"/>
      <c r="D72" s="1610"/>
      <c r="E72" s="1610"/>
      <c r="F72" s="1610"/>
      <c r="G72" s="1610"/>
      <c r="H72" s="1610"/>
      <c r="I72" s="1610"/>
      <c r="J72" s="1610"/>
      <c r="K72" s="1610"/>
      <c r="L72" s="1610"/>
      <c r="M72" s="1610"/>
      <c r="N72" s="1610"/>
      <c r="O72" s="1611"/>
    </row>
    <row r="73" spans="1:16">
      <c r="B73" s="1612"/>
      <c r="C73" s="1613"/>
      <c r="D73" s="1613"/>
      <c r="E73" s="1613"/>
      <c r="F73" s="1613"/>
      <c r="G73" s="1613"/>
      <c r="H73" s="1613"/>
      <c r="I73" s="1613"/>
      <c r="J73" s="1613"/>
      <c r="K73" s="1613"/>
      <c r="L73" s="1613"/>
      <c r="M73" s="1613"/>
      <c r="N73" s="1613"/>
      <c r="O73" s="1614"/>
    </row>
    <row r="74" spans="1:16">
      <c r="B74" s="1619" t="s">
        <v>182</v>
      </c>
      <c r="C74" s="1620"/>
      <c r="D74" s="1620"/>
      <c r="E74" s="1620"/>
      <c r="F74" s="1620"/>
      <c r="G74" s="1620"/>
      <c r="H74" s="1620"/>
      <c r="I74" s="1620"/>
      <c r="J74" s="1620"/>
      <c r="K74" s="1620"/>
      <c r="L74" s="1620"/>
      <c r="M74" s="1620"/>
      <c r="N74" s="1620"/>
      <c r="O74" s="1621"/>
    </row>
    <row r="75" spans="1:16" ht="9.9499999999999993" customHeight="1">
      <c r="B75" s="1622" t="s">
        <v>183</v>
      </c>
      <c r="C75" s="1602"/>
      <c r="D75" s="1602"/>
      <c r="E75" s="1602"/>
      <c r="F75" s="1602"/>
      <c r="G75" s="1602"/>
      <c r="H75" s="1602"/>
      <c r="I75" s="1602"/>
      <c r="J75" s="1602"/>
      <c r="K75" s="1602"/>
      <c r="L75" s="1602"/>
      <c r="M75" s="1602"/>
      <c r="N75" s="1602"/>
      <c r="O75" s="1623"/>
    </row>
    <row r="76" spans="1:16" ht="13.5" customHeight="1">
      <c r="B76" s="1587" t="s">
        <v>184</v>
      </c>
      <c r="C76" s="1588"/>
      <c r="D76" s="1588"/>
      <c r="E76" s="1588"/>
      <c r="F76" s="1588"/>
      <c r="G76" s="1588"/>
      <c r="H76" s="1588"/>
      <c r="I76" s="1588"/>
      <c r="J76" s="1588"/>
      <c r="K76" s="1588"/>
      <c r="L76" s="1588"/>
      <c r="M76" s="1588"/>
      <c r="N76" s="1588"/>
      <c r="O76" s="1589"/>
    </row>
    <row r="77" spans="1:16">
      <c r="B77" s="1590"/>
      <c r="C77" s="1591"/>
      <c r="D77" s="1591"/>
      <c r="E77" s="1591"/>
      <c r="F77" s="1591"/>
      <c r="G77" s="1591"/>
      <c r="H77" s="1591"/>
      <c r="I77" s="1591"/>
      <c r="J77" s="1591"/>
      <c r="K77" s="1591"/>
      <c r="L77" s="1591"/>
      <c r="M77" s="1591"/>
      <c r="N77" s="1591"/>
      <c r="O77" s="1592"/>
    </row>
  </sheetData>
  <mergeCells count="27">
    <mergeCell ref="B75:O75"/>
    <mergeCell ref="B76:O77"/>
    <mergeCell ref="C28:G28"/>
    <mergeCell ref="B48:O49"/>
    <mergeCell ref="B50:O56"/>
    <mergeCell ref="B57:O58"/>
    <mergeCell ref="C61:N61"/>
    <mergeCell ref="B72:O73"/>
    <mergeCell ref="B74:O74"/>
    <mergeCell ref="I28:O28"/>
    <mergeCell ref="I29:O29"/>
    <mergeCell ref="E38:L39"/>
    <mergeCell ref="F40:K40"/>
    <mergeCell ref="E46:L46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D19" r:id="rId1" display="lockdesk@thelender.com" xr:uid="{0521F55B-68DF-4AD1-A639-E96EC9395D6E}"/>
    <hyperlink ref="J16:L23" r:id="rId2" display="AMC selection can be made vy clicking here.  theLender accepts transferred appraisals." xr:uid="{AC1EE1C3-B507-4004-BABF-6CA2F2877EE1}"/>
    <hyperlink ref="J16:N23" r:id="rId3" display="AMC selection can be made by clicking here.  theLender accepts transferred appraisals." xr:uid="{8F98965C-72C3-42F4-8E6C-9757D4269A80}"/>
  </hyperlinks>
  <pageMargins left="0.25" right="0.25" top="0.75" bottom="0.75" header="0.3" footer="0.3"/>
  <pageSetup paperSize="5" orientation="portrait" r:id="rId4"/>
  <drawing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BC7F-06EC-49F0-98FA-818BA2548443}">
  <sheetPr codeName="Sheet22">
    <pageSetUpPr fitToPage="1"/>
  </sheetPr>
  <dimension ref="B1:W68"/>
  <sheetViews>
    <sheetView showGridLines="0" topLeftCell="H3" workbookViewId="0">
      <selection activeCell="T70" sqref="T70"/>
    </sheetView>
  </sheetViews>
  <sheetFormatPr defaultRowHeight="15"/>
  <cols>
    <col min="1" max="2" width="3.7109375" style="1" customWidth="1"/>
    <col min="3" max="7" width="14.28515625" style="1" customWidth="1"/>
    <col min="8" max="8" width="1.7109375" style="1" customWidth="1"/>
    <col min="9" max="9" width="38.7109375" style="1" customWidth="1"/>
    <col min="10" max="10" width="23.85546875" style="1" customWidth="1"/>
    <col min="11" max="14" width="14" style="1" customWidth="1"/>
    <col min="15" max="18" width="14" customWidth="1"/>
    <col min="19" max="19" width="14" style="1" customWidth="1"/>
    <col min="20" max="20" width="9.140625" style="1"/>
    <col min="21" max="23" width="21.85546875" style="1" customWidth="1"/>
    <col min="24" max="236" width="9.140625" style="1"/>
    <col min="237" max="238" width="3.7109375" style="1" customWidth="1"/>
    <col min="239" max="242" width="12.5703125" style="1" customWidth="1"/>
    <col min="243" max="243" width="3.7109375" style="1" customWidth="1"/>
    <col min="244" max="244" width="42.85546875" style="1" bestFit="1" customWidth="1"/>
    <col min="245" max="246" width="11.28515625" style="1" customWidth="1"/>
    <col min="247" max="247" width="12.5703125" style="1" customWidth="1"/>
    <col min="248" max="248" width="13.42578125" style="1" customWidth="1"/>
    <col min="249" max="249" width="31.28515625" style="1" bestFit="1" customWidth="1"/>
    <col min="250" max="251" width="11.85546875" style="1" customWidth="1"/>
    <col min="252" max="252" width="8.7109375" style="1" bestFit="1" customWidth="1"/>
    <col min="253" max="253" width="9.42578125" style="1" bestFit="1" customWidth="1"/>
    <col min="254" max="260" width="11.85546875" style="1" customWidth="1"/>
    <col min="261" max="261" width="5.7109375" style="1" customWidth="1"/>
    <col min="262" max="262" width="3.7109375" style="1" customWidth="1"/>
    <col min="263" max="492" width="9.140625" style="1"/>
    <col min="493" max="494" width="3.7109375" style="1" customWidth="1"/>
    <col min="495" max="498" width="12.5703125" style="1" customWidth="1"/>
    <col min="499" max="499" width="3.7109375" style="1" customWidth="1"/>
    <col min="500" max="500" width="42.85546875" style="1" bestFit="1" customWidth="1"/>
    <col min="501" max="502" width="11.28515625" style="1" customWidth="1"/>
    <col min="503" max="503" width="12.5703125" style="1" customWidth="1"/>
    <col min="504" max="504" width="13.42578125" style="1" customWidth="1"/>
    <col min="505" max="505" width="31.28515625" style="1" bestFit="1" customWidth="1"/>
    <col min="506" max="507" width="11.85546875" style="1" customWidth="1"/>
    <col min="508" max="508" width="8.7109375" style="1" bestFit="1" customWidth="1"/>
    <col min="509" max="509" width="9.42578125" style="1" bestFit="1" customWidth="1"/>
    <col min="510" max="516" width="11.85546875" style="1" customWidth="1"/>
    <col min="517" max="517" width="5.7109375" style="1" customWidth="1"/>
    <col min="518" max="518" width="3.7109375" style="1" customWidth="1"/>
    <col min="519" max="748" width="9.140625" style="1"/>
    <col min="749" max="750" width="3.7109375" style="1" customWidth="1"/>
    <col min="751" max="754" width="12.5703125" style="1" customWidth="1"/>
    <col min="755" max="755" width="3.7109375" style="1" customWidth="1"/>
    <col min="756" max="756" width="42.85546875" style="1" bestFit="1" customWidth="1"/>
    <col min="757" max="758" width="11.28515625" style="1" customWidth="1"/>
    <col min="759" max="759" width="12.5703125" style="1" customWidth="1"/>
    <col min="760" max="760" width="13.42578125" style="1" customWidth="1"/>
    <col min="761" max="761" width="31.28515625" style="1" bestFit="1" customWidth="1"/>
    <col min="762" max="763" width="11.85546875" style="1" customWidth="1"/>
    <col min="764" max="764" width="8.7109375" style="1" bestFit="1" customWidth="1"/>
    <col min="765" max="765" width="9.42578125" style="1" bestFit="1" customWidth="1"/>
    <col min="766" max="772" width="11.85546875" style="1" customWidth="1"/>
    <col min="773" max="773" width="5.7109375" style="1" customWidth="1"/>
    <col min="774" max="774" width="3.7109375" style="1" customWidth="1"/>
    <col min="775" max="1004" width="9.140625" style="1"/>
    <col min="1005" max="1006" width="3.7109375" style="1" customWidth="1"/>
    <col min="1007" max="1010" width="12.5703125" style="1" customWidth="1"/>
    <col min="1011" max="1011" width="3.7109375" style="1" customWidth="1"/>
    <col min="1012" max="1012" width="42.85546875" style="1" bestFit="1" customWidth="1"/>
    <col min="1013" max="1014" width="11.28515625" style="1" customWidth="1"/>
    <col min="1015" max="1015" width="12.5703125" style="1" customWidth="1"/>
    <col min="1016" max="1016" width="13.42578125" style="1" customWidth="1"/>
    <col min="1017" max="1017" width="31.28515625" style="1" bestFit="1" customWidth="1"/>
    <col min="1018" max="1019" width="11.85546875" style="1" customWidth="1"/>
    <col min="1020" max="1020" width="8.7109375" style="1" bestFit="1" customWidth="1"/>
    <col min="1021" max="1021" width="9.42578125" style="1" bestFit="1" customWidth="1"/>
    <col min="1022" max="1028" width="11.85546875" style="1" customWidth="1"/>
    <col min="1029" max="1029" width="5.7109375" style="1" customWidth="1"/>
    <col min="1030" max="1030" width="3.7109375" style="1" customWidth="1"/>
    <col min="1031" max="1260" width="9.140625" style="1"/>
    <col min="1261" max="1262" width="3.7109375" style="1" customWidth="1"/>
    <col min="1263" max="1266" width="12.5703125" style="1" customWidth="1"/>
    <col min="1267" max="1267" width="3.7109375" style="1" customWidth="1"/>
    <col min="1268" max="1268" width="42.85546875" style="1" bestFit="1" customWidth="1"/>
    <col min="1269" max="1270" width="11.28515625" style="1" customWidth="1"/>
    <col min="1271" max="1271" width="12.5703125" style="1" customWidth="1"/>
    <col min="1272" max="1272" width="13.42578125" style="1" customWidth="1"/>
    <col min="1273" max="1273" width="31.28515625" style="1" bestFit="1" customWidth="1"/>
    <col min="1274" max="1275" width="11.85546875" style="1" customWidth="1"/>
    <col min="1276" max="1276" width="8.7109375" style="1" bestFit="1" customWidth="1"/>
    <col min="1277" max="1277" width="9.42578125" style="1" bestFit="1" customWidth="1"/>
    <col min="1278" max="1284" width="11.85546875" style="1" customWidth="1"/>
    <col min="1285" max="1285" width="5.7109375" style="1" customWidth="1"/>
    <col min="1286" max="1286" width="3.7109375" style="1" customWidth="1"/>
    <col min="1287" max="1516" width="9.140625" style="1"/>
    <col min="1517" max="1518" width="3.7109375" style="1" customWidth="1"/>
    <col min="1519" max="1522" width="12.5703125" style="1" customWidth="1"/>
    <col min="1523" max="1523" width="3.7109375" style="1" customWidth="1"/>
    <col min="1524" max="1524" width="42.85546875" style="1" bestFit="1" customWidth="1"/>
    <col min="1525" max="1526" width="11.28515625" style="1" customWidth="1"/>
    <col min="1527" max="1527" width="12.5703125" style="1" customWidth="1"/>
    <col min="1528" max="1528" width="13.42578125" style="1" customWidth="1"/>
    <col min="1529" max="1529" width="31.28515625" style="1" bestFit="1" customWidth="1"/>
    <col min="1530" max="1531" width="11.85546875" style="1" customWidth="1"/>
    <col min="1532" max="1532" width="8.7109375" style="1" bestFit="1" customWidth="1"/>
    <col min="1533" max="1533" width="9.42578125" style="1" bestFit="1" customWidth="1"/>
    <col min="1534" max="1540" width="11.85546875" style="1" customWidth="1"/>
    <col min="1541" max="1541" width="5.7109375" style="1" customWidth="1"/>
    <col min="1542" max="1542" width="3.7109375" style="1" customWidth="1"/>
    <col min="1543" max="1772" width="9.140625" style="1"/>
    <col min="1773" max="1774" width="3.7109375" style="1" customWidth="1"/>
    <col min="1775" max="1778" width="12.5703125" style="1" customWidth="1"/>
    <col min="1779" max="1779" width="3.7109375" style="1" customWidth="1"/>
    <col min="1780" max="1780" width="42.85546875" style="1" bestFit="1" customWidth="1"/>
    <col min="1781" max="1782" width="11.28515625" style="1" customWidth="1"/>
    <col min="1783" max="1783" width="12.5703125" style="1" customWidth="1"/>
    <col min="1784" max="1784" width="13.42578125" style="1" customWidth="1"/>
    <col min="1785" max="1785" width="31.28515625" style="1" bestFit="1" customWidth="1"/>
    <col min="1786" max="1787" width="11.85546875" style="1" customWidth="1"/>
    <col min="1788" max="1788" width="8.7109375" style="1" bestFit="1" customWidth="1"/>
    <col min="1789" max="1789" width="9.42578125" style="1" bestFit="1" customWidth="1"/>
    <col min="1790" max="1796" width="11.85546875" style="1" customWidth="1"/>
    <col min="1797" max="1797" width="5.7109375" style="1" customWidth="1"/>
    <col min="1798" max="1798" width="3.7109375" style="1" customWidth="1"/>
    <col min="1799" max="2028" width="9.140625" style="1"/>
    <col min="2029" max="2030" width="3.7109375" style="1" customWidth="1"/>
    <col min="2031" max="2034" width="12.5703125" style="1" customWidth="1"/>
    <col min="2035" max="2035" width="3.7109375" style="1" customWidth="1"/>
    <col min="2036" max="2036" width="42.85546875" style="1" bestFit="1" customWidth="1"/>
    <col min="2037" max="2038" width="11.28515625" style="1" customWidth="1"/>
    <col min="2039" max="2039" width="12.5703125" style="1" customWidth="1"/>
    <col min="2040" max="2040" width="13.42578125" style="1" customWidth="1"/>
    <col min="2041" max="2041" width="31.28515625" style="1" bestFit="1" customWidth="1"/>
    <col min="2042" max="2043" width="11.85546875" style="1" customWidth="1"/>
    <col min="2044" max="2044" width="8.7109375" style="1" bestFit="1" customWidth="1"/>
    <col min="2045" max="2045" width="9.42578125" style="1" bestFit="1" customWidth="1"/>
    <col min="2046" max="2052" width="11.85546875" style="1" customWidth="1"/>
    <col min="2053" max="2053" width="5.7109375" style="1" customWidth="1"/>
    <col min="2054" max="2054" width="3.7109375" style="1" customWidth="1"/>
    <col min="2055" max="2284" width="9.140625" style="1"/>
    <col min="2285" max="2286" width="3.7109375" style="1" customWidth="1"/>
    <col min="2287" max="2290" width="12.5703125" style="1" customWidth="1"/>
    <col min="2291" max="2291" width="3.7109375" style="1" customWidth="1"/>
    <col min="2292" max="2292" width="42.85546875" style="1" bestFit="1" customWidth="1"/>
    <col min="2293" max="2294" width="11.28515625" style="1" customWidth="1"/>
    <col min="2295" max="2295" width="12.5703125" style="1" customWidth="1"/>
    <col min="2296" max="2296" width="13.42578125" style="1" customWidth="1"/>
    <col min="2297" max="2297" width="31.28515625" style="1" bestFit="1" customWidth="1"/>
    <col min="2298" max="2299" width="11.85546875" style="1" customWidth="1"/>
    <col min="2300" max="2300" width="8.7109375" style="1" bestFit="1" customWidth="1"/>
    <col min="2301" max="2301" width="9.42578125" style="1" bestFit="1" customWidth="1"/>
    <col min="2302" max="2308" width="11.85546875" style="1" customWidth="1"/>
    <col min="2309" max="2309" width="5.7109375" style="1" customWidth="1"/>
    <col min="2310" max="2310" width="3.7109375" style="1" customWidth="1"/>
    <col min="2311" max="2540" width="9.140625" style="1"/>
    <col min="2541" max="2542" width="3.7109375" style="1" customWidth="1"/>
    <col min="2543" max="2546" width="12.5703125" style="1" customWidth="1"/>
    <col min="2547" max="2547" width="3.7109375" style="1" customWidth="1"/>
    <col min="2548" max="2548" width="42.85546875" style="1" bestFit="1" customWidth="1"/>
    <col min="2549" max="2550" width="11.28515625" style="1" customWidth="1"/>
    <col min="2551" max="2551" width="12.5703125" style="1" customWidth="1"/>
    <col min="2552" max="2552" width="13.42578125" style="1" customWidth="1"/>
    <col min="2553" max="2553" width="31.28515625" style="1" bestFit="1" customWidth="1"/>
    <col min="2554" max="2555" width="11.85546875" style="1" customWidth="1"/>
    <col min="2556" max="2556" width="8.7109375" style="1" bestFit="1" customWidth="1"/>
    <col min="2557" max="2557" width="9.42578125" style="1" bestFit="1" customWidth="1"/>
    <col min="2558" max="2564" width="11.85546875" style="1" customWidth="1"/>
    <col min="2565" max="2565" width="5.7109375" style="1" customWidth="1"/>
    <col min="2566" max="2566" width="3.7109375" style="1" customWidth="1"/>
    <col min="2567" max="2796" width="9.140625" style="1"/>
    <col min="2797" max="2798" width="3.7109375" style="1" customWidth="1"/>
    <col min="2799" max="2802" width="12.5703125" style="1" customWidth="1"/>
    <col min="2803" max="2803" width="3.7109375" style="1" customWidth="1"/>
    <col min="2804" max="2804" width="42.85546875" style="1" bestFit="1" customWidth="1"/>
    <col min="2805" max="2806" width="11.28515625" style="1" customWidth="1"/>
    <col min="2807" max="2807" width="12.5703125" style="1" customWidth="1"/>
    <col min="2808" max="2808" width="13.42578125" style="1" customWidth="1"/>
    <col min="2809" max="2809" width="31.28515625" style="1" bestFit="1" customWidth="1"/>
    <col min="2810" max="2811" width="11.85546875" style="1" customWidth="1"/>
    <col min="2812" max="2812" width="8.7109375" style="1" bestFit="1" customWidth="1"/>
    <col min="2813" max="2813" width="9.42578125" style="1" bestFit="1" customWidth="1"/>
    <col min="2814" max="2820" width="11.85546875" style="1" customWidth="1"/>
    <col min="2821" max="2821" width="5.7109375" style="1" customWidth="1"/>
    <col min="2822" max="2822" width="3.7109375" style="1" customWidth="1"/>
    <col min="2823" max="3052" width="9.140625" style="1"/>
    <col min="3053" max="3054" width="3.7109375" style="1" customWidth="1"/>
    <col min="3055" max="3058" width="12.5703125" style="1" customWidth="1"/>
    <col min="3059" max="3059" width="3.7109375" style="1" customWidth="1"/>
    <col min="3060" max="3060" width="42.85546875" style="1" bestFit="1" customWidth="1"/>
    <col min="3061" max="3062" width="11.28515625" style="1" customWidth="1"/>
    <col min="3063" max="3063" width="12.5703125" style="1" customWidth="1"/>
    <col min="3064" max="3064" width="13.42578125" style="1" customWidth="1"/>
    <col min="3065" max="3065" width="31.28515625" style="1" bestFit="1" customWidth="1"/>
    <col min="3066" max="3067" width="11.85546875" style="1" customWidth="1"/>
    <col min="3068" max="3068" width="8.7109375" style="1" bestFit="1" customWidth="1"/>
    <col min="3069" max="3069" width="9.42578125" style="1" bestFit="1" customWidth="1"/>
    <col min="3070" max="3076" width="11.85546875" style="1" customWidth="1"/>
    <col min="3077" max="3077" width="5.7109375" style="1" customWidth="1"/>
    <col min="3078" max="3078" width="3.7109375" style="1" customWidth="1"/>
    <col min="3079" max="3308" width="9.140625" style="1"/>
    <col min="3309" max="3310" width="3.7109375" style="1" customWidth="1"/>
    <col min="3311" max="3314" width="12.5703125" style="1" customWidth="1"/>
    <col min="3315" max="3315" width="3.7109375" style="1" customWidth="1"/>
    <col min="3316" max="3316" width="42.85546875" style="1" bestFit="1" customWidth="1"/>
    <col min="3317" max="3318" width="11.28515625" style="1" customWidth="1"/>
    <col min="3319" max="3319" width="12.5703125" style="1" customWidth="1"/>
    <col min="3320" max="3320" width="13.42578125" style="1" customWidth="1"/>
    <col min="3321" max="3321" width="31.28515625" style="1" bestFit="1" customWidth="1"/>
    <col min="3322" max="3323" width="11.85546875" style="1" customWidth="1"/>
    <col min="3324" max="3324" width="8.7109375" style="1" bestFit="1" customWidth="1"/>
    <col min="3325" max="3325" width="9.42578125" style="1" bestFit="1" customWidth="1"/>
    <col min="3326" max="3332" width="11.85546875" style="1" customWidth="1"/>
    <col min="3333" max="3333" width="5.7109375" style="1" customWidth="1"/>
    <col min="3334" max="3334" width="3.7109375" style="1" customWidth="1"/>
    <col min="3335" max="3564" width="9.140625" style="1"/>
    <col min="3565" max="3566" width="3.7109375" style="1" customWidth="1"/>
    <col min="3567" max="3570" width="12.5703125" style="1" customWidth="1"/>
    <col min="3571" max="3571" width="3.7109375" style="1" customWidth="1"/>
    <col min="3572" max="3572" width="42.85546875" style="1" bestFit="1" customWidth="1"/>
    <col min="3573" max="3574" width="11.28515625" style="1" customWidth="1"/>
    <col min="3575" max="3575" width="12.5703125" style="1" customWidth="1"/>
    <col min="3576" max="3576" width="13.42578125" style="1" customWidth="1"/>
    <col min="3577" max="3577" width="31.28515625" style="1" bestFit="1" customWidth="1"/>
    <col min="3578" max="3579" width="11.85546875" style="1" customWidth="1"/>
    <col min="3580" max="3580" width="8.7109375" style="1" bestFit="1" customWidth="1"/>
    <col min="3581" max="3581" width="9.42578125" style="1" bestFit="1" customWidth="1"/>
    <col min="3582" max="3588" width="11.85546875" style="1" customWidth="1"/>
    <col min="3589" max="3589" width="5.7109375" style="1" customWidth="1"/>
    <col min="3590" max="3590" width="3.7109375" style="1" customWidth="1"/>
    <col min="3591" max="3820" width="9.140625" style="1"/>
    <col min="3821" max="3822" width="3.7109375" style="1" customWidth="1"/>
    <col min="3823" max="3826" width="12.5703125" style="1" customWidth="1"/>
    <col min="3827" max="3827" width="3.7109375" style="1" customWidth="1"/>
    <col min="3828" max="3828" width="42.85546875" style="1" bestFit="1" customWidth="1"/>
    <col min="3829" max="3830" width="11.28515625" style="1" customWidth="1"/>
    <col min="3831" max="3831" width="12.5703125" style="1" customWidth="1"/>
    <col min="3832" max="3832" width="13.42578125" style="1" customWidth="1"/>
    <col min="3833" max="3833" width="31.28515625" style="1" bestFit="1" customWidth="1"/>
    <col min="3834" max="3835" width="11.85546875" style="1" customWidth="1"/>
    <col min="3836" max="3836" width="8.7109375" style="1" bestFit="1" customWidth="1"/>
    <col min="3837" max="3837" width="9.42578125" style="1" bestFit="1" customWidth="1"/>
    <col min="3838" max="3844" width="11.85546875" style="1" customWidth="1"/>
    <col min="3845" max="3845" width="5.7109375" style="1" customWidth="1"/>
    <col min="3846" max="3846" width="3.7109375" style="1" customWidth="1"/>
    <col min="3847" max="4076" width="9.140625" style="1"/>
    <col min="4077" max="4078" width="3.7109375" style="1" customWidth="1"/>
    <col min="4079" max="4082" width="12.5703125" style="1" customWidth="1"/>
    <col min="4083" max="4083" width="3.7109375" style="1" customWidth="1"/>
    <col min="4084" max="4084" width="42.85546875" style="1" bestFit="1" customWidth="1"/>
    <col min="4085" max="4086" width="11.28515625" style="1" customWidth="1"/>
    <col min="4087" max="4087" width="12.5703125" style="1" customWidth="1"/>
    <col min="4088" max="4088" width="13.42578125" style="1" customWidth="1"/>
    <col min="4089" max="4089" width="31.28515625" style="1" bestFit="1" customWidth="1"/>
    <col min="4090" max="4091" width="11.85546875" style="1" customWidth="1"/>
    <col min="4092" max="4092" width="8.7109375" style="1" bestFit="1" customWidth="1"/>
    <col min="4093" max="4093" width="9.42578125" style="1" bestFit="1" customWidth="1"/>
    <col min="4094" max="4100" width="11.85546875" style="1" customWidth="1"/>
    <col min="4101" max="4101" width="5.7109375" style="1" customWidth="1"/>
    <col min="4102" max="4102" width="3.7109375" style="1" customWidth="1"/>
    <col min="4103" max="4332" width="9.140625" style="1"/>
    <col min="4333" max="4334" width="3.7109375" style="1" customWidth="1"/>
    <col min="4335" max="4338" width="12.5703125" style="1" customWidth="1"/>
    <col min="4339" max="4339" width="3.7109375" style="1" customWidth="1"/>
    <col min="4340" max="4340" width="42.85546875" style="1" bestFit="1" customWidth="1"/>
    <col min="4341" max="4342" width="11.28515625" style="1" customWidth="1"/>
    <col min="4343" max="4343" width="12.5703125" style="1" customWidth="1"/>
    <col min="4344" max="4344" width="13.42578125" style="1" customWidth="1"/>
    <col min="4345" max="4345" width="31.28515625" style="1" bestFit="1" customWidth="1"/>
    <col min="4346" max="4347" width="11.85546875" style="1" customWidth="1"/>
    <col min="4348" max="4348" width="8.7109375" style="1" bestFit="1" customWidth="1"/>
    <col min="4349" max="4349" width="9.42578125" style="1" bestFit="1" customWidth="1"/>
    <col min="4350" max="4356" width="11.85546875" style="1" customWidth="1"/>
    <col min="4357" max="4357" width="5.7109375" style="1" customWidth="1"/>
    <col min="4358" max="4358" width="3.7109375" style="1" customWidth="1"/>
    <col min="4359" max="4588" width="9.140625" style="1"/>
    <col min="4589" max="4590" width="3.7109375" style="1" customWidth="1"/>
    <col min="4591" max="4594" width="12.5703125" style="1" customWidth="1"/>
    <col min="4595" max="4595" width="3.7109375" style="1" customWidth="1"/>
    <col min="4596" max="4596" width="42.85546875" style="1" bestFit="1" customWidth="1"/>
    <col min="4597" max="4598" width="11.28515625" style="1" customWidth="1"/>
    <col min="4599" max="4599" width="12.5703125" style="1" customWidth="1"/>
    <col min="4600" max="4600" width="13.42578125" style="1" customWidth="1"/>
    <col min="4601" max="4601" width="31.28515625" style="1" bestFit="1" customWidth="1"/>
    <col min="4602" max="4603" width="11.85546875" style="1" customWidth="1"/>
    <col min="4604" max="4604" width="8.7109375" style="1" bestFit="1" customWidth="1"/>
    <col min="4605" max="4605" width="9.42578125" style="1" bestFit="1" customWidth="1"/>
    <col min="4606" max="4612" width="11.85546875" style="1" customWidth="1"/>
    <col min="4613" max="4613" width="5.7109375" style="1" customWidth="1"/>
    <col min="4614" max="4614" width="3.7109375" style="1" customWidth="1"/>
    <col min="4615" max="4844" width="9.140625" style="1"/>
    <col min="4845" max="4846" width="3.7109375" style="1" customWidth="1"/>
    <col min="4847" max="4850" width="12.5703125" style="1" customWidth="1"/>
    <col min="4851" max="4851" width="3.7109375" style="1" customWidth="1"/>
    <col min="4852" max="4852" width="42.85546875" style="1" bestFit="1" customWidth="1"/>
    <col min="4853" max="4854" width="11.28515625" style="1" customWidth="1"/>
    <col min="4855" max="4855" width="12.5703125" style="1" customWidth="1"/>
    <col min="4856" max="4856" width="13.42578125" style="1" customWidth="1"/>
    <col min="4857" max="4857" width="31.28515625" style="1" bestFit="1" customWidth="1"/>
    <col min="4858" max="4859" width="11.85546875" style="1" customWidth="1"/>
    <col min="4860" max="4860" width="8.7109375" style="1" bestFit="1" customWidth="1"/>
    <col min="4861" max="4861" width="9.42578125" style="1" bestFit="1" customWidth="1"/>
    <col min="4862" max="4868" width="11.85546875" style="1" customWidth="1"/>
    <col min="4869" max="4869" width="5.7109375" style="1" customWidth="1"/>
    <col min="4870" max="4870" width="3.7109375" style="1" customWidth="1"/>
    <col min="4871" max="5100" width="9.140625" style="1"/>
    <col min="5101" max="5102" width="3.7109375" style="1" customWidth="1"/>
    <col min="5103" max="5106" width="12.5703125" style="1" customWidth="1"/>
    <col min="5107" max="5107" width="3.7109375" style="1" customWidth="1"/>
    <col min="5108" max="5108" width="42.85546875" style="1" bestFit="1" customWidth="1"/>
    <col min="5109" max="5110" width="11.28515625" style="1" customWidth="1"/>
    <col min="5111" max="5111" width="12.5703125" style="1" customWidth="1"/>
    <col min="5112" max="5112" width="13.42578125" style="1" customWidth="1"/>
    <col min="5113" max="5113" width="31.28515625" style="1" bestFit="1" customWidth="1"/>
    <col min="5114" max="5115" width="11.85546875" style="1" customWidth="1"/>
    <col min="5116" max="5116" width="8.7109375" style="1" bestFit="1" customWidth="1"/>
    <col min="5117" max="5117" width="9.42578125" style="1" bestFit="1" customWidth="1"/>
    <col min="5118" max="5124" width="11.85546875" style="1" customWidth="1"/>
    <col min="5125" max="5125" width="5.7109375" style="1" customWidth="1"/>
    <col min="5126" max="5126" width="3.7109375" style="1" customWidth="1"/>
    <col min="5127" max="5356" width="9.140625" style="1"/>
    <col min="5357" max="5358" width="3.7109375" style="1" customWidth="1"/>
    <col min="5359" max="5362" width="12.5703125" style="1" customWidth="1"/>
    <col min="5363" max="5363" width="3.7109375" style="1" customWidth="1"/>
    <col min="5364" max="5364" width="42.85546875" style="1" bestFit="1" customWidth="1"/>
    <col min="5365" max="5366" width="11.28515625" style="1" customWidth="1"/>
    <col min="5367" max="5367" width="12.5703125" style="1" customWidth="1"/>
    <col min="5368" max="5368" width="13.42578125" style="1" customWidth="1"/>
    <col min="5369" max="5369" width="31.28515625" style="1" bestFit="1" customWidth="1"/>
    <col min="5370" max="5371" width="11.85546875" style="1" customWidth="1"/>
    <col min="5372" max="5372" width="8.7109375" style="1" bestFit="1" customWidth="1"/>
    <col min="5373" max="5373" width="9.42578125" style="1" bestFit="1" customWidth="1"/>
    <col min="5374" max="5380" width="11.85546875" style="1" customWidth="1"/>
    <col min="5381" max="5381" width="5.7109375" style="1" customWidth="1"/>
    <col min="5382" max="5382" width="3.7109375" style="1" customWidth="1"/>
    <col min="5383" max="5612" width="9.140625" style="1"/>
    <col min="5613" max="5614" width="3.7109375" style="1" customWidth="1"/>
    <col min="5615" max="5618" width="12.5703125" style="1" customWidth="1"/>
    <col min="5619" max="5619" width="3.7109375" style="1" customWidth="1"/>
    <col min="5620" max="5620" width="42.85546875" style="1" bestFit="1" customWidth="1"/>
    <col min="5621" max="5622" width="11.28515625" style="1" customWidth="1"/>
    <col min="5623" max="5623" width="12.5703125" style="1" customWidth="1"/>
    <col min="5624" max="5624" width="13.42578125" style="1" customWidth="1"/>
    <col min="5625" max="5625" width="31.28515625" style="1" bestFit="1" customWidth="1"/>
    <col min="5626" max="5627" width="11.85546875" style="1" customWidth="1"/>
    <col min="5628" max="5628" width="8.7109375" style="1" bestFit="1" customWidth="1"/>
    <col min="5629" max="5629" width="9.42578125" style="1" bestFit="1" customWidth="1"/>
    <col min="5630" max="5636" width="11.85546875" style="1" customWidth="1"/>
    <col min="5637" max="5637" width="5.7109375" style="1" customWidth="1"/>
    <col min="5638" max="5638" width="3.7109375" style="1" customWidth="1"/>
    <col min="5639" max="5868" width="9.140625" style="1"/>
    <col min="5869" max="5870" width="3.7109375" style="1" customWidth="1"/>
    <col min="5871" max="5874" width="12.5703125" style="1" customWidth="1"/>
    <col min="5875" max="5875" width="3.7109375" style="1" customWidth="1"/>
    <col min="5876" max="5876" width="42.85546875" style="1" bestFit="1" customWidth="1"/>
    <col min="5877" max="5878" width="11.28515625" style="1" customWidth="1"/>
    <col min="5879" max="5879" width="12.5703125" style="1" customWidth="1"/>
    <col min="5880" max="5880" width="13.42578125" style="1" customWidth="1"/>
    <col min="5881" max="5881" width="31.28515625" style="1" bestFit="1" customWidth="1"/>
    <col min="5882" max="5883" width="11.85546875" style="1" customWidth="1"/>
    <col min="5884" max="5884" width="8.7109375" style="1" bestFit="1" customWidth="1"/>
    <col min="5885" max="5885" width="9.42578125" style="1" bestFit="1" customWidth="1"/>
    <col min="5886" max="5892" width="11.85546875" style="1" customWidth="1"/>
    <col min="5893" max="5893" width="5.7109375" style="1" customWidth="1"/>
    <col min="5894" max="5894" width="3.7109375" style="1" customWidth="1"/>
    <col min="5895" max="6124" width="9.140625" style="1"/>
    <col min="6125" max="6126" width="3.7109375" style="1" customWidth="1"/>
    <col min="6127" max="6130" width="12.5703125" style="1" customWidth="1"/>
    <col min="6131" max="6131" width="3.7109375" style="1" customWidth="1"/>
    <col min="6132" max="6132" width="42.85546875" style="1" bestFit="1" customWidth="1"/>
    <col min="6133" max="6134" width="11.28515625" style="1" customWidth="1"/>
    <col min="6135" max="6135" width="12.5703125" style="1" customWidth="1"/>
    <col min="6136" max="6136" width="13.42578125" style="1" customWidth="1"/>
    <col min="6137" max="6137" width="31.28515625" style="1" bestFit="1" customWidth="1"/>
    <col min="6138" max="6139" width="11.85546875" style="1" customWidth="1"/>
    <col min="6140" max="6140" width="8.7109375" style="1" bestFit="1" customWidth="1"/>
    <col min="6141" max="6141" width="9.42578125" style="1" bestFit="1" customWidth="1"/>
    <col min="6142" max="6148" width="11.85546875" style="1" customWidth="1"/>
    <col min="6149" max="6149" width="5.7109375" style="1" customWidth="1"/>
    <col min="6150" max="6150" width="3.7109375" style="1" customWidth="1"/>
    <col min="6151" max="6380" width="9.140625" style="1"/>
    <col min="6381" max="6382" width="3.7109375" style="1" customWidth="1"/>
    <col min="6383" max="6386" width="12.5703125" style="1" customWidth="1"/>
    <col min="6387" max="6387" width="3.7109375" style="1" customWidth="1"/>
    <col min="6388" max="6388" width="42.85546875" style="1" bestFit="1" customWidth="1"/>
    <col min="6389" max="6390" width="11.28515625" style="1" customWidth="1"/>
    <col min="6391" max="6391" width="12.5703125" style="1" customWidth="1"/>
    <col min="6392" max="6392" width="13.42578125" style="1" customWidth="1"/>
    <col min="6393" max="6393" width="31.28515625" style="1" bestFit="1" customWidth="1"/>
    <col min="6394" max="6395" width="11.85546875" style="1" customWidth="1"/>
    <col min="6396" max="6396" width="8.7109375" style="1" bestFit="1" customWidth="1"/>
    <col min="6397" max="6397" width="9.42578125" style="1" bestFit="1" customWidth="1"/>
    <col min="6398" max="6404" width="11.85546875" style="1" customWidth="1"/>
    <col min="6405" max="6405" width="5.7109375" style="1" customWidth="1"/>
    <col min="6406" max="6406" width="3.7109375" style="1" customWidth="1"/>
    <col min="6407" max="6636" width="9.140625" style="1"/>
    <col min="6637" max="6638" width="3.7109375" style="1" customWidth="1"/>
    <col min="6639" max="6642" width="12.5703125" style="1" customWidth="1"/>
    <col min="6643" max="6643" width="3.7109375" style="1" customWidth="1"/>
    <col min="6644" max="6644" width="42.85546875" style="1" bestFit="1" customWidth="1"/>
    <col min="6645" max="6646" width="11.28515625" style="1" customWidth="1"/>
    <col min="6647" max="6647" width="12.5703125" style="1" customWidth="1"/>
    <col min="6648" max="6648" width="13.42578125" style="1" customWidth="1"/>
    <col min="6649" max="6649" width="31.28515625" style="1" bestFit="1" customWidth="1"/>
    <col min="6650" max="6651" width="11.85546875" style="1" customWidth="1"/>
    <col min="6652" max="6652" width="8.7109375" style="1" bestFit="1" customWidth="1"/>
    <col min="6653" max="6653" width="9.42578125" style="1" bestFit="1" customWidth="1"/>
    <col min="6654" max="6660" width="11.85546875" style="1" customWidth="1"/>
    <col min="6661" max="6661" width="5.7109375" style="1" customWidth="1"/>
    <col min="6662" max="6662" width="3.7109375" style="1" customWidth="1"/>
    <col min="6663" max="6892" width="9.140625" style="1"/>
    <col min="6893" max="6894" width="3.7109375" style="1" customWidth="1"/>
    <col min="6895" max="6898" width="12.5703125" style="1" customWidth="1"/>
    <col min="6899" max="6899" width="3.7109375" style="1" customWidth="1"/>
    <col min="6900" max="6900" width="42.85546875" style="1" bestFit="1" customWidth="1"/>
    <col min="6901" max="6902" width="11.28515625" style="1" customWidth="1"/>
    <col min="6903" max="6903" width="12.5703125" style="1" customWidth="1"/>
    <col min="6904" max="6904" width="13.42578125" style="1" customWidth="1"/>
    <col min="6905" max="6905" width="31.28515625" style="1" bestFit="1" customWidth="1"/>
    <col min="6906" max="6907" width="11.85546875" style="1" customWidth="1"/>
    <col min="6908" max="6908" width="8.7109375" style="1" bestFit="1" customWidth="1"/>
    <col min="6909" max="6909" width="9.42578125" style="1" bestFit="1" customWidth="1"/>
    <col min="6910" max="6916" width="11.85546875" style="1" customWidth="1"/>
    <col min="6917" max="6917" width="5.7109375" style="1" customWidth="1"/>
    <col min="6918" max="6918" width="3.7109375" style="1" customWidth="1"/>
    <col min="6919" max="7148" width="9.140625" style="1"/>
    <col min="7149" max="7150" width="3.7109375" style="1" customWidth="1"/>
    <col min="7151" max="7154" width="12.5703125" style="1" customWidth="1"/>
    <col min="7155" max="7155" width="3.7109375" style="1" customWidth="1"/>
    <col min="7156" max="7156" width="42.85546875" style="1" bestFit="1" customWidth="1"/>
    <col min="7157" max="7158" width="11.28515625" style="1" customWidth="1"/>
    <col min="7159" max="7159" width="12.5703125" style="1" customWidth="1"/>
    <col min="7160" max="7160" width="13.42578125" style="1" customWidth="1"/>
    <col min="7161" max="7161" width="31.28515625" style="1" bestFit="1" customWidth="1"/>
    <col min="7162" max="7163" width="11.85546875" style="1" customWidth="1"/>
    <col min="7164" max="7164" width="8.7109375" style="1" bestFit="1" customWidth="1"/>
    <col min="7165" max="7165" width="9.42578125" style="1" bestFit="1" customWidth="1"/>
    <col min="7166" max="7172" width="11.85546875" style="1" customWidth="1"/>
    <col min="7173" max="7173" width="5.7109375" style="1" customWidth="1"/>
    <col min="7174" max="7174" width="3.7109375" style="1" customWidth="1"/>
    <col min="7175" max="7404" width="9.140625" style="1"/>
    <col min="7405" max="7406" width="3.7109375" style="1" customWidth="1"/>
    <col min="7407" max="7410" width="12.5703125" style="1" customWidth="1"/>
    <col min="7411" max="7411" width="3.7109375" style="1" customWidth="1"/>
    <col min="7412" max="7412" width="42.85546875" style="1" bestFit="1" customWidth="1"/>
    <col min="7413" max="7414" width="11.28515625" style="1" customWidth="1"/>
    <col min="7415" max="7415" width="12.5703125" style="1" customWidth="1"/>
    <col min="7416" max="7416" width="13.42578125" style="1" customWidth="1"/>
    <col min="7417" max="7417" width="31.28515625" style="1" bestFit="1" customWidth="1"/>
    <col min="7418" max="7419" width="11.85546875" style="1" customWidth="1"/>
    <col min="7420" max="7420" width="8.7109375" style="1" bestFit="1" customWidth="1"/>
    <col min="7421" max="7421" width="9.42578125" style="1" bestFit="1" customWidth="1"/>
    <col min="7422" max="7428" width="11.85546875" style="1" customWidth="1"/>
    <col min="7429" max="7429" width="5.7109375" style="1" customWidth="1"/>
    <col min="7430" max="7430" width="3.7109375" style="1" customWidth="1"/>
    <col min="7431" max="7660" width="9.140625" style="1"/>
    <col min="7661" max="7662" width="3.7109375" style="1" customWidth="1"/>
    <col min="7663" max="7666" width="12.5703125" style="1" customWidth="1"/>
    <col min="7667" max="7667" width="3.7109375" style="1" customWidth="1"/>
    <col min="7668" max="7668" width="42.85546875" style="1" bestFit="1" customWidth="1"/>
    <col min="7669" max="7670" width="11.28515625" style="1" customWidth="1"/>
    <col min="7671" max="7671" width="12.5703125" style="1" customWidth="1"/>
    <col min="7672" max="7672" width="13.42578125" style="1" customWidth="1"/>
    <col min="7673" max="7673" width="31.28515625" style="1" bestFit="1" customWidth="1"/>
    <col min="7674" max="7675" width="11.85546875" style="1" customWidth="1"/>
    <col min="7676" max="7676" width="8.7109375" style="1" bestFit="1" customWidth="1"/>
    <col min="7677" max="7677" width="9.42578125" style="1" bestFit="1" customWidth="1"/>
    <col min="7678" max="7684" width="11.85546875" style="1" customWidth="1"/>
    <col min="7685" max="7685" width="5.7109375" style="1" customWidth="1"/>
    <col min="7686" max="7686" width="3.7109375" style="1" customWidth="1"/>
    <col min="7687" max="7916" width="9.140625" style="1"/>
    <col min="7917" max="7918" width="3.7109375" style="1" customWidth="1"/>
    <col min="7919" max="7922" width="12.5703125" style="1" customWidth="1"/>
    <col min="7923" max="7923" width="3.7109375" style="1" customWidth="1"/>
    <col min="7924" max="7924" width="42.85546875" style="1" bestFit="1" customWidth="1"/>
    <col min="7925" max="7926" width="11.28515625" style="1" customWidth="1"/>
    <col min="7927" max="7927" width="12.5703125" style="1" customWidth="1"/>
    <col min="7928" max="7928" width="13.42578125" style="1" customWidth="1"/>
    <col min="7929" max="7929" width="31.28515625" style="1" bestFit="1" customWidth="1"/>
    <col min="7930" max="7931" width="11.85546875" style="1" customWidth="1"/>
    <col min="7932" max="7932" width="8.7109375" style="1" bestFit="1" customWidth="1"/>
    <col min="7933" max="7933" width="9.42578125" style="1" bestFit="1" customWidth="1"/>
    <col min="7934" max="7940" width="11.85546875" style="1" customWidth="1"/>
    <col min="7941" max="7941" width="5.7109375" style="1" customWidth="1"/>
    <col min="7942" max="7942" width="3.7109375" style="1" customWidth="1"/>
    <col min="7943" max="8172" width="9.140625" style="1"/>
    <col min="8173" max="8174" width="3.7109375" style="1" customWidth="1"/>
    <col min="8175" max="8178" width="12.5703125" style="1" customWidth="1"/>
    <col min="8179" max="8179" width="3.7109375" style="1" customWidth="1"/>
    <col min="8180" max="8180" width="42.85546875" style="1" bestFit="1" customWidth="1"/>
    <col min="8181" max="8182" width="11.28515625" style="1" customWidth="1"/>
    <col min="8183" max="8183" width="12.5703125" style="1" customWidth="1"/>
    <col min="8184" max="8184" width="13.42578125" style="1" customWidth="1"/>
    <col min="8185" max="8185" width="31.28515625" style="1" bestFit="1" customWidth="1"/>
    <col min="8186" max="8187" width="11.85546875" style="1" customWidth="1"/>
    <col min="8188" max="8188" width="8.7109375" style="1" bestFit="1" customWidth="1"/>
    <col min="8189" max="8189" width="9.42578125" style="1" bestFit="1" customWidth="1"/>
    <col min="8190" max="8196" width="11.85546875" style="1" customWidth="1"/>
    <col min="8197" max="8197" width="5.7109375" style="1" customWidth="1"/>
    <col min="8198" max="8198" width="3.7109375" style="1" customWidth="1"/>
    <col min="8199" max="8428" width="9.140625" style="1"/>
    <col min="8429" max="8430" width="3.7109375" style="1" customWidth="1"/>
    <col min="8431" max="8434" width="12.5703125" style="1" customWidth="1"/>
    <col min="8435" max="8435" width="3.7109375" style="1" customWidth="1"/>
    <col min="8436" max="8436" width="42.85546875" style="1" bestFit="1" customWidth="1"/>
    <col min="8437" max="8438" width="11.28515625" style="1" customWidth="1"/>
    <col min="8439" max="8439" width="12.5703125" style="1" customWidth="1"/>
    <col min="8440" max="8440" width="13.42578125" style="1" customWidth="1"/>
    <col min="8441" max="8441" width="31.28515625" style="1" bestFit="1" customWidth="1"/>
    <col min="8442" max="8443" width="11.85546875" style="1" customWidth="1"/>
    <col min="8444" max="8444" width="8.7109375" style="1" bestFit="1" customWidth="1"/>
    <col min="8445" max="8445" width="9.42578125" style="1" bestFit="1" customWidth="1"/>
    <col min="8446" max="8452" width="11.85546875" style="1" customWidth="1"/>
    <col min="8453" max="8453" width="5.7109375" style="1" customWidth="1"/>
    <col min="8454" max="8454" width="3.7109375" style="1" customWidth="1"/>
    <col min="8455" max="8684" width="9.140625" style="1"/>
    <col min="8685" max="8686" width="3.7109375" style="1" customWidth="1"/>
    <col min="8687" max="8690" width="12.5703125" style="1" customWidth="1"/>
    <col min="8691" max="8691" width="3.7109375" style="1" customWidth="1"/>
    <col min="8692" max="8692" width="42.85546875" style="1" bestFit="1" customWidth="1"/>
    <col min="8693" max="8694" width="11.28515625" style="1" customWidth="1"/>
    <col min="8695" max="8695" width="12.5703125" style="1" customWidth="1"/>
    <col min="8696" max="8696" width="13.42578125" style="1" customWidth="1"/>
    <col min="8697" max="8697" width="31.28515625" style="1" bestFit="1" customWidth="1"/>
    <col min="8698" max="8699" width="11.85546875" style="1" customWidth="1"/>
    <col min="8700" max="8700" width="8.7109375" style="1" bestFit="1" customWidth="1"/>
    <col min="8701" max="8701" width="9.42578125" style="1" bestFit="1" customWidth="1"/>
    <col min="8702" max="8708" width="11.85546875" style="1" customWidth="1"/>
    <col min="8709" max="8709" width="5.7109375" style="1" customWidth="1"/>
    <col min="8710" max="8710" width="3.7109375" style="1" customWidth="1"/>
    <col min="8711" max="8940" width="9.140625" style="1"/>
    <col min="8941" max="8942" width="3.7109375" style="1" customWidth="1"/>
    <col min="8943" max="8946" width="12.5703125" style="1" customWidth="1"/>
    <col min="8947" max="8947" width="3.7109375" style="1" customWidth="1"/>
    <col min="8948" max="8948" width="42.85546875" style="1" bestFit="1" customWidth="1"/>
    <col min="8949" max="8950" width="11.28515625" style="1" customWidth="1"/>
    <col min="8951" max="8951" width="12.5703125" style="1" customWidth="1"/>
    <col min="8952" max="8952" width="13.42578125" style="1" customWidth="1"/>
    <col min="8953" max="8953" width="31.28515625" style="1" bestFit="1" customWidth="1"/>
    <col min="8954" max="8955" width="11.85546875" style="1" customWidth="1"/>
    <col min="8956" max="8956" width="8.7109375" style="1" bestFit="1" customWidth="1"/>
    <col min="8957" max="8957" width="9.42578125" style="1" bestFit="1" customWidth="1"/>
    <col min="8958" max="8964" width="11.85546875" style="1" customWidth="1"/>
    <col min="8965" max="8965" width="5.7109375" style="1" customWidth="1"/>
    <col min="8966" max="8966" width="3.7109375" style="1" customWidth="1"/>
    <col min="8967" max="9196" width="9.140625" style="1"/>
    <col min="9197" max="9198" width="3.7109375" style="1" customWidth="1"/>
    <col min="9199" max="9202" width="12.5703125" style="1" customWidth="1"/>
    <col min="9203" max="9203" width="3.7109375" style="1" customWidth="1"/>
    <col min="9204" max="9204" width="42.85546875" style="1" bestFit="1" customWidth="1"/>
    <col min="9205" max="9206" width="11.28515625" style="1" customWidth="1"/>
    <col min="9207" max="9207" width="12.5703125" style="1" customWidth="1"/>
    <col min="9208" max="9208" width="13.42578125" style="1" customWidth="1"/>
    <col min="9209" max="9209" width="31.28515625" style="1" bestFit="1" customWidth="1"/>
    <col min="9210" max="9211" width="11.85546875" style="1" customWidth="1"/>
    <col min="9212" max="9212" width="8.7109375" style="1" bestFit="1" customWidth="1"/>
    <col min="9213" max="9213" width="9.42578125" style="1" bestFit="1" customWidth="1"/>
    <col min="9214" max="9220" width="11.85546875" style="1" customWidth="1"/>
    <col min="9221" max="9221" width="5.7109375" style="1" customWidth="1"/>
    <col min="9222" max="9222" width="3.7109375" style="1" customWidth="1"/>
    <col min="9223" max="9452" width="9.140625" style="1"/>
    <col min="9453" max="9454" width="3.7109375" style="1" customWidth="1"/>
    <col min="9455" max="9458" width="12.5703125" style="1" customWidth="1"/>
    <col min="9459" max="9459" width="3.7109375" style="1" customWidth="1"/>
    <col min="9460" max="9460" width="42.85546875" style="1" bestFit="1" customWidth="1"/>
    <col min="9461" max="9462" width="11.28515625" style="1" customWidth="1"/>
    <col min="9463" max="9463" width="12.5703125" style="1" customWidth="1"/>
    <col min="9464" max="9464" width="13.42578125" style="1" customWidth="1"/>
    <col min="9465" max="9465" width="31.28515625" style="1" bestFit="1" customWidth="1"/>
    <col min="9466" max="9467" width="11.85546875" style="1" customWidth="1"/>
    <col min="9468" max="9468" width="8.7109375" style="1" bestFit="1" customWidth="1"/>
    <col min="9469" max="9469" width="9.42578125" style="1" bestFit="1" customWidth="1"/>
    <col min="9470" max="9476" width="11.85546875" style="1" customWidth="1"/>
    <col min="9477" max="9477" width="5.7109375" style="1" customWidth="1"/>
    <col min="9478" max="9478" width="3.7109375" style="1" customWidth="1"/>
    <col min="9479" max="9708" width="9.140625" style="1"/>
    <col min="9709" max="9710" width="3.7109375" style="1" customWidth="1"/>
    <col min="9711" max="9714" width="12.5703125" style="1" customWidth="1"/>
    <col min="9715" max="9715" width="3.7109375" style="1" customWidth="1"/>
    <col min="9716" max="9716" width="42.85546875" style="1" bestFit="1" customWidth="1"/>
    <col min="9717" max="9718" width="11.28515625" style="1" customWidth="1"/>
    <col min="9719" max="9719" width="12.5703125" style="1" customWidth="1"/>
    <col min="9720" max="9720" width="13.42578125" style="1" customWidth="1"/>
    <col min="9721" max="9721" width="31.28515625" style="1" bestFit="1" customWidth="1"/>
    <col min="9722" max="9723" width="11.85546875" style="1" customWidth="1"/>
    <col min="9724" max="9724" width="8.7109375" style="1" bestFit="1" customWidth="1"/>
    <col min="9725" max="9725" width="9.42578125" style="1" bestFit="1" customWidth="1"/>
    <col min="9726" max="9732" width="11.85546875" style="1" customWidth="1"/>
    <col min="9733" max="9733" width="5.7109375" style="1" customWidth="1"/>
    <col min="9734" max="9734" width="3.7109375" style="1" customWidth="1"/>
    <col min="9735" max="9964" width="9.140625" style="1"/>
    <col min="9965" max="9966" width="3.7109375" style="1" customWidth="1"/>
    <col min="9967" max="9970" width="12.5703125" style="1" customWidth="1"/>
    <col min="9971" max="9971" width="3.7109375" style="1" customWidth="1"/>
    <col min="9972" max="9972" width="42.85546875" style="1" bestFit="1" customWidth="1"/>
    <col min="9973" max="9974" width="11.28515625" style="1" customWidth="1"/>
    <col min="9975" max="9975" width="12.5703125" style="1" customWidth="1"/>
    <col min="9976" max="9976" width="13.42578125" style="1" customWidth="1"/>
    <col min="9977" max="9977" width="31.28515625" style="1" bestFit="1" customWidth="1"/>
    <col min="9978" max="9979" width="11.85546875" style="1" customWidth="1"/>
    <col min="9980" max="9980" width="8.7109375" style="1" bestFit="1" customWidth="1"/>
    <col min="9981" max="9981" width="9.42578125" style="1" bestFit="1" customWidth="1"/>
    <col min="9982" max="9988" width="11.85546875" style="1" customWidth="1"/>
    <col min="9989" max="9989" width="5.7109375" style="1" customWidth="1"/>
    <col min="9990" max="9990" width="3.7109375" style="1" customWidth="1"/>
    <col min="9991" max="10220" width="9.140625" style="1"/>
    <col min="10221" max="10222" width="3.7109375" style="1" customWidth="1"/>
    <col min="10223" max="10226" width="12.5703125" style="1" customWidth="1"/>
    <col min="10227" max="10227" width="3.7109375" style="1" customWidth="1"/>
    <col min="10228" max="10228" width="42.85546875" style="1" bestFit="1" customWidth="1"/>
    <col min="10229" max="10230" width="11.28515625" style="1" customWidth="1"/>
    <col min="10231" max="10231" width="12.5703125" style="1" customWidth="1"/>
    <col min="10232" max="10232" width="13.42578125" style="1" customWidth="1"/>
    <col min="10233" max="10233" width="31.28515625" style="1" bestFit="1" customWidth="1"/>
    <col min="10234" max="10235" width="11.85546875" style="1" customWidth="1"/>
    <col min="10236" max="10236" width="8.7109375" style="1" bestFit="1" customWidth="1"/>
    <col min="10237" max="10237" width="9.42578125" style="1" bestFit="1" customWidth="1"/>
    <col min="10238" max="10244" width="11.85546875" style="1" customWidth="1"/>
    <col min="10245" max="10245" width="5.7109375" style="1" customWidth="1"/>
    <col min="10246" max="10246" width="3.7109375" style="1" customWidth="1"/>
    <col min="10247" max="10476" width="9.140625" style="1"/>
    <col min="10477" max="10478" width="3.7109375" style="1" customWidth="1"/>
    <col min="10479" max="10482" width="12.5703125" style="1" customWidth="1"/>
    <col min="10483" max="10483" width="3.7109375" style="1" customWidth="1"/>
    <col min="10484" max="10484" width="42.85546875" style="1" bestFit="1" customWidth="1"/>
    <col min="10485" max="10486" width="11.28515625" style="1" customWidth="1"/>
    <col min="10487" max="10487" width="12.5703125" style="1" customWidth="1"/>
    <col min="10488" max="10488" width="13.42578125" style="1" customWidth="1"/>
    <col min="10489" max="10489" width="31.28515625" style="1" bestFit="1" customWidth="1"/>
    <col min="10490" max="10491" width="11.85546875" style="1" customWidth="1"/>
    <col min="10492" max="10492" width="8.7109375" style="1" bestFit="1" customWidth="1"/>
    <col min="10493" max="10493" width="9.42578125" style="1" bestFit="1" customWidth="1"/>
    <col min="10494" max="10500" width="11.85546875" style="1" customWidth="1"/>
    <col min="10501" max="10501" width="5.7109375" style="1" customWidth="1"/>
    <col min="10502" max="10502" width="3.7109375" style="1" customWidth="1"/>
    <col min="10503" max="10732" width="9.140625" style="1"/>
    <col min="10733" max="10734" width="3.7109375" style="1" customWidth="1"/>
    <col min="10735" max="10738" width="12.5703125" style="1" customWidth="1"/>
    <col min="10739" max="10739" width="3.7109375" style="1" customWidth="1"/>
    <col min="10740" max="10740" width="42.85546875" style="1" bestFit="1" customWidth="1"/>
    <col min="10741" max="10742" width="11.28515625" style="1" customWidth="1"/>
    <col min="10743" max="10743" width="12.5703125" style="1" customWidth="1"/>
    <col min="10744" max="10744" width="13.42578125" style="1" customWidth="1"/>
    <col min="10745" max="10745" width="31.28515625" style="1" bestFit="1" customWidth="1"/>
    <col min="10746" max="10747" width="11.85546875" style="1" customWidth="1"/>
    <col min="10748" max="10748" width="8.7109375" style="1" bestFit="1" customWidth="1"/>
    <col min="10749" max="10749" width="9.42578125" style="1" bestFit="1" customWidth="1"/>
    <col min="10750" max="10756" width="11.85546875" style="1" customWidth="1"/>
    <col min="10757" max="10757" width="5.7109375" style="1" customWidth="1"/>
    <col min="10758" max="10758" width="3.7109375" style="1" customWidth="1"/>
    <col min="10759" max="10988" width="9.140625" style="1"/>
    <col min="10989" max="10990" width="3.7109375" style="1" customWidth="1"/>
    <col min="10991" max="10994" width="12.5703125" style="1" customWidth="1"/>
    <col min="10995" max="10995" width="3.7109375" style="1" customWidth="1"/>
    <col min="10996" max="10996" width="42.85546875" style="1" bestFit="1" customWidth="1"/>
    <col min="10997" max="10998" width="11.28515625" style="1" customWidth="1"/>
    <col min="10999" max="10999" width="12.5703125" style="1" customWidth="1"/>
    <col min="11000" max="11000" width="13.42578125" style="1" customWidth="1"/>
    <col min="11001" max="11001" width="31.28515625" style="1" bestFit="1" customWidth="1"/>
    <col min="11002" max="11003" width="11.85546875" style="1" customWidth="1"/>
    <col min="11004" max="11004" width="8.7109375" style="1" bestFit="1" customWidth="1"/>
    <col min="11005" max="11005" width="9.42578125" style="1" bestFit="1" customWidth="1"/>
    <col min="11006" max="11012" width="11.85546875" style="1" customWidth="1"/>
    <col min="11013" max="11013" width="5.7109375" style="1" customWidth="1"/>
    <col min="11014" max="11014" width="3.7109375" style="1" customWidth="1"/>
    <col min="11015" max="11244" width="9.140625" style="1"/>
    <col min="11245" max="11246" width="3.7109375" style="1" customWidth="1"/>
    <col min="11247" max="11250" width="12.5703125" style="1" customWidth="1"/>
    <col min="11251" max="11251" width="3.7109375" style="1" customWidth="1"/>
    <col min="11252" max="11252" width="42.85546875" style="1" bestFit="1" customWidth="1"/>
    <col min="11253" max="11254" width="11.28515625" style="1" customWidth="1"/>
    <col min="11255" max="11255" width="12.5703125" style="1" customWidth="1"/>
    <col min="11256" max="11256" width="13.42578125" style="1" customWidth="1"/>
    <col min="11257" max="11257" width="31.28515625" style="1" bestFit="1" customWidth="1"/>
    <col min="11258" max="11259" width="11.85546875" style="1" customWidth="1"/>
    <col min="11260" max="11260" width="8.7109375" style="1" bestFit="1" customWidth="1"/>
    <col min="11261" max="11261" width="9.42578125" style="1" bestFit="1" customWidth="1"/>
    <col min="11262" max="11268" width="11.85546875" style="1" customWidth="1"/>
    <col min="11269" max="11269" width="5.7109375" style="1" customWidth="1"/>
    <col min="11270" max="11270" width="3.7109375" style="1" customWidth="1"/>
    <col min="11271" max="11500" width="9.140625" style="1"/>
    <col min="11501" max="11502" width="3.7109375" style="1" customWidth="1"/>
    <col min="11503" max="11506" width="12.5703125" style="1" customWidth="1"/>
    <col min="11507" max="11507" width="3.7109375" style="1" customWidth="1"/>
    <col min="11508" max="11508" width="42.85546875" style="1" bestFit="1" customWidth="1"/>
    <col min="11509" max="11510" width="11.28515625" style="1" customWidth="1"/>
    <col min="11511" max="11511" width="12.5703125" style="1" customWidth="1"/>
    <col min="11512" max="11512" width="13.42578125" style="1" customWidth="1"/>
    <col min="11513" max="11513" width="31.28515625" style="1" bestFit="1" customWidth="1"/>
    <col min="11514" max="11515" width="11.85546875" style="1" customWidth="1"/>
    <col min="11516" max="11516" width="8.7109375" style="1" bestFit="1" customWidth="1"/>
    <col min="11517" max="11517" width="9.42578125" style="1" bestFit="1" customWidth="1"/>
    <col min="11518" max="11524" width="11.85546875" style="1" customWidth="1"/>
    <col min="11525" max="11525" width="5.7109375" style="1" customWidth="1"/>
    <col min="11526" max="11526" width="3.7109375" style="1" customWidth="1"/>
    <col min="11527" max="11756" width="9.140625" style="1"/>
    <col min="11757" max="11758" width="3.7109375" style="1" customWidth="1"/>
    <col min="11759" max="11762" width="12.5703125" style="1" customWidth="1"/>
    <col min="11763" max="11763" width="3.7109375" style="1" customWidth="1"/>
    <col min="11764" max="11764" width="42.85546875" style="1" bestFit="1" customWidth="1"/>
    <col min="11765" max="11766" width="11.28515625" style="1" customWidth="1"/>
    <col min="11767" max="11767" width="12.5703125" style="1" customWidth="1"/>
    <col min="11768" max="11768" width="13.42578125" style="1" customWidth="1"/>
    <col min="11769" max="11769" width="31.28515625" style="1" bestFit="1" customWidth="1"/>
    <col min="11770" max="11771" width="11.85546875" style="1" customWidth="1"/>
    <col min="11772" max="11772" width="8.7109375" style="1" bestFit="1" customWidth="1"/>
    <col min="11773" max="11773" width="9.42578125" style="1" bestFit="1" customWidth="1"/>
    <col min="11774" max="11780" width="11.85546875" style="1" customWidth="1"/>
    <col min="11781" max="11781" width="5.7109375" style="1" customWidth="1"/>
    <col min="11782" max="11782" width="3.7109375" style="1" customWidth="1"/>
    <col min="11783" max="12012" width="9.140625" style="1"/>
    <col min="12013" max="12014" width="3.7109375" style="1" customWidth="1"/>
    <col min="12015" max="12018" width="12.5703125" style="1" customWidth="1"/>
    <col min="12019" max="12019" width="3.7109375" style="1" customWidth="1"/>
    <col min="12020" max="12020" width="42.85546875" style="1" bestFit="1" customWidth="1"/>
    <col min="12021" max="12022" width="11.28515625" style="1" customWidth="1"/>
    <col min="12023" max="12023" width="12.5703125" style="1" customWidth="1"/>
    <col min="12024" max="12024" width="13.42578125" style="1" customWidth="1"/>
    <col min="12025" max="12025" width="31.28515625" style="1" bestFit="1" customWidth="1"/>
    <col min="12026" max="12027" width="11.85546875" style="1" customWidth="1"/>
    <col min="12028" max="12028" width="8.7109375" style="1" bestFit="1" customWidth="1"/>
    <col min="12029" max="12029" width="9.42578125" style="1" bestFit="1" customWidth="1"/>
    <col min="12030" max="12036" width="11.85546875" style="1" customWidth="1"/>
    <col min="12037" max="12037" width="5.7109375" style="1" customWidth="1"/>
    <col min="12038" max="12038" width="3.7109375" style="1" customWidth="1"/>
    <col min="12039" max="12268" width="9.140625" style="1"/>
    <col min="12269" max="12270" width="3.7109375" style="1" customWidth="1"/>
    <col min="12271" max="12274" width="12.5703125" style="1" customWidth="1"/>
    <col min="12275" max="12275" width="3.7109375" style="1" customWidth="1"/>
    <col min="12276" max="12276" width="42.85546875" style="1" bestFit="1" customWidth="1"/>
    <col min="12277" max="12278" width="11.28515625" style="1" customWidth="1"/>
    <col min="12279" max="12279" width="12.5703125" style="1" customWidth="1"/>
    <col min="12280" max="12280" width="13.42578125" style="1" customWidth="1"/>
    <col min="12281" max="12281" width="31.28515625" style="1" bestFit="1" customWidth="1"/>
    <col min="12282" max="12283" width="11.85546875" style="1" customWidth="1"/>
    <col min="12284" max="12284" width="8.7109375" style="1" bestFit="1" customWidth="1"/>
    <col min="12285" max="12285" width="9.42578125" style="1" bestFit="1" customWidth="1"/>
    <col min="12286" max="12292" width="11.85546875" style="1" customWidth="1"/>
    <col min="12293" max="12293" width="5.7109375" style="1" customWidth="1"/>
    <col min="12294" max="12294" width="3.7109375" style="1" customWidth="1"/>
    <col min="12295" max="12524" width="9.140625" style="1"/>
    <col min="12525" max="12526" width="3.7109375" style="1" customWidth="1"/>
    <col min="12527" max="12530" width="12.5703125" style="1" customWidth="1"/>
    <col min="12531" max="12531" width="3.7109375" style="1" customWidth="1"/>
    <col min="12532" max="12532" width="42.85546875" style="1" bestFit="1" customWidth="1"/>
    <col min="12533" max="12534" width="11.28515625" style="1" customWidth="1"/>
    <col min="12535" max="12535" width="12.5703125" style="1" customWidth="1"/>
    <col min="12536" max="12536" width="13.42578125" style="1" customWidth="1"/>
    <col min="12537" max="12537" width="31.28515625" style="1" bestFit="1" customWidth="1"/>
    <col min="12538" max="12539" width="11.85546875" style="1" customWidth="1"/>
    <col min="12540" max="12540" width="8.7109375" style="1" bestFit="1" customWidth="1"/>
    <col min="12541" max="12541" width="9.42578125" style="1" bestFit="1" customWidth="1"/>
    <col min="12542" max="12548" width="11.85546875" style="1" customWidth="1"/>
    <col min="12549" max="12549" width="5.7109375" style="1" customWidth="1"/>
    <col min="12550" max="12550" width="3.7109375" style="1" customWidth="1"/>
    <col min="12551" max="12780" width="9.140625" style="1"/>
    <col min="12781" max="12782" width="3.7109375" style="1" customWidth="1"/>
    <col min="12783" max="12786" width="12.5703125" style="1" customWidth="1"/>
    <col min="12787" max="12787" width="3.7109375" style="1" customWidth="1"/>
    <col min="12788" max="12788" width="42.85546875" style="1" bestFit="1" customWidth="1"/>
    <col min="12789" max="12790" width="11.28515625" style="1" customWidth="1"/>
    <col min="12791" max="12791" width="12.5703125" style="1" customWidth="1"/>
    <col min="12792" max="12792" width="13.42578125" style="1" customWidth="1"/>
    <col min="12793" max="12793" width="31.28515625" style="1" bestFit="1" customWidth="1"/>
    <col min="12794" max="12795" width="11.85546875" style="1" customWidth="1"/>
    <col min="12796" max="12796" width="8.7109375" style="1" bestFit="1" customWidth="1"/>
    <col min="12797" max="12797" width="9.42578125" style="1" bestFit="1" customWidth="1"/>
    <col min="12798" max="12804" width="11.85546875" style="1" customWidth="1"/>
    <col min="12805" max="12805" width="5.7109375" style="1" customWidth="1"/>
    <col min="12806" max="12806" width="3.7109375" style="1" customWidth="1"/>
    <col min="12807" max="13036" width="9.140625" style="1"/>
    <col min="13037" max="13038" width="3.7109375" style="1" customWidth="1"/>
    <col min="13039" max="13042" width="12.5703125" style="1" customWidth="1"/>
    <col min="13043" max="13043" width="3.7109375" style="1" customWidth="1"/>
    <col min="13044" max="13044" width="42.85546875" style="1" bestFit="1" customWidth="1"/>
    <col min="13045" max="13046" width="11.28515625" style="1" customWidth="1"/>
    <col min="13047" max="13047" width="12.5703125" style="1" customWidth="1"/>
    <col min="13048" max="13048" width="13.42578125" style="1" customWidth="1"/>
    <col min="13049" max="13049" width="31.28515625" style="1" bestFit="1" customWidth="1"/>
    <col min="13050" max="13051" width="11.85546875" style="1" customWidth="1"/>
    <col min="13052" max="13052" width="8.7109375" style="1" bestFit="1" customWidth="1"/>
    <col min="13053" max="13053" width="9.42578125" style="1" bestFit="1" customWidth="1"/>
    <col min="13054" max="13060" width="11.85546875" style="1" customWidth="1"/>
    <col min="13061" max="13061" width="5.7109375" style="1" customWidth="1"/>
    <col min="13062" max="13062" width="3.7109375" style="1" customWidth="1"/>
    <col min="13063" max="13292" width="9.140625" style="1"/>
    <col min="13293" max="13294" width="3.7109375" style="1" customWidth="1"/>
    <col min="13295" max="13298" width="12.5703125" style="1" customWidth="1"/>
    <col min="13299" max="13299" width="3.7109375" style="1" customWidth="1"/>
    <col min="13300" max="13300" width="42.85546875" style="1" bestFit="1" customWidth="1"/>
    <col min="13301" max="13302" width="11.28515625" style="1" customWidth="1"/>
    <col min="13303" max="13303" width="12.5703125" style="1" customWidth="1"/>
    <col min="13304" max="13304" width="13.42578125" style="1" customWidth="1"/>
    <col min="13305" max="13305" width="31.28515625" style="1" bestFit="1" customWidth="1"/>
    <col min="13306" max="13307" width="11.85546875" style="1" customWidth="1"/>
    <col min="13308" max="13308" width="8.7109375" style="1" bestFit="1" customWidth="1"/>
    <col min="13309" max="13309" width="9.42578125" style="1" bestFit="1" customWidth="1"/>
    <col min="13310" max="13316" width="11.85546875" style="1" customWidth="1"/>
    <col min="13317" max="13317" width="5.7109375" style="1" customWidth="1"/>
    <col min="13318" max="13318" width="3.7109375" style="1" customWidth="1"/>
    <col min="13319" max="13548" width="9.140625" style="1"/>
    <col min="13549" max="13550" width="3.7109375" style="1" customWidth="1"/>
    <col min="13551" max="13554" width="12.5703125" style="1" customWidth="1"/>
    <col min="13555" max="13555" width="3.7109375" style="1" customWidth="1"/>
    <col min="13556" max="13556" width="42.85546875" style="1" bestFit="1" customWidth="1"/>
    <col min="13557" max="13558" width="11.28515625" style="1" customWidth="1"/>
    <col min="13559" max="13559" width="12.5703125" style="1" customWidth="1"/>
    <col min="13560" max="13560" width="13.42578125" style="1" customWidth="1"/>
    <col min="13561" max="13561" width="31.28515625" style="1" bestFit="1" customWidth="1"/>
    <col min="13562" max="13563" width="11.85546875" style="1" customWidth="1"/>
    <col min="13564" max="13564" width="8.7109375" style="1" bestFit="1" customWidth="1"/>
    <col min="13565" max="13565" width="9.42578125" style="1" bestFit="1" customWidth="1"/>
    <col min="13566" max="13572" width="11.85546875" style="1" customWidth="1"/>
    <col min="13573" max="13573" width="5.7109375" style="1" customWidth="1"/>
    <col min="13574" max="13574" width="3.7109375" style="1" customWidth="1"/>
    <col min="13575" max="13804" width="9.140625" style="1"/>
    <col min="13805" max="13806" width="3.7109375" style="1" customWidth="1"/>
    <col min="13807" max="13810" width="12.5703125" style="1" customWidth="1"/>
    <col min="13811" max="13811" width="3.7109375" style="1" customWidth="1"/>
    <col min="13812" max="13812" width="42.85546875" style="1" bestFit="1" customWidth="1"/>
    <col min="13813" max="13814" width="11.28515625" style="1" customWidth="1"/>
    <col min="13815" max="13815" width="12.5703125" style="1" customWidth="1"/>
    <col min="13816" max="13816" width="13.42578125" style="1" customWidth="1"/>
    <col min="13817" max="13817" width="31.28515625" style="1" bestFit="1" customWidth="1"/>
    <col min="13818" max="13819" width="11.85546875" style="1" customWidth="1"/>
    <col min="13820" max="13820" width="8.7109375" style="1" bestFit="1" customWidth="1"/>
    <col min="13821" max="13821" width="9.42578125" style="1" bestFit="1" customWidth="1"/>
    <col min="13822" max="13828" width="11.85546875" style="1" customWidth="1"/>
    <col min="13829" max="13829" width="5.7109375" style="1" customWidth="1"/>
    <col min="13830" max="13830" width="3.7109375" style="1" customWidth="1"/>
    <col min="13831" max="14060" width="9.140625" style="1"/>
    <col min="14061" max="14062" width="3.7109375" style="1" customWidth="1"/>
    <col min="14063" max="14066" width="12.5703125" style="1" customWidth="1"/>
    <col min="14067" max="14067" width="3.7109375" style="1" customWidth="1"/>
    <col min="14068" max="14068" width="42.85546875" style="1" bestFit="1" customWidth="1"/>
    <col min="14069" max="14070" width="11.28515625" style="1" customWidth="1"/>
    <col min="14071" max="14071" width="12.5703125" style="1" customWidth="1"/>
    <col min="14072" max="14072" width="13.42578125" style="1" customWidth="1"/>
    <col min="14073" max="14073" width="31.28515625" style="1" bestFit="1" customWidth="1"/>
    <col min="14074" max="14075" width="11.85546875" style="1" customWidth="1"/>
    <col min="14076" max="14076" width="8.7109375" style="1" bestFit="1" customWidth="1"/>
    <col min="14077" max="14077" width="9.42578125" style="1" bestFit="1" customWidth="1"/>
    <col min="14078" max="14084" width="11.85546875" style="1" customWidth="1"/>
    <col min="14085" max="14085" width="5.7109375" style="1" customWidth="1"/>
    <col min="14086" max="14086" width="3.7109375" style="1" customWidth="1"/>
    <col min="14087" max="14316" width="9.140625" style="1"/>
    <col min="14317" max="14318" width="3.7109375" style="1" customWidth="1"/>
    <col min="14319" max="14322" width="12.5703125" style="1" customWidth="1"/>
    <col min="14323" max="14323" width="3.7109375" style="1" customWidth="1"/>
    <col min="14324" max="14324" width="42.85546875" style="1" bestFit="1" customWidth="1"/>
    <col min="14325" max="14326" width="11.28515625" style="1" customWidth="1"/>
    <col min="14327" max="14327" width="12.5703125" style="1" customWidth="1"/>
    <col min="14328" max="14328" width="13.42578125" style="1" customWidth="1"/>
    <col min="14329" max="14329" width="31.28515625" style="1" bestFit="1" customWidth="1"/>
    <col min="14330" max="14331" width="11.85546875" style="1" customWidth="1"/>
    <col min="14332" max="14332" width="8.7109375" style="1" bestFit="1" customWidth="1"/>
    <col min="14333" max="14333" width="9.42578125" style="1" bestFit="1" customWidth="1"/>
    <col min="14334" max="14340" width="11.85546875" style="1" customWidth="1"/>
    <col min="14341" max="14341" width="5.7109375" style="1" customWidth="1"/>
    <col min="14342" max="14342" width="3.7109375" style="1" customWidth="1"/>
    <col min="14343" max="14572" width="9.140625" style="1"/>
    <col min="14573" max="14574" width="3.7109375" style="1" customWidth="1"/>
    <col min="14575" max="14578" width="12.5703125" style="1" customWidth="1"/>
    <col min="14579" max="14579" width="3.7109375" style="1" customWidth="1"/>
    <col min="14580" max="14580" width="42.85546875" style="1" bestFit="1" customWidth="1"/>
    <col min="14581" max="14582" width="11.28515625" style="1" customWidth="1"/>
    <col min="14583" max="14583" width="12.5703125" style="1" customWidth="1"/>
    <col min="14584" max="14584" width="13.42578125" style="1" customWidth="1"/>
    <col min="14585" max="14585" width="31.28515625" style="1" bestFit="1" customWidth="1"/>
    <col min="14586" max="14587" width="11.85546875" style="1" customWidth="1"/>
    <col min="14588" max="14588" width="8.7109375" style="1" bestFit="1" customWidth="1"/>
    <col min="14589" max="14589" width="9.42578125" style="1" bestFit="1" customWidth="1"/>
    <col min="14590" max="14596" width="11.85546875" style="1" customWidth="1"/>
    <col min="14597" max="14597" width="5.7109375" style="1" customWidth="1"/>
    <col min="14598" max="14598" width="3.7109375" style="1" customWidth="1"/>
    <col min="14599" max="14828" width="9.140625" style="1"/>
    <col min="14829" max="14830" width="3.7109375" style="1" customWidth="1"/>
    <col min="14831" max="14834" width="12.5703125" style="1" customWidth="1"/>
    <col min="14835" max="14835" width="3.7109375" style="1" customWidth="1"/>
    <col min="14836" max="14836" width="42.85546875" style="1" bestFit="1" customWidth="1"/>
    <col min="14837" max="14838" width="11.28515625" style="1" customWidth="1"/>
    <col min="14839" max="14839" width="12.5703125" style="1" customWidth="1"/>
    <col min="14840" max="14840" width="13.42578125" style="1" customWidth="1"/>
    <col min="14841" max="14841" width="31.28515625" style="1" bestFit="1" customWidth="1"/>
    <col min="14842" max="14843" width="11.85546875" style="1" customWidth="1"/>
    <col min="14844" max="14844" width="8.7109375" style="1" bestFit="1" customWidth="1"/>
    <col min="14845" max="14845" width="9.42578125" style="1" bestFit="1" customWidth="1"/>
    <col min="14846" max="14852" width="11.85546875" style="1" customWidth="1"/>
    <col min="14853" max="14853" width="5.7109375" style="1" customWidth="1"/>
    <col min="14854" max="14854" width="3.7109375" style="1" customWidth="1"/>
    <col min="14855" max="15084" width="9.140625" style="1"/>
    <col min="15085" max="15086" width="3.7109375" style="1" customWidth="1"/>
    <col min="15087" max="15090" width="12.5703125" style="1" customWidth="1"/>
    <col min="15091" max="15091" width="3.7109375" style="1" customWidth="1"/>
    <col min="15092" max="15092" width="42.85546875" style="1" bestFit="1" customWidth="1"/>
    <col min="15093" max="15094" width="11.28515625" style="1" customWidth="1"/>
    <col min="15095" max="15095" width="12.5703125" style="1" customWidth="1"/>
    <col min="15096" max="15096" width="13.42578125" style="1" customWidth="1"/>
    <col min="15097" max="15097" width="31.28515625" style="1" bestFit="1" customWidth="1"/>
    <col min="15098" max="15099" width="11.85546875" style="1" customWidth="1"/>
    <col min="15100" max="15100" width="8.7109375" style="1" bestFit="1" customWidth="1"/>
    <col min="15101" max="15101" width="9.42578125" style="1" bestFit="1" customWidth="1"/>
    <col min="15102" max="15108" width="11.85546875" style="1" customWidth="1"/>
    <col min="15109" max="15109" width="5.7109375" style="1" customWidth="1"/>
    <col min="15110" max="15110" width="3.7109375" style="1" customWidth="1"/>
    <col min="15111" max="15340" width="9.140625" style="1"/>
    <col min="15341" max="15342" width="3.7109375" style="1" customWidth="1"/>
    <col min="15343" max="15346" width="12.5703125" style="1" customWidth="1"/>
    <col min="15347" max="15347" width="3.7109375" style="1" customWidth="1"/>
    <col min="15348" max="15348" width="42.85546875" style="1" bestFit="1" customWidth="1"/>
    <col min="15349" max="15350" width="11.28515625" style="1" customWidth="1"/>
    <col min="15351" max="15351" width="12.5703125" style="1" customWidth="1"/>
    <col min="15352" max="15352" width="13.42578125" style="1" customWidth="1"/>
    <col min="15353" max="15353" width="31.28515625" style="1" bestFit="1" customWidth="1"/>
    <col min="15354" max="15355" width="11.85546875" style="1" customWidth="1"/>
    <col min="15356" max="15356" width="8.7109375" style="1" bestFit="1" customWidth="1"/>
    <col min="15357" max="15357" width="9.42578125" style="1" bestFit="1" customWidth="1"/>
    <col min="15358" max="15364" width="11.85546875" style="1" customWidth="1"/>
    <col min="15365" max="15365" width="5.7109375" style="1" customWidth="1"/>
    <col min="15366" max="15366" width="3.7109375" style="1" customWidth="1"/>
    <col min="15367" max="15596" width="9.140625" style="1"/>
    <col min="15597" max="15598" width="3.7109375" style="1" customWidth="1"/>
    <col min="15599" max="15602" width="12.5703125" style="1" customWidth="1"/>
    <col min="15603" max="15603" width="3.7109375" style="1" customWidth="1"/>
    <col min="15604" max="15604" width="42.85546875" style="1" bestFit="1" customWidth="1"/>
    <col min="15605" max="15606" width="11.28515625" style="1" customWidth="1"/>
    <col min="15607" max="15607" width="12.5703125" style="1" customWidth="1"/>
    <col min="15608" max="15608" width="13.42578125" style="1" customWidth="1"/>
    <col min="15609" max="15609" width="31.28515625" style="1" bestFit="1" customWidth="1"/>
    <col min="15610" max="15611" width="11.85546875" style="1" customWidth="1"/>
    <col min="15612" max="15612" width="8.7109375" style="1" bestFit="1" customWidth="1"/>
    <col min="15613" max="15613" width="9.42578125" style="1" bestFit="1" customWidth="1"/>
    <col min="15614" max="15620" width="11.85546875" style="1" customWidth="1"/>
    <col min="15621" max="15621" width="5.7109375" style="1" customWidth="1"/>
    <col min="15622" max="15622" width="3.7109375" style="1" customWidth="1"/>
    <col min="15623" max="15852" width="9.140625" style="1"/>
    <col min="15853" max="15854" width="3.7109375" style="1" customWidth="1"/>
    <col min="15855" max="15858" width="12.5703125" style="1" customWidth="1"/>
    <col min="15859" max="15859" width="3.7109375" style="1" customWidth="1"/>
    <col min="15860" max="15860" width="42.85546875" style="1" bestFit="1" customWidth="1"/>
    <col min="15861" max="15862" width="11.28515625" style="1" customWidth="1"/>
    <col min="15863" max="15863" width="12.5703125" style="1" customWidth="1"/>
    <col min="15864" max="15864" width="13.42578125" style="1" customWidth="1"/>
    <col min="15865" max="15865" width="31.28515625" style="1" bestFit="1" customWidth="1"/>
    <col min="15866" max="15867" width="11.85546875" style="1" customWidth="1"/>
    <col min="15868" max="15868" width="8.7109375" style="1" bestFit="1" customWidth="1"/>
    <col min="15869" max="15869" width="9.42578125" style="1" bestFit="1" customWidth="1"/>
    <col min="15870" max="15876" width="11.85546875" style="1" customWidth="1"/>
    <col min="15877" max="15877" width="5.7109375" style="1" customWidth="1"/>
    <col min="15878" max="15878" width="3.7109375" style="1" customWidth="1"/>
    <col min="15879" max="16108" width="9.140625" style="1"/>
    <col min="16109" max="16110" width="3.7109375" style="1" customWidth="1"/>
    <col min="16111" max="16114" width="12.5703125" style="1" customWidth="1"/>
    <col min="16115" max="16115" width="3.7109375" style="1" customWidth="1"/>
    <col min="16116" max="16116" width="42.85546875" style="1" bestFit="1" customWidth="1"/>
    <col min="16117" max="16118" width="11.28515625" style="1" customWidth="1"/>
    <col min="16119" max="16119" width="12.5703125" style="1" customWidth="1"/>
    <col min="16120" max="16120" width="13.42578125" style="1" customWidth="1"/>
    <col min="16121" max="16121" width="31.28515625" style="1" bestFit="1" customWidth="1"/>
    <col min="16122" max="16123" width="11.85546875" style="1" customWidth="1"/>
    <col min="16124" max="16124" width="8.7109375" style="1" bestFit="1" customWidth="1"/>
    <col min="16125" max="16125" width="9.42578125" style="1" bestFit="1" customWidth="1"/>
    <col min="16126" max="16132" width="11.85546875" style="1" customWidth="1"/>
    <col min="16133" max="16133" width="5.7109375" style="1" customWidth="1"/>
    <col min="16134" max="16134" width="3.7109375" style="1" customWidth="1"/>
    <col min="16135" max="16384" width="9.140625" style="1"/>
  </cols>
  <sheetData>
    <row r="1" spans="3:23">
      <c r="O1" s="1"/>
      <c r="P1" s="1"/>
      <c r="Q1" s="1"/>
      <c r="R1" s="1"/>
    </row>
    <row r="2" spans="3:23">
      <c r="O2" s="1"/>
      <c r="P2" s="1"/>
      <c r="Q2" s="1"/>
      <c r="R2" s="1"/>
    </row>
    <row r="3" spans="3:23" ht="21.4" customHeight="1">
      <c r="C3" s="2"/>
      <c r="D3" s="2"/>
      <c r="E3" s="2"/>
      <c r="I3" s="3"/>
      <c r="J3" s="4"/>
      <c r="K3" s="5"/>
      <c r="N3" s="6" t="s">
        <v>0</v>
      </c>
      <c r="Q3" s="1"/>
      <c r="R3" s="1"/>
    </row>
    <row r="4" spans="3:23" ht="21.4" customHeight="1">
      <c r="C4" s="7"/>
      <c r="D4" s="7"/>
      <c r="E4" s="7"/>
      <c r="F4" s="8"/>
      <c r="G4" s="8"/>
      <c r="J4" s="5"/>
      <c r="N4" s="6" t="s">
        <v>653</v>
      </c>
      <c r="Q4" s="1"/>
      <c r="R4" s="1"/>
    </row>
    <row r="5" spans="3:23" ht="19.5">
      <c r="C5" s="9"/>
      <c r="D5" s="9"/>
      <c r="E5" s="9"/>
      <c r="I5" s="35"/>
      <c r="J5" s="35"/>
      <c r="K5" s="35"/>
      <c r="L5" s="35"/>
      <c r="M5" s="35"/>
      <c r="N5" s="31" t="s">
        <v>1</v>
      </c>
      <c r="Q5" s="1"/>
      <c r="R5" s="1"/>
    </row>
    <row r="6" spans="3:23" ht="15.75">
      <c r="C6" s="1843" t="s">
        <v>508</v>
      </c>
      <c r="D6" s="1843"/>
      <c r="E6" s="1843"/>
      <c r="F6" s="1843"/>
      <c r="G6" s="1843"/>
      <c r="H6" s="809"/>
      <c r="O6" s="1"/>
      <c r="Q6" s="1"/>
      <c r="R6" s="1"/>
    </row>
    <row r="7" spans="3:23" ht="15.75" thickBot="1">
      <c r="C7" s="10" t="s">
        <v>215</v>
      </c>
      <c r="D7" s="886" t="s">
        <v>495</v>
      </c>
      <c r="E7" s="886" t="s">
        <v>496</v>
      </c>
      <c r="F7" s="807" t="s">
        <v>497</v>
      </c>
      <c r="G7" s="11" t="s">
        <v>32</v>
      </c>
      <c r="I7" s="531" t="s">
        <v>2</v>
      </c>
      <c r="J7" s="28"/>
      <c r="K7"/>
      <c r="Q7" s="1"/>
      <c r="R7" s="1"/>
    </row>
    <row r="8" spans="3:23" ht="15.75" thickBot="1">
      <c r="C8" s="115">
        <f>margins!AT4</f>
        <v>0</v>
      </c>
      <c r="D8" s="908">
        <v>91.51</v>
      </c>
      <c r="E8" s="908">
        <v>91.51</v>
      </c>
      <c r="F8" s="808">
        <v>91.51</v>
      </c>
      <c r="G8" s="116">
        <v>91.51</v>
      </c>
      <c r="H8" s="15"/>
      <c r="I8" s="12" t="s">
        <v>6</v>
      </c>
      <c r="J8" s="13">
        <v>100</v>
      </c>
      <c r="K8"/>
      <c r="L8" s="897" t="s">
        <v>202</v>
      </c>
      <c r="M8" s="898" t="s">
        <v>502</v>
      </c>
      <c r="N8" s="898" t="s">
        <v>503</v>
      </c>
      <c r="O8" s="898" t="s">
        <v>504</v>
      </c>
      <c r="U8" s="428" t="s">
        <v>506</v>
      </c>
      <c r="V8" s="429"/>
      <c r="W8" s="1492">
        <v>46059.354328703703</v>
      </c>
    </row>
    <row r="9" spans="3:23" ht="15.75" thickBot="1">
      <c r="C9" s="115">
        <f>margins!AT5</f>
        <v>0.125</v>
      </c>
      <c r="D9" s="908">
        <v>91.949000000000012</v>
      </c>
      <c r="E9" s="908">
        <v>91.949000000000012</v>
      </c>
      <c r="F9" s="808">
        <v>91.949000000000012</v>
      </c>
      <c r="G9" s="116">
        <v>91.949000000000012</v>
      </c>
      <c r="H9" s="18"/>
      <c r="I9" s="16" t="s">
        <v>8</v>
      </c>
      <c r="J9" s="527">
        <v>0</v>
      </c>
      <c r="K9"/>
      <c r="L9" s="234" t="s">
        <v>756</v>
      </c>
      <c r="M9" s="889">
        <v>2</v>
      </c>
      <c r="N9" s="889">
        <v>13</v>
      </c>
      <c r="O9" s="890">
        <v>15</v>
      </c>
    </row>
    <row r="10" spans="3:23" ht="15.75" thickBot="1">
      <c r="C10" s="115">
        <f>margins!AT6</f>
        <v>0.25</v>
      </c>
      <c r="D10" s="908">
        <v>92.384</v>
      </c>
      <c r="E10" s="908">
        <v>92.384</v>
      </c>
      <c r="F10" s="808">
        <v>92.384</v>
      </c>
      <c r="G10" s="116">
        <v>92.384</v>
      </c>
      <c r="H10" s="18"/>
      <c r="I10" s="16" t="s">
        <v>10</v>
      </c>
      <c r="J10" s="669">
        <v>-0.375</v>
      </c>
      <c r="K10"/>
      <c r="L10" s="249" t="s">
        <v>757</v>
      </c>
      <c r="M10" s="271">
        <v>2</v>
      </c>
      <c r="N10" s="271">
        <v>18</v>
      </c>
      <c r="O10" s="891">
        <v>20</v>
      </c>
      <c r="R10" s="1"/>
      <c r="U10" s="445" t="s">
        <v>199</v>
      </c>
      <c r="V10" s="446" t="s">
        <v>200</v>
      </c>
      <c r="W10" s="446" t="s">
        <v>201</v>
      </c>
    </row>
    <row r="11" spans="3:23" ht="15.75" thickBot="1">
      <c r="C11" s="115">
        <f>margins!AT7</f>
        <v>0.375</v>
      </c>
      <c r="D11" s="908">
        <v>92.815000000000012</v>
      </c>
      <c r="E11" s="908">
        <v>92.815000000000012</v>
      </c>
      <c r="F11" s="808">
        <v>92.815000000000012</v>
      </c>
      <c r="G11" s="116">
        <v>92.815000000000012</v>
      </c>
      <c r="H11" s="18"/>
      <c r="I11" s="672"/>
      <c r="J11" s="673"/>
      <c r="K11"/>
      <c r="L11" s="249" t="s">
        <v>758</v>
      </c>
      <c r="M11" s="271">
        <v>2</v>
      </c>
      <c r="N11" s="271">
        <v>23</v>
      </c>
      <c r="O11" s="891">
        <v>25</v>
      </c>
      <c r="R11" s="1"/>
    </row>
    <row r="12" spans="3:23">
      <c r="C12" s="115">
        <f>margins!AT8</f>
        <v>0.5</v>
      </c>
      <c r="D12" s="908">
        <v>93.243000000000009</v>
      </c>
      <c r="E12" s="908">
        <v>93.243000000000009</v>
      </c>
      <c r="F12" s="808">
        <v>93.243000000000009</v>
      </c>
      <c r="G12" s="116">
        <v>93.243000000000009</v>
      </c>
      <c r="H12" s="18"/>
      <c r="I12" s="670" t="s">
        <v>308</v>
      </c>
      <c r="J12" s="671"/>
      <c r="K12"/>
      <c r="L12" s="249" t="s">
        <v>759</v>
      </c>
      <c r="M12" s="271">
        <v>2</v>
      </c>
      <c r="N12" s="271">
        <v>28</v>
      </c>
      <c r="O12" s="891">
        <v>30</v>
      </c>
      <c r="R12" s="1"/>
      <c r="U12" s="609" t="s">
        <v>202</v>
      </c>
      <c r="V12" s="435" t="s">
        <v>32</v>
      </c>
      <c r="W12" s="896">
        <f>IF(V12="15 Yr Fix",2,IF(V12="20 Yr Fix",3,IF(V12="25 Yr Fix",4,5)))</f>
        <v>5</v>
      </c>
    </row>
    <row r="13" spans="3:23">
      <c r="C13" s="115">
        <f>margins!AT9</f>
        <v>0.625</v>
      </c>
      <c r="D13" s="908">
        <v>93.666000000000011</v>
      </c>
      <c r="E13" s="908">
        <v>93.666000000000011</v>
      </c>
      <c r="F13" s="808">
        <v>93.666000000000011</v>
      </c>
      <c r="G13" s="116">
        <v>93.666000000000011</v>
      </c>
      <c r="H13" s="18"/>
      <c r="I13" s="32" t="s">
        <v>83</v>
      </c>
      <c r="J13" s="34">
        <v>-0.25</v>
      </c>
      <c r="K13"/>
      <c r="L13" s="249" t="s">
        <v>756</v>
      </c>
      <c r="M13" s="271">
        <v>3</v>
      </c>
      <c r="N13" s="271">
        <v>12</v>
      </c>
      <c r="O13" s="891">
        <v>15</v>
      </c>
      <c r="R13" s="1"/>
      <c r="U13" s="611" t="s">
        <v>215</v>
      </c>
      <c r="V13" s="436">
        <v>2.5</v>
      </c>
      <c r="W13" s="440">
        <f>VLOOKUP(V13,$C$8:$G$54,W12,FALSE)</f>
        <v>99.733000000000004</v>
      </c>
    </row>
    <row r="14" spans="3:23">
      <c r="C14" s="115">
        <f>margins!AT10</f>
        <v>0.75</v>
      </c>
      <c r="D14" s="908">
        <v>94.086000000000013</v>
      </c>
      <c r="E14" s="908">
        <v>94.086000000000013</v>
      </c>
      <c r="F14" s="808">
        <v>94.086000000000013</v>
      </c>
      <c r="G14" s="116">
        <v>94.086000000000013</v>
      </c>
      <c r="H14" s="18"/>
      <c r="I14" s="32" t="s">
        <v>84</v>
      </c>
      <c r="J14" s="34">
        <v>-0.32500000000000001</v>
      </c>
      <c r="K14"/>
      <c r="L14" s="249" t="s">
        <v>757</v>
      </c>
      <c r="M14" s="271">
        <v>3</v>
      </c>
      <c r="N14" s="271">
        <v>17</v>
      </c>
      <c r="O14" s="891">
        <v>20</v>
      </c>
      <c r="R14" s="1"/>
      <c r="U14" s="611" t="s">
        <v>363</v>
      </c>
      <c r="V14" s="436" t="s">
        <v>18</v>
      </c>
      <c r="W14" s="440"/>
    </row>
    <row r="15" spans="3:23" ht="15" customHeight="1">
      <c r="C15" s="115">
        <f>margins!AT11</f>
        <v>0.875</v>
      </c>
      <c r="D15" s="908">
        <v>94.503</v>
      </c>
      <c r="E15" s="908">
        <v>94.503</v>
      </c>
      <c r="F15" s="808">
        <v>94.503</v>
      </c>
      <c r="G15" s="116">
        <v>94.503</v>
      </c>
      <c r="H15" s="18"/>
      <c r="I15" s="32" t="s">
        <v>85</v>
      </c>
      <c r="J15" s="34">
        <v>-0.55000000000000004</v>
      </c>
      <c r="K15"/>
      <c r="L15" s="249" t="s">
        <v>758</v>
      </c>
      <c r="M15" s="271">
        <v>3</v>
      </c>
      <c r="N15" s="271">
        <v>22</v>
      </c>
      <c r="O15" s="891">
        <v>25</v>
      </c>
      <c r="U15" s="611" t="s">
        <v>204</v>
      </c>
      <c r="V15" s="436" t="s">
        <v>37</v>
      </c>
      <c r="W15" s="895"/>
    </row>
    <row r="16" spans="3:23" ht="15" customHeight="1">
      <c r="C16" s="115">
        <f>margins!AT12</f>
        <v>1</v>
      </c>
      <c r="D16" s="908">
        <v>94.915000000000006</v>
      </c>
      <c r="E16" s="908">
        <v>94.915000000000006</v>
      </c>
      <c r="F16" s="808">
        <v>94.915000000000006</v>
      </c>
      <c r="G16" s="116">
        <v>94.915000000000006</v>
      </c>
      <c r="H16" s="18"/>
      <c r="I16" s="32" t="s">
        <v>86</v>
      </c>
      <c r="J16" s="34">
        <v>-0.65</v>
      </c>
      <c r="L16" s="249" t="s">
        <v>759</v>
      </c>
      <c r="M16" s="271">
        <v>3</v>
      </c>
      <c r="N16" s="271">
        <v>27</v>
      </c>
      <c r="O16" s="891">
        <v>30</v>
      </c>
      <c r="U16" s="611" t="s">
        <v>499</v>
      </c>
      <c r="V16" s="436" t="s">
        <v>195</v>
      </c>
      <c r="W16" s="895">
        <f>IF(V16="Choose a Selection",0,(INDEX($K$30:$S$35,MATCH(V15,$J$30:$J$35,0),MATCH($V$14,$K$29:$S$29,0),1)))</f>
        <v>0</v>
      </c>
    </row>
    <row r="17" spans="3:23" ht="15" customHeight="1">
      <c r="C17" s="115">
        <f>margins!AT13</f>
        <v>1.125</v>
      </c>
      <c r="D17" s="908">
        <v>95.324000000000012</v>
      </c>
      <c r="E17" s="908">
        <v>95.324000000000012</v>
      </c>
      <c r="F17" s="808">
        <v>95.324000000000012</v>
      </c>
      <c r="G17" s="116">
        <v>95.324000000000012</v>
      </c>
      <c r="H17" s="18"/>
      <c r="I17" s="520" t="s">
        <v>307</v>
      </c>
      <c r="J17" s="33"/>
      <c r="L17" s="892" t="s">
        <v>756</v>
      </c>
      <c r="M17" s="271">
        <v>5</v>
      </c>
      <c r="N17" s="271">
        <v>10</v>
      </c>
      <c r="O17" s="891">
        <v>15</v>
      </c>
      <c r="P17" s="806" t="s">
        <v>467</v>
      </c>
      <c r="Q17" s="1995" t="s">
        <v>526</v>
      </c>
      <c r="R17" s="1995"/>
      <c r="S17" s="1995"/>
      <c r="T17" s="1996"/>
      <c r="U17" s="611" t="s">
        <v>521</v>
      </c>
      <c r="V17" s="436" t="s">
        <v>195</v>
      </c>
      <c r="W17" s="895">
        <f>IF(V17="Choose a Selection",0,(INDEX($K$36:$S$36,MATCH(V17,$J$36,0),MATCH($V$14,$K$29:$S$29,0),1)))</f>
        <v>0</v>
      </c>
    </row>
    <row r="18" spans="3:23" ht="15" customHeight="1">
      <c r="C18" s="115">
        <f>margins!AT14</f>
        <v>1.25</v>
      </c>
      <c r="D18" s="908">
        <v>95.731000000000009</v>
      </c>
      <c r="E18" s="908">
        <v>95.731000000000009</v>
      </c>
      <c r="F18" s="808">
        <v>95.731000000000009</v>
      </c>
      <c r="G18" s="116">
        <v>95.731000000000009</v>
      </c>
      <c r="H18" s="18"/>
      <c r="L18" s="892" t="s">
        <v>757</v>
      </c>
      <c r="M18" s="271">
        <v>5</v>
      </c>
      <c r="N18" s="271">
        <v>15</v>
      </c>
      <c r="O18" s="891">
        <v>20</v>
      </c>
      <c r="U18" s="611" t="s">
        <v>522</v>
      </c>
      <c r="V18" s="436" t="s">
        <v>195</v>
      </c>
      <c r="W18" s="895">
        <f>IF(V18="Choose a Selection",0,(INDEX($K$37:$S$42,MATCH(V15,$J$37:$J$42,0),MATCH($V$14,$K$29:$S$29,0),1)))</f>
        <v>0</v>
      </c>
    </row>
    <row r="19" spans="3:23" ht="15" customHeight="1">
      <c r="C19" s="115">
        <f>margins!AT15</f>
        <v>1.375</v>
      </c>
      <c r="D19" s="908">
        <v>96.138000000000005</v>
      </c>
      <c r="E19" s="908">
        <v>96.138000000000005</v>
      </c>
      <c r="F19" s="808">
        <v>96.138000000000005</v>
      </c>
      <c r="G19" s="116">
        <v>96.138000000000005</v>
      </c>
      <c r="H19" s="18"/>
      <c r="L19" s="892" t="s">
        <v>758</v>
      </c>
      <c r="M19" s="271">
        <v>5</v>
      </c>
      <c r="N19" s="271">
        <v>20</v>
      </c>
      <c r="O19" s="891">
        <v>25</v>
      </c>
      <c r="P19" s="806" t="s">
        <v>467</v>
      </c>
      <c r="Q19" s="1995" t="s">
        <v>525</v>
      </c>
      <c r="R19" s="1995"/>
      <c r="S19" s="1995"/>
      <c r="T19" s="1996"/>
      <c r="U19" s="611" t="s">
        <v>520</v>
      </c>
      <c r="V19" s="436" t="s">
        <v>195</v>
      </c>
      <c r="W19" s="895">
        <f>IF(V19="Choose a Selection",0,(INDEX($K$43:$S$43,MATCH(V19,$J$43,0),MATCH($V$14,$K$29:$S$29,0),1)))</f>
        <v>0</v>
      </c>
    </row>
    <row r="20" spans="3:23" ht="15" customHeight="1">
      <c r="C20" s="115">
        <f>margins!AT16</f>
        <v>1.5</v>
      </c>
      <c r="D20" s="908">
        <v>96.543000000000006</v>
      </c>
      <c r="E20" s="908">
        <v>96.543000000000006</v>
      </c>
      <c r="F20" s="808">
        <v>96.543000000000006</v>
      </c>
      <c r="G20" s="116">
        <v>96.543000000000006</v>
      </c>
      <c r="H20" s="18"/>
      <c r="L20" s="893" t="s">
        <v>759</v>
      </c>
      <c r="M20" s="275">
        <v>5</v>
      </c>
      <c r="N20" s="275">
        <v>25</v>
      </c>
      <c r="O20" s="894">
        <v>30</v>
      </c>
      <c r="U20" s="611" t="s">
        <v>505</v>
      </c>
      <c r="V20" s="436" t="s">
        <v>195</v>
      </c>
      <c r="W20" s="895">
        <f t="shared" ref="W20:W25" si="0">IF(V20="Choose a Selection",0,(INDEX($K$30:$S$58,MATCH(V20,$J$30:$J$58,0),MATCH($V$14,$K$29:$S$29,0),1)))</f>
        <v>0</v>
      </c>
    </row>
    <row r="21" spans="3:23" ht="15" customHeight="1">
      <c r="C21" s="115">
        <f>margins!AT17</f>
        <v>1.625</v>
      </c>
      <c r="D21" s="908">
        <v>96.946000000000012</v>
      </c>
      <c r="E21" s="908">
        <v>96.946000000000012</v>
      </c>
      <c r="F21" s="808">
        <v>96.946000000000012</v>
      </c>
      <c r="G21" s="116">
        <v>96.946000000000012</v>
      </c>
      <c r="H21" s="18"/>
      <c r="I21" s="36" t="s">
        <v>311</v>
      </c>
      <c r="J21"/>
      <c r="K21"/>
      <c r="L21"/>
      <c r="M21"/>
      <c r="U21" s="611" t="s">
        <v>45</v>
      </c>
      <c r="V21" s="436" t="s">
        <v>195</v>
      </c>
      <c r="W21" s="895">
        <f t="shared" si="0"/>
        <v>0</v>
      </c>
    </row>
    <row r="22" spans="3:23" ht="15" customHeight="1">
      <c r="C22" s="115">
        <f>margins!AT18</f>
        <v>1.75</v>
      </c>
      <c r="D22" s="908">
        <v>97.349000000000004</v>
      </c>
      <c r="E22" s="908">
        <v>97.349000000000004</v>
      </c>
      <c r="F22" s="808">
        <v>97.349000000000004</v>
      </c>
      <c r="G22" s="116">
        <v>97.349000000000004</v>
      </c>
      <c r="H22" s="18"/>
      <c r="I22" s="530" t="s">
        <v>351</v>
      </c>
      <c r="J22" s="529"/>
      <c r="K22" s="529"/>
      <c r="L22" s="529"/>
      <c r="M22" s="528"/>
      <c r="U22" s="611" t="s">
        <v>287</v>
      </c>
      <c r="V22" s="436" t="s">
        <v>195</v>
      </c>
      <c r="W22" s="895">
        <f t="shared" si="0"/>
        <v>0</v>
      </c>
    </row>
    <row r="23" spans="3:23" ht="15" customHeight="1">
      <c r="C23" s="115">
        <f>margins!AT19</f>
        <v>1.875</v>
      </c>
      <c r="D23" s="908">
        <v>97.75</v>
      </c>
      <c r="E23" s="908">
        <v>97.75</v>
      </c>
      <c r="F23" s="808">
        <v>97.75</v>
      </c>
      <c r="G23" s="116">
        <v>97.75</v>
      </c>
      <c r="H23" s="18"/>
      <c r="I23" s="84" t="s">
        <v>539</v>
      </c>
      <c r="J23"/>
      <c r="K23"/>
      <c r="L23"/>
      <c r="M23" s="526"/>
      <c r="U23" s="611" t="s">
        <v>60</v>
      </c>
      <c r="V23" s="436" t="s">
        <v>195</v>
      </c>
      <c r="W23" s="895">
        <f t="shared" si="0"/>
        <v>0</v>
      </c>
    </row>
    <row r="24" spans="3:23" ht="15" customHeight="1">
      <c r="C24" s="115">
        <f>margins!AT20</f>
        <v>2</v>
      </c>
      <c r="D24" s="908">
        <v>98.15</v>
      </c>
      <c r="E24" s="908">
        <v>98.15</v>
      </c>
      <c r="F24" s="808">
        <v>98.15</v>
      </c>
      <c r="G24" s="116">
        <v>98.15</v>
      </c>
      <c r="H24" s="18"/>
      <c r="I24" s="84" t="s">
        <v>310</v>
      </c>
      <c r="J24"/>
      <c r="K24"/>
      <c r="L24"/>
      <c r="M24" s="526"/>
      <c r="U24" s="611" t="s">
        <v>62</v>
      </c>
      <c r="V24" s="436" t="s">
        <v>195</v>
      </c>
      <c r="W24" s="895">
        <f t="shared" si="0"/>
        <v>0</v>
      </c>
    </row>
    <row r="25" spans="3:23" ht="15" customHeight="1">
      <c r="C25" s="115">
        <f>margins!AT21</f>
        <v>2.125</v>
      </c>
      <c r="D25" s="908">
        <v>98.548000000000002</v>
      </c>
      <c r="E25" s="908">
        <v>98.548000000000002</v>
      </c>
      <c r="F25" s="808">
        <v>98.548000000000002</v>
      </c>
      <c r="G25" s="116">
        <v>98.548000000000002</v>
      </c>
      <c r="H25" s="18"/>
      <c r="I25" s="84" t="s">
        <v>309</v>
      </c>
      <c r="J25"/>
      <c r="K25"/>
      <c r="L25"/>
      <c r="M25" s="526"/>
      <c r="U25" s="611" t="s">
        <v>134</v>
      </c>
      <c r="V25" s="436" t="s">
        <v>195</v>
      </c>
      <c r="W25" s="895">
        <f t="shared" si="0"/>
        <v>0</v>
      </c>
    </row>
    <row r="26" spans="3:23" ht="15" customHeight="1">
      <c r="C26" s="115">
        <f>margins!AT22</f>
        <v>2.25</v>
      </c>
      <c r="D26" s="908">
        <v>98.944000000000003</v>
      </c>
      <c r="E26" s="908">
        <v>98.944000000000003</v>
      </c>
      <c r="F26" s="808">
        <v>98.944000000000003</v>
      </c>
      <c r="G26" s="116">
        <v>98.944000000000003</v>
      </c>
      <c r="H26" s="18"/>
      <c r="I26" s="525" t="s">
        <v>498</v>
      </c>
      <c r="J26" s="900">
        <v>6.75</v>
      </c>
      <c r="K26" s="899"/>
      <c r="L26" s="524"/>
      <c r="M26" s="523"/>
      <c r="U26" s="611" t="s">
        <v>209</v>
      </c>
      <c r="V26" s="436">
        <v>15</v>
      </c>
      <c r="W26" s="895">
        <f>IF(V26=15,0,J10)</f>
        <v>0</v>
      </c>
    </row>
    <row r="27" spans="3:23" ht="15" customHeight="1">
      <c r="C27" s="115">
        <f>margins!AT23</f>
        <v>2.375</v>
      </c>
      <c r="D27" s="908">
        <v>99.338999999999999</v>
      </c>
      <c r="E27" s="908">
        <v>99.338999999999999</v>
      </c>
      <c r="F27" s="808">
        <v>99.338999999999999</v>
      </c>
      <c r="G27" s="116">
        <v>99.338999999999999</v>
      </c>
      <c r="H27" s="18"/>
      <c r="U27" s="902" t="s">
        <v>210</v>
      </c>
      <c r="V27" s="903"/>
      <c r="W27" s="910">
        <f>SUM(W16:W26)</f>
        <v>0</v>
      </c>
    </row>
    <row r="28" spans="3:23" ht="15" customHeight="1" thickBot="1">
      <c r="C28" s="115">
        <f>margins!AT24</f>
        <v>2.5</v>
      </c>
      <c r="D28" s="908">
        <v>99.733000000000004</v>
      </c>
      <c r="E28" s="908">
        <v>99.733000000000004</v>
      </c>
      <c r="F28" s="808">
        <v>99.733000000000004</v>
      </c>
      <c r="G28" s="116">
        <v>99.733000000000004</v>
      </c>
      <c r="H28" s="18"/>
      <c r="I28" s="1835" t="s">
        <v>221</v>
      </c>
      <c r="J28" s="1994"/>
      <c r="K28" s="1837" t="s">
        <v>306</v>
      </c>
      <c r="L28" s="1838"/>
      <c r="M28" s="1838"/>
      <c r="N28" s="1838"/>
      <c r="O28" s="1838"/>
      <c r="P28" s="1838"/>
      <c r="Q28" s="1838"/>
      <c r="R28" s="1838"/>
      <c r="S28" s="1839"/>
      <c r="U28" s="904" t="s">
        <v>517</v>
      </c>
      <c r="V28" s="905">
        <f>V13+J26</f>
        <v>9.25</v>
      </c>
      <c r="W28" s="906"/>
    </row>
    <row r="29" spans="3:23" ht="15" customHeight="1" thickBot="1">
      <c r="C29" s="115">
        <f>margins!AT25</f>
        <v>2.625</v>
      </c>
      <c r="D29" s="908">
        <v>100.12</v>
      </c>
      <c r="E29" s="908">
        <v>100.12</v>
      </c>
      <c r="F29" s="808">
        <v>100.12</v>
      </c>
      <c r="G29" s="116">
        <v>100.12</v>
      </c>
      <c r="H29" s="18"/>
      <c r="I29" s="94"/>
      <c r="J29" s="26"/>
      <c r="K29" s="26" t="s">
        <v>15</v>
      </c>
      <c r="L29" s="26" t="s">
        <v>16</v>
      </c>
      <c r="M29" s="26" t="s">
        <v>17</v>
      </c>
      <c r="N29" s="26" t="s">
        <v>18</v>
      </c>
      <c r="O29" s="26" t="s">
        <v>19</v>
      </c>
      <c r="P29" s="26" t="s">
        <v>20</v>
      </c>
      <c r="Q29" s="26" t="s">
        <v>21</v>
      </c>
      <c r="R29" s="26" t="s">
        <v>22</v>
      </c>
      <c r="S29" s="685" t="s">
        <v>23</v>
      </c>
      <c r="U29" s="424"/>
      <c r="V29" s="425"/>
      <c r="W29" s="434"/>
    </row>
    <row r="30" spans="3:23" ht="15" customHeight="1" thickBot="1">
      <c r="C30" s="115">
        <f>margins!AT26</f>
        <v>2.75</v>
      </c>
      <c r="D30" s="908">
        <v>100.501</v>
      </c>
      <c r="E30" s="908">
        <v>100.501</v>
      </c>
      <c r="F30" s="808">
        <v>100.501</v>
      </c>
      <c r="G30" s="116">
        <v>100.501</v>
      </c>
      <c r="H30" s="18"/>
      <c r="I30" s="1840" t="s">
        <v>499</v>
      </c>
      <c r="J30" s="686" t="s">
        <v>37</v>
      </c>
      <c r="K30" s="687">
        <v>2.5</v>
      </c>
      <c r="L30" s="688">
        <v>2.5</v>
      </c>
      <c r="M30" s="689">
        <v>2</v>
      </c>
      <c r="N30" s="689">
        <v>2</v>
      </c>
      <c r="O30" s="689">
        <v>1.5</v>
      </c>
      <c r="P30" s="689">
        <v>0.5</v>
      </c>
      <c r="Q30" s="689">
        <v>0</v>
      </c>
      <c r="R30" s="689">
        <v>-3.5</v>
      </c>
      <c r="S30" s="690">
        <v>-4.5</v>
      </c>
      <c r="U30" s="426" t="s">
        <v>211</v>
      </c>
      <c r="V30" s="427"/>
      <c r="W30" s="614">
        <f>IF(ISNUMBER(MATCH("NA", W16:W26, 0)), "NA",MIN(J8,(W13+W27)))</f>
        <v>99.733000000000004</v>
      </c>
    </row>
    <row r="31" spans="3:23" ht="15" customHeight="1" thickBot="1">
      <c r="C31" s="115">
        <f>margins!AT27</f>
        <v>2.875</v>
      </c>
      <c r="D31" s="908">
        <v>100.876</v>
      </c>
      <c r="E31" s="908">
        <v>100.876</v>
      </c>
      <c r="F31" s="808">
        <v>100.876</v>
      </c>
      <c r="G31" s="116">
        <v>100.876</v>
      </c>
      <c r="H31" s="18"/>
      <c r="I31" s="1841"/>
      <c r="J31" s="507" t="s">
        <v>301</v>
      </c>
      <c r="K31" s="492">
        <v>1.5</v>
      </c>
      <c r="L31" s="491">
        <v>1.5</v>
      </c>
      <c r="M31" s="505">
        <v>1.5</v>
      </c>
      <c r="N31" s="505">
        <v>1.5</v>
      </c>
      <c r="O31" s="505">
        <v>1</v>
      </c>
      <c r="P31" s="505">
        <v>0</v>
      </c>
      <c r="Q31" s="505">
        <v>-1</v>
      </c>
      <c r="R31" s="505">
        <v>-5</v>
      </c>
      <c r="S31" s="509">
        <v>-6</v>
      </c>
      <c r="U31" s="421"/>
      <c r="V31" s="421"/>
      <c r="W31" s="421"/>
    </row>
    <row r="32" spans="3:23" ht="15" customHeight="1" thickBot="1">
      <c r="C32" s="115">
        <f>margins!AT28</f>
        <v>3</v>
      </c>
      <c r="D32" s="908">
        <v>101.245</v>
      </c>
      <c r="E32" s="908">
        <v>101.245</v>
      </c>
      <c r="F32" s="808">
        <v>101.245</v>
      </c>
      <c r="G32" s="116">
        <v>101.245</v>
      </c>
      <c r="H32" s="18"/>
      <c r="I32" s="1841"/>
      <c r="J32" s="507" t="s">
        <v>300</v>
      </c>
      <c r="K32" s="506">
        <v>1</v>
      </c>
      <c r="L32" s="505">
        <v>1</v>
      </c>
      <c r="M32" s="505">
        <v>1</v>
      </c>
      <c r="N32" s="505">
        <v>1</v>
      </c>
      <c r="O32" s="505">
        <v>0</v>
      </c>
      <c r="P32" s="505">
        <v>0</v>
      </c>
      <c r="Q32" s="505">
        <v>-2</v>
      </c>
      <c r="R32" s="505">
        <v>-6</v>
      </c>
      <c r="S32" s="509">
        <v>-8</v>
      </c>
      <c r="U32" s="782" t="s">
        <v>514</v>
      </c>
      <c r="V32" s="783"/>
      <c r="W32" s="784"/>
    </row>
    <row r="33" spans="2:20" ht="15" customHeight="1">
      <c r="C33" s="115">
        <f>margins!AT29</f>
        <v>3.125</v>
      </c>
      <c r="D33" s="908">
        <v>101.589</v>
      </c>
      <c r="E33" s="908">
        <v>101.589</v>
      </c>
      <c r="F33" s="808">
        <v>101.589</v>
      </c>
      <c r="G33" s="116">
        <v>101.589</v>
      </c>
      <c r="H33" s="18"/>
      <c r="I33" s="1841"/>
      <c r="J33" s="507" t="s">
        <v>299</v>
      </c>
      <c r="K33" s="506">
        <v>0</v>
      </c>
      <c r="L33" s="505">
        <v>0</v>
      </c>
      <c r="M33" s="505">
        <v>0</v>
      </c>
      <c r="N33" s="505">
        <v>0</v>
      </c>
      <c r="O33" s="505">
        <v>0</v>
      </c>
      <c r="P33" s="505">
        <v>-1</v>
      </c>
      <c r="Q33" s="505">
        <v>-3</v>
      </c>
      <c r="R33" s="505">
        <v>-7.5</v>
      </c>
      <c r="S33" s="509" t="s">
        <v>14</v>
      </c>
    </row>
    <row r="34" spans="2:20">
      <c r="C34" s="115">
        <f>margins!AT30</f>
        <v>3.25</v>
      </c>
      <c r="D34" s="908">
        <v>101.917</v>
      </c>
      <c r="E34" s="908">
        <v>101.917</v>
      </c>
      <c r="F34" s="808">
        <v>101.917</v>
      </c>
      <c r="G34" s="116">
        <v>101.917</v>
      </c>
      <c r="H34" s="18"/>
      <c r="I34" s="1841"/>
      <c r="J34" s="684" t="s">
        <v>298</v>
      </c>
      <c r="K34" s="674">
        <v>-0.5</v>
      </c>
      <c r="L34" s="675">
        <v>-0.5</v>
      </c>
      <c r="M34" s="675">
        <v>-0.5</v>
      </c>
      <c r="N34" s="675">
        <v>-1</v>
      </c>
      <c r="O34" s="675">
        <v>-1.5</v>
      </c>
      <c r="P34" s="675">
        <v>-2</v>
      </c>
      <c r="Q34" s="675">
        <v>-5.5</v>
      </c>
      <c r="R34" s="675">
        <v>-8.5</v>
      </c>
      <c r="S34" s="676" t="s">
        <v>14</v>
      </c>
    </row>
    <row r="35" spans="2:20">
      <c r="C35" s="115">
        <f>margins!AT31</f>
        <v>3.375</v>
      </c>
      <c r="D35" s="908">
        <v>102.217</v>
      </c>
      <c r="E35" s="908">
        <v>102.217</v>
      </c>
      <c r="F35" s="808">
        <v>102.217</v>
      </c>
      <c r="G35" s="116">
        <v>102.217</v>
      </c>
      <c r="H35" s="18"/>
      <c r="I35" s="1842"/>
      <c r="J35" s="503" t="s">
        <v>297</v>
      </c>
      <c r="K35" s="502">
        <v>-0.75</v>
      </c>
      <c r="L35" s="501">
        <v>-0.75</v>
      </c>
      <c r="M35" s="501">
        <v>-1</v>
      </c>
      <c r="N35" s="501">
        <v>-1.5</v>
      </c>
      <c r="O35" s="501">
        <v>-2</v>
      </c>
      <c r="P35" s="501">
        <v>-3</v>
      </c>
      <c r="Q35" s="501" t="s">
        <v>14</v>
      </c>
      <c r="R35" s="501" t="s">
        <v>14</v>
      </c>
      <c r="S35" s="515" t="s">
        <v>14</v>
      </c>
    </row>
    <row r="36" spans="2:20">
      <c r="C36" s="115">
        <f>margins!AT32</f>
        <v>3.5</v>
      </c>
      <c r="D36" s="908">
        <v>102.486</v>
      </c>
      <c r="E36" s="908">
        <v>102.486</v>
      </c>
      <c r="F36" s="808">
        <v>102.486</v>
      </c>
      <c r="G36" s="116">
        <v>102.486</v>
      </c>
      <c r="H36" s="18"/>
      <c r="I36" s="909" t="s">
        <v>518</v>
      </c>
      <c r="J36" s="659" t="s">
        <v>521</v>
      </c>
      <c r="K36" s="914">
        <v>0</v>
      </c>
      <c r="L36" s="915">
        <v>0</v>
      </c>
      <c r="M36" s="792">
        <v>0</v>
      </c>
      <c r="N36" s="792">
        <v>0</v>
      </c>
      <c r="O36" s="792">
        <v>0</v>
      </c>
      <c r="P36" s="792">
        <v>0</v>
      </c>
      <c r="Q36" s="792">
        <v>0</v>
      </c>
      <c r="R36" s="792">
        <v>0</v>
      </c>
      <c r="S36" s="793">
        <v>0</v>
      </c>
    </row>
    <row r="37" spans="2:20">
      <c r="C37" s="115">
        <f>margins!AT33</f>
        <v>3.625</v>
      </c>
      <c r="D37" s="908">
        <v>102.723</v>
      </c>
      <c r="E37" s="908">
        <v>102.723</v>
      </c>
      <c r="F37" s="808">
        <v>102.723</v>
      </c>
      <c r="G37" s="116">
        <v>102.723</v>
      </c>
      <c r="I37" s="1840" t="s">
        <v>522</v>
      </c>
      <c r="J37" s="686" t="s">
        <v>37</v>
      </c>
      <c r="K37" s="687">
        <v>2</v>
      </c>
      <c r="L37" s="688">
        <v>2</v>
      </c>
      <c r="M37" s="689">
        <v>1.5</v>
      </c>
      <c r="N37" s="689">
        <v>1.5</v>
      </c>
      <c r="O37" s="689">
        <v>1</v>
      </c>
      <c r="P37" s="689">
        <v>0</v>
      </c>
      <c r="Q37" s="689">
        <v>-0.5</v>
      </c>
      <c r="R37" s="689" t="s">
        <v>14</v>
      </c>
      <c r="S37" s="690" t="s">
        <v>14</v>
      </c>
    </row>
    <row r="38" spans="2:20">
      <c r="C38" s="115">
        <f>margins!AT34</f>
        <v>3.75</v>
      </c>
      <c r="D38" s="908">
        <v>102.929</v>
      </c>
      <c r="E38" s="908">
        <v>102.929</v>
      </c>
      <c r="F38" s="808">
        <v>102.929</v>
      </c>
      <c r="G38" s="116">
        <v>102.929</v>
      </c>
      <c r="I38" s="1841"/>
      <c r="J38" s="507" t="s">
        <v>301</v>
      </c>
      <c r="K38" s="492">
        <v>1</v>
      </c>
      <c r="L38" s="491">
        <v>1</v>
      </c>
      <c r="M38" s="505">
        <v>1</v>
      </c>
      <c r="N38" s="505">
        <v>1</v>
      </c>
      <c r="O38" s="505">
        <v>0.5</v>
      </c>
      <c r="P38" s="505">
        <v>-0.5</v>
      </c>
      <c r="Q38" s="505">
        <v>-1.5</v>
      </c>
      <c r="R38" s="505" t="s">
        <v>14</v>
      </c>
      <c r="S38" s="509" t="s">
        <v>14</v>
      </c>
    </row>
    <row r="39" spans="2:20">
      <c r="C39" s="115">
        <f>margins!AT35</f>
        <v>3.875</v>
      </c>
      <c r="D39" s="908">
        <v>103.104</v>
      </c>
      <c r="E39" s="908">
        <v>103.104</v>
      </c>
      <c r="F39" s="808">
        <v>103.104</v>
      </c>
      <c r="G39" s="116">
        <v>103.104</v>
      </c>
      <c r="I39" s="1841"/>
      <c r="J39" s="507" t="s">
        <v>300</v>
      </c>
      <c r="K39" s="506">
        <v>0.5</v>
      </c>
      <c r="L39" s="505">
        <v>0.5</v>
      </c>
      <c r="M39" s="505">
        <v>0.5</v>
      </c>
      <c r="N39" s="505">
        <v>0.5</v>
      </c>
      <c r="O39" s="505">
        <v>-0.5</v>
      </c>
      <c r="P39" s="505">
        <v>-0.5</v>
      </c>
      <c r="Q39" s="505">
        <v>-2.5</v>
      </c>
      <c r="R39" s="505" t="s">
        <v>14</v>
      </c>
      <c r="S39" s="509" t="s">
        <v>14</v>
      </c>
    </row>
    <row r="40" spans="2:20">
      <c r="C40" s="115">
        <f>margins!AT36</f>
        <v>4</v>
      </c>
      <c r="D40" s="908">
        <v>103.248</v>
      </c>
      <c r="E40" s="908">
        <v>103.248</v>
      </c>
      <c r="F40" s="808">
        <v>103.248</v>
      </c>
      <c r="G40" s="116">
        <v>103.248</v>
      </c>
      <c r="I40" s="1841"/>
      <c r="J40" s="507" t="s">
        <v>299</v>
      </c>
      <c r="K40" s="506">
        <v>-0.5</v>
      </c>
      <c r="L40" s="505">
        <v>-0.5</v>
      </c>
      <c r="M40" s="505">
        <v>-0.5</v>
      </c>
      <c r="N40" s="505">
        <v>-0.5</v>
      </c>
      <c r="O40" s="505">
        <v>-0.5</v>
      </c>
      <c r="P40" s="505">
        <v>-1.5</v>
      </c>
      <c r="Q40" s="505" t="s">
        <v>14</v>
      </c>
      <c r="R40" s="505" t="s">
        <v>14</v>
      </c>
      <c r="S40" s="509" t="s">
        <v>14</v>
      </c>
    </row>
    <row r="41" spans="2:20" ht="15" customHeight="1">
      <c r="C41" s="115">
        <f>margins!AT37</f>
        <v>4.125</v>
      </c>
      <c r="D41" s="908">
        <v>103.361</v>
      </c>
      <c r="E41" s="908">
        <v>103.361</v>
      </c>
      <c r="F41" s="808">
        <v>103.361</v>
      </c>
      <c r="G41" s="116">
        <v>103.361</v>
      </c>
      <c r="I41" s="1841"/>
      <c r="J41" s="684" t="s">
        <v>298</v>
      </c>
      <c r="K41" s="674">
        <v>-1</v>
      </c>
      <c r="L41" s="675">
        <v>-1</v>
      </c>
      <c r="M41" s="675">
        <v>-1</v>
      </c>
      <c r="N41" s="675">
        <v>-1.5</v>
      </c>
      <c r="O41" s="675">
        <v>-2</v>
      </c>
      <c r="P41" s="675">
        <v>-2.5</v>
      </c>
      <c r="Q41" s="675" t="s">
        <v>14</v>
      </c>
      <c r="R41" s="675" t="s">
        <v>14</v>
      </c>
      <c r="S41" s="676" t="s">
        <v>14</v>
      </c>
    </row>
    <row r="42" spans="2:20">
      <c r="C42" s="115">
        <f>margins!AT38</f>
        <v>4.25</v>
      </c>
      <c r="D42" s="908">
        <v>103.44200000000001</v>
      </c>
      <c r="E42" s="908">
        <v>103.44200000000001</v>
      </c>
      <c r="F42" s="808">
        <v>103.44200000000001</v>
      </c>
      <c r="G42" s="116">
        <v>103.44200000000001</v>
      </c>
      <c r="I42" s="1842"/>
      <c r="J42" s="503" t="s">
        <v>297</v>
      </c>
      <c r="K42" s="502" t="s">
        <v>14</v>
      </c>
      <c r="L42" s="501" t="s">
        <v>14</v>
      </c>
      <c r="M42" s="501" t="s">
        <v>14</v>
      </c>
      <c r="N42" s="501" t="s">
        <v>14</v>
      </c>
      <c r="O42" s="501" t="s">
        <v>14</v>
      </c>
      <c r="P42" s="501" t="s">
        <v>14</v>
      </c>
      <c r="Q42" s="501" t="s">
        <v>14</v>
      </c>
      <c r="R42" s="501" t="s">
        <v>14</v>
      </c>
      <c r="S42" s="515" t="s">
        <v>14</v>
      </c>
    </row>
    <row r="43" spans="2:20">
      <c r="C43" s="115">
        <f>margins!AT39</f>
        <v>4.375</v>
      </c>
      <c r="D43" s="908">
        <v>103.492</v>
      </c>
      <c r="E43" s="908">
        <v>103.492</v>
      </c>
      <c r="F43" s="808">
        <v>103.492</v>
      </c>
      <c r="G43" s="116">
        <v>103.492</v>
      </c>
      <c r="I43" s="909" t="s">
        <v>519</v>
      </c>
      <c r="J43" s="659" t="s">
        <v>520</v>
      </c>
      <c r="K43" s="687">
        <v>-1</v>
      </c>
      <c r="L43" s="688">
        <v>-1</v>
      </c>
      <c r="M43" s="689">
        <v>-1</v>
      </c>
      <c r="N43" s="689">
        <v>-1</v>
      </c>
      <c r="O43" s="689">
        <v>-1</v>
      </c>
      <c r="P43" s="689">
        <v>-1</v>
      </c>
      <c r="Q43" s="689">
        <v>-1</v>
      </c>
      <c r="R43" s="689" t="s">
        <v>14</v>
      </c>
      <c r="S43" s="690" t="s">
        <v>14</v>
      </c>
      <c r="T43" s="37"/>
    </row>
    <row r="44" spans="2:20" ht="15" customHeight="1">
      <c r="C44" s="115">
        <f>margins!AT40</f>
        <v>4.5</v>
      </c>
      <c r="D44" s="908">
        <v>103.51100000000001</v>
      </c>
      <c r="E44" s="908">
        <v>103.51100000000001</v>
      </c>
      <c r="F44" s="808">
        <v>103.51100000000001</v>
      </c>
      <c r="G44" s="116">
        <v>103.51100000000001</v>
      </c>
      <c r="I44" s="1833" t="s">
        <v>505</v>
      </c>
      <c r="J44" s="887">
        <v>24</v>
      </c>
      <c r="K44" s="494">
        <v>2</v>
      </c>
      <c r="L44" s="484">
        <v>2</v>
      </c>
      <c r="M44" s="484">
        <v>2</v>
      </c>
      <c r="N44" s="484">
        <v>2</v>
      </c>
      <c r="O44" s="484">
        <v>2</v>
      </c>
      <c r="P44" s="484">
        <v>2</v>
      </c>
      <c r="Q44" s="484">
        <v>2</v>
      </c>
      <c r="R44" s="484">
        <v>0</v>
      </c>
      <c r="S44" s="652">
        <v>0</v>
      </c>
      <c r="T44" s="37"/>
    </row>
    <row r="45" spans="2:20">
      <c r="B45" s="22"/>
      <c r="C45" s="115">
        <f>margins!AT41</f>
        <v>4.625</v>
      </c>
      <c r="D45" s="908">
        <v>103.52900000000001</v>
      </c>
      <c r="E45" s="908">
        <v>103.52900000000001</v>
      </c>
      <c r="F45" s="808">
        <v>103.52900000000001</v>
      </c>
      <c r="G45" s="116">
        <v>103.52900000000001</v>
      </c>
      <c r="I45" s="1849"/>
      <c r="J45" s="888">
        <v>36</v>
      </c>
      <c r="K45" s="492">
        <v>1.5</v>
      </c>
      <c r="L45" s="491">
        <v>1.5</v>
      </c>
      <c r="M45" s="491">
        <v>1.5</v>
      </c>
      <c r="N45" s="491">
        <v>1.5</v>
      </c>
      <c r="O45" s="491">
        <v>1.5</v>
      </c>
      <c r="P45" s="491">
        <v>1.5</v>
      </c>
      <c r="Q45" s="491">
        <v>1.5</v>
      </c>
      <c r="R45" s="491">
        <v>0</v>
      </c>
      <c r="S45" s="653">
        <v>0</v>
      </c>
      <c r="T45" s="37"/>
    </row>
    <row r="46" spans="2:20" ht="15" customHeight="1">
      <c r="C46" s="115">
        <f>margins!AT42</f>
        <v>4.75</v>
      </c>
      <c r="D46" s="908">
        <v>103.548</v>
      </c>
      <c r="E46" s="908">
        <v>103.548</v>
      </c>
      <c r="F46" s="808">
        <v>103.548</v>
      </c>
      <c r="G46" s="116">
        <v>103.548</v>
      </c>
      <c r="I46" s="1834"/>
      <c r="J46" s="888">
        <v>60</v>
      </c>
      <c r="K46" s="492">
        <v>0</v>
      </c>
      <c r="L46" s="491">
        <v>0</v>
      </c>
      <c r="M46" s="491">
        <v>0</v>
      </c>
      <c r="N46" s="491">
        <v>0</v>
      </c>
      <c r="O46" s="491">
        <v>0</v>
      </c>
      <c r="P46" s="491">
        <v>0</v>
      </c>
      <c r="Q46" s="491">
        <v>0</v>
      </c>
      <c r="R46" s="491">
        <v>0</v>
      </c>
      <c r="S46" s="653">
        <v>0</v>
      </c>
      <c r="T46" s="37"/>
    </row>
    <row r="47" spans="2:20">
      <c r="C47" s="115">
        <f>margins!AT43</f>
        <v>4.875</v>
      </c>
      <c r="D47" s="908">
        <v>103.56700000000001</v>
      </c>
      <c r="E47" s="908">
        <v>103.56700000000001</v>
      </c>
      <c r="F47" s="808">
        <v>103.56700000000001</v>
      </c>
      <c r="G47" s="116">
        <v>103.56700000000001</v>
      </c>
      <c r="I47" s="1844" t="s">
        <v>45</v>
      </c>
      <c r="J47" s="554" t="s">
        <v>384</v>
      </c>
      <c r="K47" s="477">
        <v>0</v>
      </c>
      <c r="L47" s="476">
        <v>0</v>
      </c>
      <c r="M47" s="476">
        <v>0</v>
      </c>
      <c r="N47" s="476">
        <v>0</v>
      </c>
      <c r="O47" s="476">
        <v>0</v>
      </c>
      <c r="P47" s="476">
        <v>0</v>
      </c>
      <c r="Q47" s="476">
        <v>0</v>
      </c>
      <c r="R47" s="476">
        <v>0</v>
      </c>
      <c r="S47" s="656">
        <v>0</v>
      </c>
    </row>
    <row r="48" spans="2:20">
      <c r="C48" s="115">
        <f>margins!AT44</f>
        <v>5</v>
      </c>
      <c r="D48" s="908">
        <v>103.58600000000001</v>
      </c>
      <c r="E48" s="908">
        <v>103.58600000000001</v>
      </c>
      <c r="F48" s="808">
        <v>103.58600000000001</v>
      </c>
      <c r="G48" s="116">
        <v>103.58600000000001</v>
      </c>
      <c r="I48" s="1845"/>
      <c r="J48" s="490" t="s">
        <v>385</v>
      </c>
      <c r="K48" s="465">
        <v>0</v>
      </c>
      <c r="L48" s="464">
        <v>0</v>
      </c>
      <c r="M48" s="464">
        <v>0</v>
      </c>
      <c r="N48" s="464">
        <v>-0.125</v>
      </c>
      <c r="O48" s="464">
        <v>-0.125</v>
      </c>
      <c r="P48" s="464">
        <v>-0.125</v>
      </c>
      <c r="Q48" s="464">
        <v>-0.125</v>
      </c>
      <c r="R48" s="464">
        <v>-0.125</v>
      </c>
      <c r="S48" s="463">
        <v>-0.125</v>
      </c>
    </row>
    <row r="49" spans="3:19">
      <c r="C49" s="115">
        <f>margins!AT45</f>
        <v>5.125</v>
      </c>
      <c r="D49" s="908">
        <v>103.604</v>
      </c>
      <c r="E49" s="908">
        <v>103.604</v>
      </c>
      <c r="F49" s="808">
        <v>103.604</v>
      </c>
      <c r="G49" s="116">
        <v>103.604</v>
      </c>
      <c r="I49" s="1846"/>
      <c r="J49" s="553" t="s">
        <v>386</v>
      </c>
      <c r="K49" s="461">
        <v>0</v>
      </c>
      <c r="L49" s="460">
        <v>0</v>
      </c>
      <c r="M49" s="460">
        <v>0</v>
      </c>
      <c r="N49" s="460">
        <v>-0.125</v>
      </c>
      <c r="O49" s="460">
        <v>-0.125</v>
      </c>
      <c r="P49" s="460">
        <v>-0.25</v>
      </c>
      <c r="Q49" s="460">
        <v>-0.25</v>
      </c>
      <c r="R49" s="460" t="s">
        <v>14</v>
      </c>
      <c r="S49" s="459" t="s">
        <v>14</v>
      </c>
    </row>
    <row r="50" spans="3:19">
      <c r="C50" s="115">
        <f>margins!AT46</f>
        <v>5.25</v>
      </c>
      <c r="D50" s="908">
        <v>103.623</v>
      </c>
      <c r="E50" s="908">
        <v>103.623</v>
      </c>
      <c r="F50" s="808">
        <v>103.623</v>
      </c>
      <c r="G50" s="116">
        <v>103.623</v>
      </c>
      <c r="I50" s="1833" t="s">
        <v>287</v>
      </c>
      <c r="J50" s="490" t="s">
        <v>388</v>
      </c>
      <c r="K50" s="470">
        <v>-0.125</v>
      </c>
      <c r="L50" s="469">
        <v>-0.125</v>
      </c>
      <c r="M50" s="469">
        <v>-0.125</v>
      </c>
      <c r="N50" s="469">
        <v>-0.125</v>
      </c>
      <c r="O50" s="469">
        <v>-0.125</v>
      </c>
      <c r="P50" s="469">
        <v>-0.125</v>
      </c>
      <c r="Q50" s="469">
        <v>-0.125</v>
      </c>
      <c r="R50" s="469">
        <v>-0.125</v>
      </c>
      <c r="S50" s="655">
        <v>-0.125</v>
      </c>
    </row>
    <row r="51" spans="3:19">
      <c r="C51" s="115">
        <f>margins!AT47</f>
        <v>5.375</v>
      </c>
      <c r="D51" s="908">
        <v>103.64200000000001</v>
      </c>
      <c r="E51" s="908">
        <v>103.64200000000001</v>
      </c>
      <c r="F51" s="808">
        <v>103.64200000000001</v>
      </c>
      <c r="G51" s="116">
        <v>103.64200000000001</v>
      </c>
      <c r="I51" s="1849"/>
      <c r="J51" s="490" t="s">
        <v>500</v>
      </c>
      <c r="K51" s="465">
        <v>0</v>
      </c>
      <c r="L51" s="464">
        <v>0</v>
      </c>
      <c r="M51" s="464">
        <v>0</v>
      </c>
      <c r="N51" s="464">
        <v>0</v>
      </c>
      <c r="O51" s="464">
        <v>0</v>
      </c>
      <c r="P51" s="464">
        <v>0</v>
      </c>
      <c r="Q51" s="464">
        <v>0</v>
      </c>
      <c r="R51" s="464">
        <v>0</v>
      </c>
      <c r="S51" s="463">
        <v>0</v>
      </c>
    </row>
    <row r="52" spans="3:19">
      <c r="C52" s="115">
        <f>margins!AT48</f>
        <v>5.5</v>
      </c>
      <c r="D52" s="908">
        <v>103.661</v>
      </c>
      <c r="E52" s="908">
        <v>103.661</v>
      </c>
      <c r="F52" s="808">
        <v>103.661</v>
      </c>
      <c r="G52" s="116">
        <v>103.661</v>
      </c>
      <c r="I52" s="1849"/>
      <c r="J52" s="489" t="s">
        <v>501</v>
      </c>
      <c r="K52" s="465">
        <v>0</v>
      </c>
      <c r="L52" s="464">
        <v>0</v>
      </c>
      <c r="M52" s="464">
        <v>0</v>
      </c>
      <c r="N52" s="464">
        <v>0</v>
      </c>
      <c r="O52" s="464">
        <v>0</v>
      </c>
      <c r="P52" s="464">
        <v>0</v>
      </c>
      <c r="Q52" s="464">
        <v>0</v>
      </c>
      <c r="R52" s="464">
        <v>0</v>
      </c>
      <c r="S52" s="463" t="s">
        <v>14</v>
      </c>
    </row>
    <row r="53" spans="3:19">
      <c r="C53" s="115">
        <f>margins!AT49</f>
        <v>5.625</v>
      </c>
      <c r="D53" s="908">
        <v>103.679</v>
      </c>
      <c r="E53" s="908">
        <v>103.679</v>
      </c>
      <c r="F53" s="808">
        <v>103.679</v>
      </c>
      <c r="G53" s="116">
        <v>103.679</v>
      </c>
      <c r="I53" s="1834"/>
      <c r="J53" s="489" t="s">
        <v>392</v>
      </c>
      <c r="K53" s="465">
        <v>0</v>
      </c>
      <c r="L53" s="464">
        <v>0</v>
      </c>
      <c r="M53" s="464">
        <v>0</v>
      </c>
      <c r="N53" s="464">
        <v>0</v>
      </c>
      <c r="O53" s="464">
        <v>0</v>
      </c>
      <c r="P53" s="464">
        <v>0</v>
      </c>
      <c r="Q53" s="464" t="s">
        <v>14</v>
      </c>
      <c r="R53" s="464" t="s">
        <v>14</v>
      </c>
      <c r="S53" s="463" t="s">
        <v>14</v>
      </c>
    </row>
    <row r="54" spans="3:19">
      <c r="C54" s="115">
        <f>margins!AT50</f>
        <v>5.75</v>
      </c>
      <c r="D54" s="908">
        <v>103.679</v>
      </c>
      <c r="E54" s="908">
        <v>103.679</v>
      </c>
      <c r="F54" s="808">
        <v>103.679</v>
      </c>
      <c r="G54" s="116">
        <v>103.679</v>
      </c>
      <c r="I54" s="1847" t="s">
        <v>60</v>
      </c>
      <c r="J54" s="554" t="s">
        <v>29</v>
      </c>
      <c r="K54" s="477">
        <v>-1</v>
      </c>
      <c r="L54" s="476">
        <v>-1</v>
      </c>
      <c r="M54" s="476">
        <v>-1</v>
      </c>
      <c r="N54" s="476">
        <v>-1</v>
      </c>
      <c r="O54" s="476">
        <v>-1</v>
      </c>
      <c r="P54" s="476">
        <v>-1</v>
      </c>
      <c r="Q54" s="476" t="s">
        <v>14</v>
      </c>
      <c r="R54" s="476" t="s">
        <v>14</v>
      </c>
      <c r="S54" s="656" t="s">
        <v>14</v>
      </c>
    </row>
    <row r="55" spans="3:19">
      <c r="I55" s="1848"/>
      <c r="J55" s="677" t="s">
        <v>61</v>
      </c>
      <c r="K55" s="461">
        <v>-2</v>
      </c>
      <c r="L55" s="460">
        <v>-2</v>
      </c>
      <c r="M55" s="460">
        <v>-2.5</v>
      </c>
      <c r="N55" s="460">
        <v>-3</v>
      </c>
      <c r="O55" s="460">
        <v>-3.5</v>
      </c>
      <c r="P55" s="460" t="s">
        <v>14</v>
      </c>
      <c r="Q55" s="460" t="s">
        <v>14</v>
      </c>
      <c r="R55" s="460" t="s">
        <v>14</v>
      </c>
      <c r="S55" s="459" t="s">
        <v>14</v>
      </c>
    </row>
    <row r="56" spans="3:19">
      <c r="I56" s="1833" t="s">
        <v>62</v>
      </c>
      <c r="J56" s="554" t="s">
        <v>268</v>
      </c>
      <c r="K56" s="477">
        <v>0</v>
      </c>
      <c r="L56" s="476">
        <v>0</v>
      </c>
      <c r="M56" s="476">
        <v>0</v>
      </c>
      <c r="N56" s="476">
        <v>-0.125</v>
      </c>
      <c r="O56" s="476">
        <v>-0.125</v>
      </c>
      <c r="P56" s="476">
        <v>-0.25</v>
      </c>
      <c r="Q56" s="476">
        <v>-0.25</v>
      </c>
      <c r="R56" s="476" t="s">
        <v>14</v>
      </c>
      <c r="S56" s="656" t="s">
        <v>14</v>
      </c>
    </row>
    <row r="57" spans="3:19">
      <c r="I57" s="1834"/>
      <c r="J57" s="677" t="s">
        <v>358</v>
      </c>
      <c r="K57" s="461">
        <v>-0.5</v>
      </c>
      <c r="L57" s="460">
        <v>-0.5</v>
      </c>
      <c r="M57" s="460">
        <v>-0.5</v>
      </c>
      <c r="N57" s="460">
        <v>-0.5</v>
      </c>
      <c r="O57" s="460">
        <v>-0.5</v>
      </c>
      <c r="P57" s="460">
        <v>-0.5</v>
      </c>
      <c r="Q57" s="460">
        <v>-0.5</v>
      </c>
      <c r="R57" s="460" t="s">
        <v>14</v>
      </c>
      <c r="S57" s="459" t="s">
        <v>14</v>
      </c>
    </row>
    <row r="58" spans="3:19">
      <c r="I58" s="885" t="s">
        <v>134</v>
      </c>
      <c r="J58" s="692" t="s">
        <v>135</v>
      </c>
      <c r="K58" s="678">
        <v>0</v>
      </c>
      <c r="L58" s="679">
        <v>0</v>
      </c>
      <c r="M58" s="679">
        <v>0</v>
      </c>
      <c r="N58" s="679">
        <v>-0.125</v>
      </c>
      <c r="O58" s="679">
        <v>-0.125</v>
      </c>
      <c r="P58" s="679">
        <v>-0.125</v>
      </c>
      <c r="Q58" s="679">
        <v>-0.125</v>
      </c>
      <c r="R58" s="679">
        <v>-0.125</v>
      </c>
      <c r="S58" s="680">
        <v>-0.125</v>
      </c>
    </row>
    <row r="62" spans="3:19">
      <c r="I62" s="37"/>
      <c r="J62" s="37"/>
      <c r="K62" s="37"/>
      <c r="L62" s="37"/>
      <c r="M62" s="37"/>
      <c r="N62" s="37"/>
      <c r="O62" s="37"/>
      <c r="P62" s="37"/>
      <c r="Q62" s="37"/>
      <c r="R62" s="37"/>
    </row>
    <row r="63" spans="3:19">
      <c r="I63" s="37"/>
      <c r="J63" s="37"/>
      <c r="K63" s="37"/>
      <c r="L63" s="37"/>
      <c r="M63" s="37"/>
      <c r="N63" s="37"/>
      <c r="O63" s="37"/>
      <c r="P63" s="37"/>
      <c r="Q63" s="37"/>
      <c r="R63" s="37"/>
    </row>
    <row r="64" spans="3:19"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9:18">
      <c r="I65" s="37"/>
      <c r="J65" s="37"/>
      <c r="K65" s="37"/>
      <c r="L65" s="37"/>
      <c r="M65" s="37"/>
      <c r="N65" s="37"/>
      <c r="O65" s="37"/>
      <c r="P65" s="37"/>
      <c r="Q65" s="37"/>
      <c r="R65" s="37"/>
    </row>
    <row r="66" spans="9:18">
      <c r="I66" s="37"/>
      <c r="J66" s="37"/>
      <c r="K66" s="37"/>
      <c r="L66" s="37"/>
      <c r="M66" s="37"/>
      <c r="N66" s="37"/>
      <c r="O66" s="37"/>
      <c r="P66" s="37"/>
      <c r="Q66" s="37"/>
      <c r="R66" s="37"/>
    </row>
    <row r="67" spans="9:18">
      <c r="I67" s="37"/>
      <c r="J67" s="37"/>
      <c r="K67" s="37"/>
      <c r="L67" s="37"/>
      <c r="M67" s="37"/>
      <c r="N67" s="37"/>
      <c r="O67" s="37"/>
      <c r="P67" s="37"/>
      <c r="Q67" s="37"/>
      <c r="R67" s="37"/>
    </row>
    <row r="68" spans="9:18">
      <c r="I68" s="37"/>
      <c r="J68" s="37"/>
      <c r="K68" s="37"/>
      <c r="L68" s="37"/>
      <c r="M68" s="37"/>
      <c r="N68" s="37"/>
      <c r="O68" s="37"/>
      <c r="P68" s="37"/>
      <c r="Q68" s="37"/>
    </row>
  </sheetData>
  <mergeCells count="12">
    <mergeCell ref="I56:I57"/>
    <mergeCell ref="K28:S28"/>
    <mergeCell ref="I37:I42"/>
    <mergeCell ref="I44:I46"/>
    <mergeCell ref="I47:I49"/>
    <mergeCell ref="I50:I53"/>
    <mergeCell ref="C6:G6"/>
    <mergeCell ref="I28:J28"/>
    <mergeCell ref="I30:I35"/>
    <mergeCell ref="I54:I55"/>
    <mergeCell ref="Q17:T17"/>
    <mergeCell ref="Q19:T19"/>
  </mergeCells>
  <conditionalFormatting sqref="J30">
    <cfRule type="cellIs" dxfId="59" priority="2" operator="between">
      <formula>101</formula>
      <formula>101.5</formula>
    </cfRule>
  </conditionalFormatting>
  <conditionalFormatting sqref="J37">
    <cfRule type="cellIs" dxfId="58" priority="1" operator="between">
      <formula>101</formula>
      <formula>101.5</formula>
    </cfRule>
  </conditionalFormatting>
  <conditionalFormatting sqref="K32:R35">
    <cfRule type="cellIs" dxfId="57" priority="14" operator="between">
      <formula>101</formula>
      <formula>101.5</formula>
    </cfRule>
  </conditionalFormatting>
  <conditionalFormatting sqref="K39:R42">
    <cfRule type="cellIs" dxfId="56" priority="5" operator="between">
      <formula>101</formula>
      <formula>101.5</formula>
    </cfRule>
  </conditionalFormatting>
  <conditionalFormatting sqref="M30:O31 P30:R33 S30:S35">
    <cfRule type="cellIs" dxfId="55" priority="16" operator="between">
      <formula>101</formula>
      <formula>101.5</formula>
    </cfRule>
  </conditionalFormatting>
  <conditionalFormatting sqref="M36:S36 M37:O38 P37:R40 S37:S42">
    <cfRule type="cellIs" dxfId="54" priority="7" operator="between">
      <formula>101</formula>
      <formula>101.5</formula>
    </cfRule>
  </conditionalFormatting>
  <conditionalFormatting sqref="M43:S43">
    <cfRule type="cellIs" dxfId="53" priority="3" operator="between">
      <formula>101</formula>
      <formula>101.5</formula>
    </cfRule>
  </conditionalFormatting>
  <conditionalFormatting sqref="O34:O35">
    <cfRule type="cellIs" dxfId="52" priority="13" operator="between">
      <formula>101</formula>
      <formula>101.5</formula>
    </cfRule>
  </conditionalFormatting>
  <conditionalFormatting sqref="O41:O42">
    <cfRule type="cellIs" dxfId="51" priority="4" operator="between">
      <formula>101</formula>
      <formula>101.5</formula>
    </cfRule>
  </conditionalFormatting>
  <conditionalFormatting sqref="S55">
    <cfRule type="cellIs" dxfId="50" priority="12" operator="between">
      <formula>101</formula>
      <formula>101.5</formula>
    </cfRule>
  </conditionalFormatting>
  <conditionalFormatting sqref="S57">
    <cfRule type="cellIs" dxfId="49" priority="8" operator="between">
      <formula>101</formula>
      <formula>101.5</formula>
    </cfRule>
  </conditionalFormatting>
  <dataValidations count="2">
    <dataValidation type="list" allowBlank="1" showInputMessage="1" showErrorMessage="1" sqref="V13" xr:uid="{D357619A-C739-4A30-8684-A4FB14303960}">
      <formula1>$C$8:$C$54</formula1>
    </dataValidation>
    <dataValidation type="list" allowBlank="1" showInputMessage="1" showErrorMessage="1" sqref="V14" xr:uid="{8FDC4B43-2EF1-4EDE-9AE9-4FAA10608306}">
      <formula1>$K$29:$S$29</formula1>
    </dataValidation>
  </dataValidation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06ABF18-ED22-4649-A482-6396F7437203}">
          <x14:formula1>
            <xm:f>margins!$N$183:$N$185</xm:f>
          </x14:formula1>
          <xm:sqref>V26</xm:sqref>
        </x14:dataValidation>
        <x14:dataValidation type="list" allowBlank="1" showInputMessage="1" showErrorMessage="1" xr:uid="{E9B2AB15-0288-40F7-9A4E-8D107480F83A}">
          <x14:formula1>
            <xm:f>margins!$AL$157:$AL$158</xm:f>
          </x14:formula1>
          <xm:sqref>V25</xm:sqref>
        </x14:dataValidation>
        <x14:dataValidation type="list" allowBlank="1" showInputMessage="1" showErrorMessage="1" xr:uid="{91E52A9B-B0B6-4421-912D-5448D51131A5}">
          <x14:formula1>
            <xm:f>margins!$AL$160:$AL$162</xm:f>
          </x14:formula1>
          <xm:sqref>V23</xm:sqref>
        </x14:dataValidation>
        <x14:dataValidation type="list" allowBlank="1" showInputMessage="1" showErrorMessage="1" xr:uid="{A1AE86A4-37C4-491E-AFE2-581787F17085}">
          <x14:formula1>
            <xm:f>margins!$AL$146:$AL$149</xm:f>
          </x14:formula1>
          <xm:sqref>V21</xm:sqref>
        </x14:dataValidation>
        <x14:dataValidation type="list" allowBlank="1" showInputMessage="1" showErrorMessage="1" xr:uid="{825E0757-3587-4D9C-AD1D-5FA2EEC41DD0}">
          <x14:formula1>
            <xm:f>margins!$AL$151:$AL$153</xm:f>
          </x14:formula1>
          <xm:sqref>V24</xm:sqref>
        </x14:dataValidation>
        <x14:dataValidation type="list" allowBlank="1" showInputMessage="1" showErrorMessage="1" xr:uid="{70B800ED-53E3-4BD5-AA7C-E8D297827C8B}">
          <x14:formula1>
            <xm:f>margins!$AY$128:$AY$132</xm:f>
          </x14:formula1>
          <xm:sqref>V12</xm:sqref>
        </x14:dataValidation>
        <x14:dataValidation type="list" allowBlank="1" showInputMessage="1" showErrorMessage="1" xr:uid="{92D2D668-1114-48DE-BDD0-FCCA4167F55B}">
          <x14:formula1>
            <xm:f>margins!$AY$147:$AY$151</xm:f>
          </x14:formula1>
          <xm:sqref>V22</xm:sqref>
        </x14:dataValidation>
        <x14:dataValidation type="list" allowBlank="1" showInputMessage="1" showErrorMessage="1" xr:uid="{42EC7BBE-1E40-484B-B26E-EF51BB6CEAD3}">
          <x14:formula1>
            <xm:f>margins!$AY$134:$AY$140</xm:f>
          </x14:formula1>
          <xm:sqref>V15</xm:sqref>
        </x14:dataValidation>
        <x14:dataValidation type="list" allowBlank="1" showInputMessage="1" showErrorMessage="1" xr:uid="{9FFFD0B7-C66D-4BA1-B07D-54F06FB0485C}">
          <x14:formula1>
            <xm:f>margins!$AY$142:$AY$145</xm:f>
          </x14:formula1>
          <xm:sqref>V20</xm:sqref>
        </x14:dataValidation>
        <x14:dataValidation type="list" allowBlank="1" showInputMessage="1" showErrorMessage="1" xr:uid="{45AE24D4-DD54-4C51-ABEE-EED73364B9E5}">
          <x14:formula1>
            <xm:f>margins!$AY$153:$AY$154</xm:f>
          </x14:formula1>
          <xm:sqref>V16</xm:sqref>
        </x14:dataValidation>
        <x14:dataValidation type="list" allowBlank="1" showInputMessage="1" showErrorMessage="1" xr:uid="{85963716-F129-4034-8273-C55C4A7DEC3F}">
          <x14:formula1>
            <xm:f>margins!$AY$156:$AY$157</xm:f>
          </x14:formula1>
          <xm:sqref>V17</xm:sqref>
        </x14:dataValidation>
        <x14:dataValidation type="list" allowBlank="1" showInputMessage="1" showErrorMessage="1" xr:uid="{5EF01271-34C1-4450-BB24-C70AE8768C47}">
          <x14:formula1>
            <xm:f>margins!$AY$159:$AY$160</xm:f>
          </x14:formula1>
          <xm:sqref>V18</xm:sqref>
        </x14:dataValidation>
        <x14:dataValidation type="list" allowBlank="1" showInputMessage="1" showErrorMessage="1" xr:uid="{2BADE1BF-7A23-47A7-A265-46E83167BDEF}">
          <x14:formula1>
            <xm:f>margins!$AY$162:$AY$163</xm:f>
          </x14:formula1>
          <xm:sqref>V19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3F03-B095-46DB-949F-F8BE91632D00}">
  <sheetPr codeName="Sheet10">
    <tabColor rgb="FFFFFF00"/>
  </sheetPr>
  <dimension ref="A1:CW237"/>
  <sheetViews>
    <sheetView zoomScale="85" zoomScaleNormal="85" workbookViewId="0">
      <selection activeCell="BS13" sqref="BS13"/>
    </sheetView>
  </sheetViews>
  <sheetFormatPr defaultRowHeight="15"/>
  <cols>
    <col min="7" max="7" width="11.42578125" customWidth="1"/>
    <col min="8" max="8" width="10.42578125" customWidth="1"/>
    <col min="14" max="14" width="11.28515625" customWidth="1"/>
    <col min="16" max="16" width="11.85546875" customWidth="1"/>
    <col min="17" max="17" width="10.7109375" customWidth="1"/>
    <col min="20" max="20" width="9.42578125" customWidth="1"/>
    <col min="22" max="22" width="12.140625" customWidth="1"/>
    <col min="23" max="23" width="10.140625" customWidth="1"/>
    <col min="25" max="25" width="8.42578125" bestFit="1" customWidth="1"/>
    <col min="28" max="28" width="11.85546875" bestFit="1" customWidth="1"/>
    <col min="29" max="29" width="10.140625" customWidth="1"/>
    <col min="31" max="31" width="11" customWidth="1"/>
    <col min="32" max="32" width="12" customWidth="1"/>
    <col min="35" max="35" width="10.85546875" customWidth="1"/>
    <col min="46" max="46" width="10" customWidth="1"/>
    <col min="52" max="52" width="9.85546875" bestFit="1" customWidth="1"/>
    <col min="56" max="56" width="7.140625" bestFit="1" customWidth="1"/>
    <col min="71" max="71" width="14.7109375" bestFit="1" customWidth="1"/>
    <col min="89" max="89" width="9.7109375" bestFit="1" customWidth="1"/>
    <col min="104" max="104" width="9.7109375" bestFit="1" customWidth="1"/>
    <col min="105" max="105" width="14.42578125" bestFit="1" customWidth="1"/>
    <col min="106" max="106" width="11.85546875" customWidth="1"/>
    <col min="108" max="108" width="10.140625" customWidth="1"/>
    <col min="113" max="113" width="9" customWidth="1"/>
  </cols>
  <sheetData>
    <row r="1" spans="1:101" ht="15.75" thickBot="1">
      <c r="A1" s="1998" t="s">
        <v>257</v>
      </c>
      <c r="B1" s="1999"/>
      <c r="C1" s="1999"/>
      <c r="D1" s="1999"/>
      <c r="E1" s="1999"/>
      <c r="F1" s="1999"/>
      <c r="G1" s="1999"/>
      <c r="H1" s="2000"/>
      <c r="J1" s="1998" t="s">
        <v>666</v>
      </c>
      <c r="K1" s="1999"/>
      <c r="L1" s="1999"/>
      <c r="M1" s="1999"/>
      <c r="N1" s="1999"/>
      <c r="O1" s="1999"/>
      <c r="P1" s="1999"/>
      <c r="Q1" s="2000"/>
      <c r="S1" s="1998" t="s">
        <v>35</v>
      </c>
      <c r="T1" s="1999"/>
      <c r="U1" s="1999"/>
      <c r="V1" s="1999"/>
      <c r="W1" s="2000"/>
      <c r="Y1" s="1998" t="s">
        <v>328</v>
      </c>
      <c r="Z1" s="1999"/>
      <c r="AA1" s="1999"/>
      <c r="AB1" s="1999"/>
      <c r="AC1" s="1999"/>
      <c r="AD1" s="1999"/>
      <c r="AE1" s="1999"/>
      <c r="AF1" s="2000"/>
      <c r="AH1" s="2003" t="s">
        <v>697</v>
      </c>
      <c r="AI1" s="2003"/>
      <c r="AJ1" s="2003"/>
      <c r="AL1" s="2003" t="s">
        <v>698</v>
      </c>
      <c r="AM1" s="2003"/>
      <c r="AN1" s="2003"/>
      <c r="AP1" s="2003" t="s">
        <v>699</v>
      </c>
      <c r="AQ1" s="2003"/>
      <c r="AR1" s="2003"/>
      <c r="AT1" s="2003" t="s">
        <v>700</v>
      </c>
      <c r="AU1" s="2003"/>
      <c r="AV1" s="2003"/>
      <c r="AW1" s="2003"/>
      <c r="AX1" s="2003"/>
      <c r="AZ1" s="1586" t="s">
        <v>263</v>
      </c>
      <c r="BA1" s="1586"/>
      <c r="BB1" s="1586"/>
      <c r="BC1" s="1586"/>
      <c r="BD1" s="1997" t="s">
        <v>442</v>
      </c>
      <c r="BE1" s="1997"/>
      <c r="BF1" s="1997"/>
      <c r="BG1" s="1997"/>
      <c r="BH1" s="1997"/>
      <c r="BK1" s="1997" t="s">
        <v>490</v>
      </c>
      <c r="BL1" s="1997"/>
      <c r="BM1" s="1997"/>
      <c r="BN1" s="1997"/>
    </row>
    <row r="2" spans="1:101" ht="15.75" customHeight="1">
      <c r="AH2" s="23" t="s">
        <v>33</v>
      </c>
      <c r="AI2" s="24" t="s">
        <v>264</v>
      </c>
      <c r="AJ2" s="24"/>
      <c r="AL2" s="23" t="s">
        <v>33</v>
      </c>
      <c r="AM2" s="24" t="s">
        <v>265</v>
      </c>
      <c r="AN2" s="24"/>
      <c r="AP2" s="23" t="s">
        <v>33</v>
      </c>
      <c r="AQ2" s="24" t="s">
        <v>369</v>
      </c>
      <c r="AR2" s="24"/>
      <c r="AT2" s="2001" t="s">
        <v>494</v>
      </c>
      <c r="AU2" s="2002"/>
      <c r="AV2" s="2002"/>
      <c r="AW2" s="2002"/>
      <c r="AX2" s="2002"/>
      <c r="AZ2" s="36" t="s">
        <v>266</v>
      </c>
      <c r="BA2" s="36" t="s">
        <v>264</v>
      </c>
      <c r="BB2" s="36" t="s">
        <v>265</v>
      </c>
      <c r="BC2" s="36"/>
      <c r="BD2" s="23" t="s">
        <v>33</v>
      </c>
      <c r="BE2" s="758" t="s">
        <v>443</v>
      </c>
      <c r="BF2" s="758" t="s">
        <v>444</v>
      </c>
      <c r="BG2" s="758" t="s">
        <v>445</v>
      </c>
      <c r="BH2" s="759" t="s">
        <v>446</v>
      </c>
      <c r="BK2" s="23" t="s">
        <v>33</v>
      </c>
      <c r="BL2" s="758" t="s">
        <v>492</v>
      </c>
      <c r="BM2" s="758" t="s">
        <v>445</v>
      </c>
      <c r="BN2" s="759" t="s">
        <v>446</v>
      </c>
    </row>
    <row r="3" spans="1:101" ht="15.75" customHeight="1">
      <c r="A3" s="36"/>
      <c r="D3" s="170"/>
      <c r="E3" s="170"/>
      <c r="F3" s="170"/>
      <c r="H3" s="1313" t="s">
        <v>660</v>
      </c>
      <c r="J3" s="36"/>
      <c r="Q3" s="1313" t="s">
        <v>660</v>
      </c>
      <c r="W3" s="1313" t="s">
        <v>660</v>
      </c>
      <c r="AH3" s="25">
        <v>12.25</v>
      </c>
      <c r="AI3" s="14">
        <v>3.2749999999999999</v>
      </c>
      <c r="AJ3" s="14"/>
      <c r="AL3" s="25">
        <v>13.25</v>
      </c>
      <c r="AM3" s="14">
        <v>3.2749999999999999</v>
      </c>
      <c r="AN3" s="14"/>
      <c r="AP3" s="25">
        <v>7.375</v>
      </c>
      <c r="AQ3" s="14">
        <v>2.9249999999999998</v>
      </c>
      <c r="AR3" s="14"/>
      <c r="AS3" s="58"/>
      <c r="AT3" s="58" t="s">
        <v>215</v>
      </c>
      <c r="AU3" t="s">
        <v>495</v>
      </c>
      <c r="AV3" s="58" t="s">
        <v>496</v>
      </c>
      <c r="AW3" s="58" t="s">
        <v>497</v>
      </c>
      <c r="AX3" s="58" t="s">
        <v>397</v>
      </c>
      <c r="AZ3" t="s">
        <v>353</v>
      </c>
      <c r="BA3">
        <v>2.5</v>
      </c>
      <c r="BB3">
        <v>2.5</v>
      </c>
      <c r="BD3">
        <v>6</v>
      </c>
      <c r="BE3">
        <v>99.358000000000004</v>
      </c>
      <c r="BF3">
        <v>99.257999999999996</v>
      </c>
      <c r="BG3">
        <v>99.257999999999996</v>
      </c>
      <c r="BH3" s="66">
        <v>3.55</v>
      </c>
      <c r="BK3">
        <v>6.5</v>
      </c>
      <c r="BM3">
        <v>99.171875</v>
      </c>
      <c r="BN3">
        <v>3.5</v>
      </c>
    </row>
    <row r="4" spans="1:101" ht="16.5" customHeight="1">
      <c r="A4" s="1565" t="s">
        <v>216</v>
      </c>
      <c r="B4" s="1308" t="s">
        <v>217</v>
      </c>
      <c r="C4" s="1308" t="s">
        <v>13</v>
      </c>
      <c r="D4" s="1308" t="s">
        <v>87</v>
      </c>
      <c r="E4" s="1308" t="s">
        <v>218</v>
      </c>
      <c r="F4" s="1308" t="s">
        <v>219</v>
      </c>
      <c r="G4" s="1310" t="s">
        <v>673</v>
      </c>
      <c r="H4" s="1309">
        <v>1.5</v>
      </c>
      <c r="J4" s="1565" t="s">
        <v>216</v>
      </c>
      <c r="K4" s="1308" t="s">
        <v>217</v>
      </c>
      <c r="L4" s="1308" t="s">
        <v>13</v>
      </c>
      <c r="M4" s="1308" t="s">
        <v>87</v>
      </c>
      <c r="N4" s="1308" t="s">
        <v>218</v>
      </c>
      <c r="O4" s="1308" t="s">
        <v>219</v>
      </c>
      <c r="P4" s="1310" t="s">
        <v>673</v>
      </c>
      <c r="Q4" s="1309">
        <v>1.1000000000000001</v>
      </c>
      <c r="S4" s="1565" t="s">
        <v>216</v>
      </c>
      <c r="T4" s="1308" t="s">
        <v>4</v>
      </c>
      <c r="U4" s="1308" t="s">
        <v>5</v>
      </c>
      <c r="V4" s="1310" t="s">
        <v>673</v>
      </c>
      <c r="W4" s="1309">
        <v>-0.66</v>
      </c>
      <c r="Y4" s="1565" t="s">
        <v>216</v>
      </c>
      <c r="Z4" s="1308" t="s">
        <v>89</v>
      </c>
      <c r="AA4" s="1308" t="s">
        <v>13</v>
      </c>
      <c r="AB4" s="1308" t="s">
        <v>87</v>
      </c>
      <c r="AC4" s="1308" t="s">
        <v>90</v>
      </c>
      <c r="AD4" s="1308" t="s">
        <v>91</v>
      </c>
      <c r="AE4" s="1566" t="s">
        <v>92</v>
      </c>
      <c r="AF4" s="1567" t="s">
        <v>93</v>
      </c>
      <c r="AH4" s="25">
        <f>AH3-0.125</f>
        <v>12.125</v>
      </c>
      <c r="AI4" s="14">
        <f>AI3</f>
        <v>3.2749999999999999</v>
      </c>
      <c r="AJ4" s="14"/>
      <c r="AL4" s="25">
        <f>AL3-0.125</f>
        <v>13.125</v>
      </c>
      <c r="AM4" s="14">
        <f>AM3</f>
        <v>3.2749999999999999</v>
      </c>
      <c r="AN4" s="14"/>
      <c r="AP4" s="25">
        <v>7.5</v>
      </c>
      <c r="AQ4" s="14">
        <f>AQ3</f>
        <v>2.9249999999999998</v>
      </c>
      <c r="AR4" s="14"/>
      <c r="AS4" s="58"/>
      <c r="AT4" s="58">
        <v>0</v>
      </c>
      <c r="AU4" s="66">
        <v>3.35</v>
      </c>
      <c r="AV4" s="66">
        <f>AU4</f>
        <v>3.35</v>
      </c>
      <c r="AW4" s="66">
        <f>AU4</f>
        <v>3.35</v>
      </c>
      <c r="AX4" s="66">
        <f>AU4</f>
        <v>3.35</v>
      </c>
      <c r="AZ4" s="120">
        <v>44951</v>
      </c>
      <c r="BA4">
        <v>2</v>
      </c>
      <c r="BB4">
        <v>2</v>
      </c>
      <c r="BD4">
        <v>6.125</v>
      </c>
      <c r="BE4">
        <v>100.358</v>
      </c>
      <c r="BF4">
        <v>100.258</v>
      </c>
      <c r="BG4">
        <v>100.258</v>
      </c>
      <c r="BH4" s="66">
        <f>BH3</f>
        <v>3.55</v>
      </c>
      <c r="BK4">
        <v>6.625</v>
      </c>
      <c r="BM4">
        <v>99.828125</v>
      </c>
      <c r="BN4">
        <f t="shared" ref="BN4:BN37" si="0">BN3</f>
        <v>3.5</v>
      </c>
    </row>
    <row r="5" spans="1:101" ht="17.25" customHeight="1">
      <c r="A5" s="901">
        <v>6</v>
      </c>
      <c r="C5" s="1294">
        <f>$G5+$H5+$H$4</f>
        <v>0.85000000000000009</v>
      </c>
      <c r="D5" s="1294">
        <f t="shared" ref="D5:D33" si="1">$G5+$H5+$H$4</f>
        <v>0.85000000000000009</v>
      </c>
      <c r="F5" s="1294">
        <f t="shared" ref="F5:F33" si="2">$G5+$H5+$H$4</f>
        <v>0.85000000000000009</v>
      </c>
      <c r="G5" s="1311">
        <v>-0.7</v>
      </c>
      <c r="H5" s="1342">
        <v>0.05</v>
      </c>
      <c r="I5" s="1294"/>
      <c r="J5" s="1307">
        <v>6</v>
      </c>
      <c r="K5" s="1307"/>
      <c r="L5" s="1294">
        <f>$P5+$Q5+$Q$4</f>
        <v>4.0999999999999996</v>
      </c>
      <c r="M5" s="1294">
        <f t="shared" ref="M5:M33" si="3">$P5+$Q5+$Q$4</f>
        <v>4.0999999999999996</v>
      </c>
      <c r="N5" s="1294"/>
      <c r="O5" s="1294">
        <f t="shared" ref="O5:O33" si="4">$P5+$Q5+$Q$4</f>
        <v>4.0999999999999996</v>
      </c>
      <c r="P5" s="1311">
        <v>3</v>
      </c>
      <c r="Q5" s="1312">
        <v>0</v>
      </c>
      <c r="S5" s="1307">
        <v>6.125</v>
      </c>
      <c r="T5" s="1294">
        <f>$V5+$W5+$W$4</f>
        <v>1.2250000000000001</v>
      </c>
      <c r="U5" s="1294">
        <f>T5</f>
        <v>1.2250000000000001</v>
      </c>
      <c r="V5" s="1311">
        <v>1.885</v>
      </c>
      <c r="W5" s="1312">
        <v>0</v>
      </c>
      <c r="Y5" s="901">
        <v>8.125</v>
      </c>
      <c r="Z5">
        <f t="shared" ref="Z5:AB33" si="5">$AE$5</f>
        <v>3.5</v>
      </c>
      <c r="AA5">
        <f t="shared" si="5"/>
        <v>3.5</v>
      </c>
      <c r="AB5">
        <f t="shared" si="5"/>
        <v>3.5</v>
      </c>
      <c r="AC5">
        <f t="shared" ref="AC5:AD33" si="6">$AF$5</f>
        <v>3.5</v>
      </c>
      <c r="AD5">
        <f t="shared" si="6"/>
        <v>3.5</v>
      </c>
      <c r="AE5" s="1293">
        <v>3.5</v>
      </c>
      <c r="AF5" s="1293">
        <f>AE5</f>
        <v>3.5</v>
      </c>
      <c r="AH5" s="25">
        <f t="shared" ref="AH5:AH43" si="7">AH4-0.125</f>
        <v>12</v>
      </c>
      <c r="AI5" s="14">
        <f t="shared" ref="AI5:AI43" si="8">AI4</f>
        <v>3.2749999999999999</v>
      </c>
      <c r="AJ5" s="14"/>
      <c r="AL5" s="25">
        <f t="shared" ref="AL5:AL42" si="9">AL4-0.125</f>
        <v>13</v>
      </c>
      <c r="AM5" s="14">
        <f t="shared" ref="AM5:AM42" si="10">AM4</f>
        <v>3.2749999999999999</v>
      </c>
      <c r="AN5" s="14"/>
      <c r="AP5" s="25">
        <v>7.625</v>
      </c>
      <c r="AQ5" s="14">
        <f t="shared" ref="AQ5:AQ49" si="11">AQ4</f>
        <v>2.9249999999999998</v>
      </c>
      <c r="AR5" s="14"/>
      <c r="AS5" s="58"/>
      <c r="AT5" s="58">
        <v>0.125</v>
      </c>
      <c r="AU5" s="66">
        <f>AU4</f>
        <v>3.35</v>
      </c>
      <c r="AV5" s="66">
        <f t="shared" ref="AV5:AV50" si="12">AV4</f>
        <v>3.35</v>
      </c>
      <c r="AW5" s="66">
        <f t="shared" ref="AW5:AW50" si="13">AW4</f>
        <v>3.35</v>
      </c>
      <c r="AX5" s="66">
        <f t="shared" ref="AX5:AX50" si="14">AX4</f>
        <v>3.35</v>
      </c>
      <c r="AZ5" s="120">
        <v>45296</v>
      </c>
      <c r="BA5">
        <f>BA4-0.25</f>
        <v>1.75</v>
      </c>
      <c r="BB5">
        <f>BB4-0.25</f>
        <v>1.75</v>
      </c>
      <c r="BD5">
        <v>6.25</v>
      </c>
      <c r="BE5">
        <v>101.108</v>
      </c>
      <c r="BF5">
        <v>101.008</v>
      </c>
      <c r="BG5">
        <v>101.008</v>
      </c>
      <c r="BH5" s="66">
        <f t="shared" ref="BH5:BH31" si="15">BH4</f>
        <v>3.55</v>
      </c>
      <c r="BK5">
        <v>6.75</v>
      </c>
      <c r="BM5">
        <v>100.359375</v>
      </c>
      <c r="BN5">
        <f t="shared" si="0"/>
        <v>3.5</v>
      </c>
      <c r="CU5" s="943"/>
      <c r="CV5" s="66"/>
      <c r="CW5" s="66"/>
    </row>
    <row r="6" spans="1:101" ht="17.25" customHeight="1">
      <c r="A6" s="901">
        <v>6.125</v>
      </c>
      <c r="C6" s="1294">
        <f t="shared" ref="C6:C33" si="16">$G6+$H6+$H$4</f>
        <v>0.94375000000000853</v>
      </c>
      <c r="D6" s="1294">
        <f t="shared" si="1"/>
        <v>0.94375000000000853</v>
      </c>
      <c r="F6" s="1294">
        <f t="shared" si="2"/>
        <v>0.94375000000000853</v>
      </c>
      <c r="G6" s="1311">
        <v>-0.8</v>
      </c>
      <c r="H6" s="1342">
        <v>0.24375000000000852</v>
      </c>
      <c r="I6" s="1294"/>
      <c r="J6" s="1307">
        <v>6.125</v>
      </c>
      <c r="K6" s="1307"/>
      <c r="L6" s="1294">
        <f t="shared" ref="L6:L33" si="17">$P6+$Q6+$Q$4</f>
        <v>4.0999999999999996</v>
      </c>
      <c r="M6" s="1294">
        <f t="shared" si="3"/>
        <v>4.0999999999999996</v>
      </c>
      <c r="N6" s="1294"/>
      <c r="O6" s="1294">
        <f t="shared" si="4"/>
        <v>4.0999999999999996</v>
      </c>
      <c r="P6" s="1311">
        <v>3</v>
      </c>
      <c r="Q6" s="1312">
        <v>0</v>
      </c>
      <c r="S6" s="1307">
        <v>6.25</v>
      </c>
      <c r="T6" s="1294">
        <f t="shared" ref="T6:T30" si="18">T5</f>
        <v>1.2250000000000001</v>
      </c>
      <c r="U6" s="1294">
        <f t="shared" ref="U6:U30" si="19">U5</f>
        <v>1.2250000000000001</v>
      </c>
      <c r="V6" s="1311">
        <v>1.885</v>
      </c>
      <c r="W6" s="1312">
        <v>0</v>
      </c>
      <c r="Y6" s="901">
        <f t="shared" ref="Y6:Y33" si="20">Y5+0.125</f>
        <v>8.25</v>
      </c>
      <c r="Z6">
        <f t="shared" si="5"/>
        <v>3.5</v>
      </c>
      <c r="AA6">
        <f t="shared" si="5"/>
        <v>3.5</v>
      </c>
      <c r="AB6">
        <f t="shared" si="5"/>
        <v>3.5</v>
      </c>
      <c r="AC6">
        <f t="shared" si="6"/>
        <v>3.5</v>
      </c>
      <c r="AD6">
        <f t="shared" si="6"/>
        <v>3.5</v>
      </c>
      <c r="AH6" s="25">
        <f t="shared" si="7"/>
        <v>11.875</v>
      </c>
      <c r="AI6" s="14">
        <f t="shared" si="8"/>
        <v>3.2749999999999999</v>
      </c>
      <c r="AJ6" s="14"/>
      <c r="AL6" s="25">
        <f t="shared" si="9"/>
        <v>12.875</v>
      </c>
      <c r="AM6" s="14">
        <f t="shared" si="10"/>
        <v>3.2749999999999999</v>
      </c>
      <c r="AN6" s="14"/>
      <c r="AP6" s="25">
        <v>7.75</v>
      </c>
      <c r="AQ6" s="14">
        <f t="shared" si="11"/>
        <v>2.9249999999999998</v>
      </c>
      <c r="AR6" s="14"/>
      <c r="AS6" s="58"/>
      <c r="AT6" s="58">
        <v>0.25</v>
      </c>
      <c r="AU6" s="66">
        <f t="shared" ref="AU6:AU50" si="21">AU5</f>
        <v>3.35</v>
      </c>
      <c r="AV6" s="66">
        <f t="shared" si="12"/>
        <v>3.35</v>
      </c>
      <c r="AW6" s="66">
        <f t="shared" si="13"/>
        <v>3.35</v>
      </c>
      <c r="AX6" s="66">
        <f t="shared" si="14"/>
        <v>3.35</v>
      </c>
      <c r="AZ6" s="120">
        <v>45483</v>
      </c>
      <c r="BA6" s="66">
        <v>1.9</v>
      </c>
      <c r="BB6" s="66">
        <v>1.9</v>
      </c>
      <c r="BD6">
        <v>6.375</v>
      </c>
      <c r="BE6">
        <v>101.795</v>
      </c>
      <c r="BF6">
        <v>101.69499999999999</v>
      </c>
      <c r="BG6">
        <v>101.69499999999999</v>
      </c>
      <c r="BH6" s="66">
        <f t="shared" si="15"/>
        <v>3.55</v>
      </c>
      <c r="BK6">
        <v>6.875</v>
      </c>
      <c r="BM6">
        <v>100.890625</v>
      </c>
      <c r="BN6">
        <f t="shared" si="0"/>
        <v>3.5</v>
      </c>
      <c r="CU6" s="943"/>
      <c r="CV6" s="66"/>
      <c r="CW6" s="66"/>
    </row>
    <row r="7" spans="1:101" ht="17.25" customHeight="1">
      <c r="A7" s="901">
        <v>6.25</v>
      </c>
      <c r="C7" s="1294">
        <f t="shared" si="16"/>
        <v>0.78749999999999976</v>
      </c>
      <c r="D7" s="1294">
        <f t="shared" si="1"/>
        <v>0.78749999999999976</v>
      </c>
      <c r="F7" s="1294">
        <f t="shared" si="2"/>
        <v>0.78749999999999976</v>
      </c>
      <c r="G7" s="1311">
        <v>-0.88200000000000012</v>
      </c>
      <c r="H7" s="1342">
        <v>0.16949999999999987</v>
      </c>
      <c r="I7" s="1294"/>
      <c r="J7" s="1307">
        <v>6.25</v>
      </c>
      <c r="K7" s="1307"/>
      <c r="L7" s="1294">
        <f t="shared" si="17"/>
        <v>4.0999999999999996</v>
      </c>
      <c r="M7" s="1294">
        <f t="shared" si="3"/>
        <v>4.0999999999999996</v>
      </c>
      <c r="N7" s="1294"/>
      <c r="O7" s="1294">
        <f t="shared" si="4"/>
        <v>4.0999999999999996</v>
      </c>
      <c r="P7" s="1311">
        <v>3</v>
      </c>
      <c r="Q7" s="1312">
        <v>0</v>
      </c>
      <c r="S7" s="1307">
        <v>6.375</v>
      </c>
      <c r="T7" s="1294">
        <f t="shared" si="18"/>
        <v>1.2250000000000001</v>
      </c>
      <c r="U7" s="1294">
        <f t="shared" si="19"/>
        <v>1.2250000000000001</v>
      </c>
      <c r="V7" s="1311">
        <v>1.885</v>
      </c>
      <c r="W7" s="1312">
        <v>0</v>
      </c>
      <c r="Y7" s="901">
        <f t="shared" si="20"/>
        <v>8.375</v>
      </c>
      <c r="Z7">
        <f t="shared" si="5"/>
        <v>3.5</v>
      </c>
      <c r="AA7">
        <f t="shared" si="5"/>
        <v>3.5</v>
      </c>
      <c r="AB7">
        <f t="shared" si="5"/>
        <v>3.5</v>
      </c>
      <c r="AC7">
        <f t="shared" si="6"/>
        <v>3.5</v>
      </c>
      <c r="AD7">
        <f t="shared" si="6"/>
        <v>3.5</v>
      </c>
      <c r="AH7" s="25">
        <f t="shared" si="7"/>
        <v>11.75</v>
      </c>
      <c r="AI7" s="14">
        <f t="shared" si="8"/>
        <v>3.2749999999999999</v>
      </c>
      <c r="AJ7" s="14"/>
      <c r="AL7" s="25">
        <f t="shared" si="9"/>
        <v>12.75</v>
      </c>
      <c r="AM7" s="14">
        <f t="shared" si="10"/>
        <v>3.2749999999999999</v>
      </c>
      <c r="AN7" s="14"/>
      <c r="AP7" s="25">
        <v>7.875</v>
      </c>
      <c r="AQ7" s="14">
        <f t="shared" si="11"/>
        <v>2.9249999999999998</v>
      </c>
      <c r="AR7" s="14"/>
      <c r="AS7" s="58"/>
      <c r="AT7" s="58">
        <v>0.375</v>
      </c>
      <c r="AU7" s="66">
        <f t="shared" si="21"/>
        <v>3.35</v>
      </c>
      <c r="AV7" s="66">
        <f t="shared" si="12"/>
        <v>3.35</v>
      </c>
      <c r="AW7" s="66">
        <f t="shared" si="13"/>
        <v>3.35</v>
      </c>
      <c r="AX7" s="66">
        <f t="shared" si="14"/>
        <v>3.35</v>
      </c>
      <c r="BD7">
        <v>6.5</v>
      </c>
      <c r="BE7">
        <v>102.483</v>
      </c>
      <c r="BF7">
        <v>102.383</v>
      </c>
      <c r="BG7">
        <v>102.383</v>
      </c>
      <c r="BH7" s="66">
        <f t="shared" si="15"/>
        <v>3.55</v>
      </c>
      <c r="BK7">
        <v>6.9989999999999997</v>
      </c>
      <c r="BM7">
        <v>101.546875</v>
      </c>
      <c r="BN7">
        <f t="shared" si="0"/>
        <v>3.5</v>
      </c>
      <c r="CU7" s="943"/>
      <c r="CV7" s="66"/>
      <c r="CW7" s="66"/>
    </row>
    <row r="8" spans="1:101" ht="15.75" customHeight="1">
      <c r="A8" s="901">
        <v>6.375</v>
      </c>
      <c r="C8" s="1294">
        <f t="shared" si="16"/>
        <v>0.56825000000000259</v>
      </c>
      <c r="D8" s="1294">
        <f t="shared" si="1"/>
        <v>0.56825000000000259</v>
      </c>
      <c r="F8" s="1294">
        <f t="shared" si="2"/>
        <v>0.56825000000000259</v>
      </c>
      <c r="G8" s="1311">
        <v>-1.0820000000000001</v>
      </c>
      <c r="H8" s="1342">
        <v>0.15025000000000271</v>
      </c>
      <c r="I8" s="1294"/>
      <c r="J8" s="1307">
        <v>6.375</v>
      </c>
      <c r="K8" s="1307"/>
      <c r="L8" s="1294">
        <f t="shared" si="17"/>
        <v>4.0999999999999996</v>
      </c>
      <c r="M8" s="1294">
        <f t="shared" si="3"/>
        <v>4.0999999999999996</v>
      </c>
      <c r="N8" s="1294"/>
      <c r="O8" s="1294">
        <f t="shared" si="4"/>
        <v>4.0999999999999996</v>
      </c>
      <c r="P8" s="1311">
        <v>3</v>
      </c>
      <c r="Q8" s="1312">
        <v>0</v>
      </c>
      <c r="S8" s="1307">
        <v>6.5</v>
      </c>
      <c r="T8" s="1294">
        <f t="shared" si="18"/>
        <v>1.2250000000000001</v>
      </c>
      <c r="U8" s="1294">
        <f t="shared" si="19"/>
        <v>1.2250000000000001</v>
      </c>
      <c r="V8" s="1311">
        <v>1.885</v>
      </c>
      <c r="W8" s="1312">
        <v>0</v>
      </c>
      <c r="Y8" s="901">
        <f t="shared" si="20"/>
        <v>8.5</v>
      </c>
      <c r="Z8">
        <f t="shared" si="5"/>
        <v>3.5</v>
      </c>
      <c r="AA8">
        <f t="shared" si="5"/>
        <v>3.5</v>
      </c>
      <c r="AB8">
        <f t="shared" si="5"/>
        <v>3.5</v>
      </c>
      <c r="AC8">
        <f t="shared" si="6"/>
        <v>3.5</v>
      </c>
      <c r="AD8">
        <f t="shared" si="6"/>
        <v>3.5</v>
      </c>
      <c r="AH8" s="25">
        <f t="shared" si="7"/>
        <v>11.625</v>
      </c>
      <c r="AI8" s="14">
        <f t="shared" si="8"/>
        <v>3.2749999999999999</v>
      </c>
      <c r="AJ8" s="14"/>
      <c r="AL8" s="25">
        <f t="shared" si="9"/>
        <v>12.625</v>
      </c>
      <c r="AM8" s="14">
        <f t="shared" si="10"/>
        <v>3.2749999999999999</v>
      </c>
      <c r="AN8" s="14"/>
      <c r="AP8" s="25">
        <v>8</v>
      </c>
      <c r="AQ8" s="14">
        <f t="shared" si="11"/>
        <v>2.9249999999999998</v>
      </c>
      <c r="AR8" s="14"/>
      <c r="AS8" s="58"/>
      <c r="AT8" s="58">
        <v>0.5</v>
      </c>
      <c r="AU8" s="66">
        <f t="shared" si="21"/>
        <v>3.35</v>
      </c>
      <c r="AV8" s="66">
        <f t="shared" si="12"/>
        <v>3.35</v>
      </c>
      <c r="AW8" s="66">
        <f t="shared" si="13"/>
        <v>3.35</v>
      </c>
      <c r="AX8" s="66">
        <f t="shared" si="14"/>
        <v>3.35</v>
      </c>
      <c r="BD8">
        <v>6.625</v>
      </c>
      <c r="BE8">
        <v>103.17</v>
      </c>
      <c r="BF8">
        <v>103.07</v>
      </c>
      <c r="BG8">
        <v>103.07</v>
      </c>
      <c r="BH8" s="66">
        <f t="shared" si="15"/>
        <v>3.55</v>
      </c>
      <c r="BK8">
        <v>7.125</v>
      </c>
      <c r="BM8">
        <v>102.078125</v>
      </c>
      <c r="BN8">
        <f>BN7</f>
        <v>3.5</v>
      </c>
      <c r="CU8" s="943"/>
      <c r="CV8" s="66"/>
      <c r="CW8" s="66"/>
    </row>
    <row r="9" spans="1:101" ht="15.75" customHeight="1">
      <c r="A9" s="901">
        <v>6.5</v>
      </c>
      <c r="C9" s="1294">
        <f t="shared" si="16"/>
        <v>0.58437499999999831</v>
      </c>
      <c r="D9" s="1294">
        <f t="shared" si="1"/>
        <v>0.58437499999999831</v>
      </c>
      <c r="F9" s="1294">
        <f t="shared" si="2"/>
        <v>0.58437499999999831</v>
      </c>
      <c r="G9" s="1311">
        <v>-1.1824999999999939</v>
      </c>
      <c r="H9" s="1342">
        <v>0.26687499999999215</v>
      </c>
      <c r="I9" s="1294"/>
      <c r="J9" s="1307">
        <v>6.5</v>
      </c>
      <c r="K9" s="1307"/>
      <c r="L9" s="1294">
        <f t="shared" si="17"/>
        <v>4.0999999999999996</v>
      </c>
      <c r="M9" s="1294">
        <f t="shared" si="3"/>
        <v>4.0999999999999996</v>
      </c>
      <c r="N9" s="1294"/>
      <c r="O9" s="1294">
        <f t="shared" si="4"/>
        <v>4.0999999999999996</v>
      </c>
      <c r="P9" s="1311">
        <v>3</v>
      </c>
      <c r="Q9" s="1312">
        <v>0</v>
      </c>
      <c r="S9" s="1307">
        <v>6.625</v>
      </c>
      <c r="T9" s="1294">
        <f t="shared" si="18"/>
        <v>1.2250000000000001</v>
      </c>
      <c r="U9" s="1294">
        <f t="shared" si="19"/>
        <v>1.2250000000000001</v>
      </c>
      <c r="V9" s="1311">
        <v>1.885</v>
      </c>
      <c r="W9" s="1312">
        <v>0</v>
      </c>
      <c r="Y9" s="901">
        <f t="shared" si="20"/>
        <v>8.625</v>
      </c>
      <c r="Z9">
        <f t="shared" si="5"/>
        <v>3.5</v>
      </c>
      <c r="AA9">
        <f t="shared" si="5"/>
        <v>3.5</v>
      </c>
      <c r="AB9">
        <f t="shared" si="5"/>
        <v>3.5</v>
      </c>
      <c r="AC9">
        <f t="shared" si="6"/>
        <v>3.5</v>
      </c>
      <c r="AD9">
        <f t="shared" si="6"/>
        <v>3.5</v>
      </c>
      <c r="AH9" s="25">
        <f t="shared" si="7"/>
        <v>11.5</v>
      </c>
      <c r="AI9" s="14">
        <f t="shared" si="8"/>
        <v>3.2749999999999999</v>
      </c>
      <c r="AJ9" s="14"/>
      <c r="AL9" s="25">
        <f t="shared" si="9"/>
        <v>12.5</v>
      </c>
      <c r="AM9" s="14">
        <f t="shared" si="10"/>
        <v>3.2749999999999999</v>
      </c>
      <c r="AN9" s="14"/>
      <c r="AP9" s="25">
        <v>8.125</v>
      </c>
      <c r="AQ9" s="14">
        <f t="shared" si="11"/>
        <v>2.9249999999999998</v>
      </c>
      <c r="AR9" s="14"/>
      <c r="AS9" s="58"/>
      <c r="AT9" s="58">
        <v>0.625</v>
      </c>
      <c r="AU9" s="66">
        <f t="shared" si="21"/>
        <v>3.35</v>
      </c>
      <c r="AV9" s="66">
        <f t="shared" si="12"/>
        <v>3.35</v>
      </c>
      <c r="AW9" s="66">
        <f t="shared" si="13"/>
        <v>3.35</v>
      </c>
      <c r="AX9" s="66">
        <f t="shared" si="14"/>
        <v>3.35</v>
      </c>
      <c r="BD9">
        <v>6.75</v>
      </c>
      <c r="BE9">
        <v>103.795</v>
      </c>
      <c r="BF9">
        <v>103.69499999999999</v>
      </c>
      <c r="BG9">
        <v>103.69499999999999</v>
      </c>
      <c r="BH9" s="66">
        <f t="shared" si="15"/>
        <v>3.55</v>
      </c>
      <c r="BK9">
        <v>7.25</v>
      </c>
      <c r="BM9">
        <v>102.609375</v>
      </c>
      <c r="BN9">
        <f>BN8</f>
        <v>3.5</v>
      </c>
      <c r="CU9" s="943"/>
      <c r="CV9" s="66"/>
      <c r="CW9" s="66"/>
    </row>
    <row r="10" spans="1:101" ht="15.75" customHeight="1">
      <c r="A10" s="901">
        <v>6.625</v>
      </c>
      <c r="C10" s="1294">
        <f t="shared" si="16"/>
        <v>0.59949999999999681</v>
      </c>
      <c r="D10" s="1294">
        <f t="shared" si="1"/>
        <v>0.59949999999999681</v>
      </c>
      <c r="F10" s="1294">
        <f t="shared" si="2"/>
        <v>0.59949999999999681</v>
      </c>
      <c r="G10" s="1311">
        <v>-1.1432499999999983</v>
      </c>
      <c r="H10" s="1342">
        <v>0.24274999999999514</v>
      </c>
      <c r="I10" s="1294"/>
      <c r="J10" s="1307">
        <v>6.625</v>
      </c>
      <c r="K10" s="1307"/>
      <c r="L10" s="1294">
        <f t="shared" si="17"/>
        <v>4.0999999999999996</v>
      </c>
      <c r="M10" s="1294">
        <f t="shared" si="3"/>
        <v>4.0999999999999996</v>
      </c>
      <c r="N10" s="1294"/>
      <c r="O10" s="1294">
        <f t="shared" si="4"/>
        <v>4.0999999999999996</v>
      </c>
      <c r="P10" s="1311">
        <v>3</v>
      </c>
      <c r="Q10" s="1312">
        <v>0</v>
      </c>
      <c r="S10" s="1307">
        <v>6.75</v>
      </c>
      <c r="T10" s="1294">
        <f t="shared" si="18"/>
        <v>1.2250000000000001</v>
      </c>
      <c r="U10" s="1294">
        <f t="shared" si="19"/>
        <v>1.2250000000000001</v>
      </c>
      <c r="V10" s="1311">
        <v>1.885</v>
      </c>
      <c r="W10" s="1312">
        <v>0</v>
      </c>
      <c r="Y10" s="901">
        <f t="shared" si="20"/>
        <v>8.75</v>
      </c>
      <c r="Z10">
        <f t="shared" si="5"/>
        <v>3.5</v>
      </c>
      <c r="AA10">
        <f t="shared" si="5"/>
        <v>3.5</v>
      </c>
      <c r="AB10">
        <f t="shared" si="5"/>
        <v>3.5</v>
      </c>
      <c r="AC10">
        <f t="shared" si="6"/>
        <v>3.5</v>
      </c>
      <c r="AD10">
        <f t="shared" si="6"/>
        <v>3.5</v>
      </c>
      <c r="AH10" s="25">
        <f t="shared" si="7"/>
        <v>11.375</v>
      </c>
      <c r="AI10" s="14">
        <f t="shared" si="8"/>
        <v>3.2749999999999999</v>
      </c>
      <c r="AJ10" s="14"/>
      <c r="AL10" s="25">
        <f t="shared" si="9"/>
        <v>12.375</v>
      </c>
      <c r="AM10" s="14">
        <f t="shared" si="10"/>
        <v>3.2749999999999999</v>
      </c>
      <c r="AN10" s="14"/>
      <c r="AP10" s="25">
        <v>8.25</v>
      </c>
      <c r="AQ10" s="14">
        <f t="shared" si="11"/>
        <v>2.9249999999999998</v>
      </c>
      <c r="AR10" s="14"/>
      <c r="AS10" s="58"/>
      <c r="AT10" s="58">
        <v>0.75</v>
      </c>
      <c r="AU10" s="66">
        <f t="shared" si="21"/>
        <v>3.35</v>
      </c>
      <c r="AV10" s="66">
        <f t="shared" si="12"/>
        <v>3.35</v>
      </c>
      <c r="AW10" s="66">
        <f t="shared" si="13"/>
        <v>3.35</v>
      </c>
      <c r="AX10" s="66">
        <f t="shared" si="14"/>
        <v>3.35</v>
      </c>
      <c r="BD10">
        <v>6.875</v>
      </c>
      <c r="BE10">
        <v>104.42</v>
      </c>
      <c r="BF10">
        <v>104.32</v>
      </c>
      <c r="BG10">
        <v>104.32</v>
      </c>
      <c r="BH10" s="66">
        <f t="shared" si="15"/>
        <v>3.55</v>
      </c>
      <c r="BK10">
        <v>7.375</v>
      </c>
      <c r="BM10">
        <v>103.125</v>
      </c>
      <c r="BN10">
        <f t="shared" si="0"/>
        <v>3.5</v>
      </c>
      <c r="CU10" s="943"/>
      <c r="CV10" s="66"/>
      <c r="CW10" s="66"/>
    </row>
    <row r="11" spans="1:101" ht="15.75" customHeight="1">
      <c r="A11" s="901">
        <v>6.75</v>
      </c>
      <c r="C11" s="1294">
        <f t="shared" si="16"/>
        <v>0.55262500000000159</v>
      </c>
      <c r="D11" s="1294">
        <f t="shared" si="1"/>
        <v>0.55262500000000159</v>
      </c>
      <c r="F11" s="1294">
        <f t="shared" si="2"/>
        <v>0.55262500000000159</v>
      </c>
      <c r="G11" s="1311">
        <v>-1.1050000000000075</v>
      </c>
      <c r="H11" s="1342">
        <v>0.15762500000000912</v>
      </c>
      <c r="I11" s="1294"/>
      <c r="J11" s="1307">
        <v>6.75</v>
      </c>
      <c r="K11" s="1307"/>
      <c r="L11" s="1294">
        <f t="shared" si="17"/>
        <v>4.0999999999999996</v>
      </c>
      <c r="M11" s="1294">
        <f t="shared" si="3"/>
        <v>4.0999999999999996</v>
      </c>
      <c r="N11" s="1294"/>
      <c r="O11" s="1294">
        <f t="shared" si="4"/>
        <v>4.0999999999999996</v>
      </c>
      <c r="P11" s="1311">
        <v>3</v>
      </c>
      <c r="Q11" s="1312">
        <v>0</v>
      </c>
      <c r="S11" s="1307">
        <v>6.875</v>
      </c>
      <c r="T11" s="1294">
        <f t="shared" si="18"/>
        <v>1.2250000000000001</v>
      </c>
      <c r="U11" s="1294">
        <f t="shared" si="19"/>
        <v>1.2250000000000001</v>
      </c>
      <c r="V11" s="1311">
        <v>1.885</v>
      </c>
      <c r="W11" s="1312">
        <v>0</v>
      </c>
      <c r="Y11" s="901">
        <f t="shared" si="20"/>
        <v>8.875</v>
      </c>
      <c r="Z11">
        <f t="shared" si="5"/>
        <v>3.5</v>
      </c>
      <c r="AA11">
        <f t="shared" si="5"/>
        <v>3.5</v>
      </c>
      <c r="AB11">
        <f t="shared" si="5"/>
        <v>3.5</v>
      </c>
      <c r="AC11">
        <f t="shared" si="6"/>
        <v>3.5</v>
      </c>
      <c r="AD11">
        <f t="shared" si="6"/>
        <v>3.5</v>
      </c>
      <c r="AH11" s="25">
        <f t="shared" si="7"/>
        <v>11.25</v>
      </c>
      <c r="AI11" s="14">
        <f t="shared" si="8"/>
        <v>3.2749999999999999</v>
      </c>
      <c r="AJ11" s="14"/>
      <c r="AL11" s="25">
        <f t="shared" si="9"/>
        <v>12.25</v>
      </c>
      <c r="AM11" s="14">
        <f t="shared" si="10"/>
        <v>3.2749999999999999</v>
      </c>
      <c r="AN11" s="14"/>
      <c r="AP11" s="25">
        <v>8.375</v>
      </c>
      <c r="AQ11" s="14">
        <f t="shared" si="11"/>
        <v>2.9249999999999998</v>
      </c>
      <c r="AR11" s="14"/>
      <c r="AS11" s="58"/>
      <c r="AT11" s="58">
        <v>0.875</v>
      </c>
      <c r="AU11" s="66">
        <f t="shared" si="21"/>
        <v>3.35</v>
      </c>
      <c r="AV11" s="66">
        <f t="shared" si="12"/>
        <v>3.35</v>
      </c>
      <c r="AW11" s="66">
        <f t="shared" si="13"/>
        <v>3.35</v>
      </c>
      <c r="AX11" s="66">
        <f t="shared" si="14"/>
        <v>3.35</v>
      </c>
      <c r="BD11">
        <v>7</v>
      </c>
      <c r="BE11">
        <v>105.045</v>
      </c>
      <c r="BF11">
        <v>104.94499999999999</v>
      </c>
      <c r="BG11">
        <v>104.94499999999999</v>
      </c>
      <c r="BH11" s="66">
        <f t="shared" si="15"/>
        <v>3.55</v>
      </c>
      <c r="BK11">
        <v>7.5</v>
      </c>
      <c r="BM11">
        <v>103.625</v>
      </c>
      <c r="BN11">
        <f t="shared" si="0"/>
        <v>3.5</v>
      </c>
      <c r="CU11" s="943"/>
      <c r="CV11" s="66"/>
      <c r="CW11" s="66"/>
    </row>
    <row r="12" spans="1:101" ht="15.75" customHeight="1">
      <c r="A12" s="901">
        <v>6.875</v>
      </c>
      <c r="C12" s="1294">
        <f t="shared" si="16"/>
        <v>0.50575000000000281</v>
      </c>
      <c r="D12" s="1294">
        <f t="shared" si="1"/>
        <v>0.50575000000000281</v>
      </c>
      <c r="F12" s="1294">
        <f t="shared" si="2"/>
        <v>0.50575000000000281</v>
      </c>
      <c r="G12" s="1311">
        <v>-1.1044999999999907</v>
      </c>
      <c r="H12" s="1342">
        <v>0.11024999999999352</v>
      </c>
      <c r="I12" s="1294"/>
      <c r="J12" s="1307">
        <v>6.875</v>
      </c>
      <c r="K12" s="1307"/>
      <c r="L12" s="1294">
        <f t="shared" si="17"/>
        <v>4.0999999999999996</v>
      </c>
      <c r="M12" s="1294">
        <f t="shared" si="3"/>
        <v>4.0999999999999996</v>
      </c>
      <c r="N12" s="1294"/>
      <c r="O12" s="1294">
        <f t="shared" si="4"/>
        <v>4.0999999999999996</v>
      </c>
      <c r="P12" s="1311">
        <v>3</v>
      </c>
      <c r="Q12" s="1312">
        <v>0</v>
      </c>
      <c r="S12" s="1307">
        <v>7</v>
      </c>
      <c r="T12" s="1294">
        <f t="shared" si="18"/>
        <v>1.2250000000000001</v>
      </c>
      <c r="U12" s="1294">
        <f t="shared" si="19"/>
        <v>1.2250000000000001</v>
      </c>
      <c r="V12" s="1311">
        <v>1.885</v>
      </c>
      <c r="W12" s="1312">
        <v>0</v>
      </c>
      <c r="Y12" s="901">
        <f t="shared" si="20"/>
        <v>9</v>
      </c>
      <c r="Z12">
        <f t="shared" si="5"/>
        <v>3.5</v>
      </c>
      <c r="AA12">
        <f t="shared" si="5"/>
        <v>3.5</v>
      </c>
      <c r="AB12">
        <f t="shared" si="5"/>
        <v>3.5</v>
      </c>
      <c r="AC12">
        <f t="shared" si="6"/>
        <v>3.5</v>
      </c>
      <c r="AD12">
        <f t="shared" si="6"/>
        <v>3.5</v>
      </c>
      <c r="AH12" s="25">
        <f t="shared" si="7"/>
        <v>11.125</v>
      </c>
      <c r="AI12" s="14">
        <f t="shared" si="8"/>
        <v>3.2749999999999999</v>
      </c>
      <c r="AJ12" s="14"/>
      <c r="AL12" s="25">
        <f t="shared" si="9"/>
        <v>12.125</v>
      </c>
      <c r="AM12" s="14">
        <f t="shared" si="10"/>
        <v>3.2749999999999999</v>
      </c>
      <c r="AN12" s="14"/>
      <c r="AP12" s="25">
        <v>8.5</v>
      </c>
      <c r="AQ12" s="14">
        <f t="shared" si="11"/>
        <v>2.9249999999999998</v>
      </c>
      <c r="AR12" s="14"/>
      <c r="AS12" s="58"/>
      <c r="AT12" s="58">
        <v>1</v>
      </c>
      <c r="AU12" s="66">
        <f t="shared" si="21"/>
        <v>3.35</v>
      </c>
      <c r="AV12" s="66">
        <f t="shared" si="12"/>
        <v>3.35</v>
      </c>
      <c r="AW12" s="66">
        <f t="shared" si="13"/>
        <v>3.35</v>
      </c>
      <c r="AX12" s="66">
        <f t="shared" si="14"/>
        <v>3.35</v>
      </c>
      <c r="BD12">
        <v>7.125</v>
      </c>
      <c r="BE12">
        <v>105.67</v>
      </c>
      <c r="BF12">
        <v>105.57</v>
      </c>
      <c r="BG12">
        <v>105.57</v>
      </c>
      <c r="BH12" s="66">
        <f t="shared" si="15"/>
        <v>3.55</v>
      </c>
      <c r="BK12">
        <v>7.625</v>
      </c>
      <c r="BM12">
        <v>104.125</v>
      </c>
      <c r="BN12">
        <f t="shared" si="0"/>
        <v>3.5</v>
      </c>
      <c r="CU12" s="943"/>
      <c r="CV12" s="66"/>
      <c r="CW12" s="66"/>
    </row>
    <row r="13" spans="1:101" ht="15" customHeight="1">
      <c r="A13" s="901">
        <v>7</v>
      </c>
      <c r="C13" s="1294">
        <f t="shared" si="16"/>
        <v>0.7557499999999957</v>
      </c>
      <c r="D13" s="1294">
        <f t="shared" si="1"/>
        <v>0.7557499999999957</v>
      </c>
      <c r="F13" s="1294">
        <f t="shared" si="2"/>
        <v>0.7557499999999957</v>
      </c>
      <c r="G13" s="1311">
        <v>-0.94750000000001688</v>
      </c>
      <c r="H13" s="1342">
        <v>0.20325000000001259</v>
      </c>
      <c r="I13" s="1294"/>
      <c r="J13" s="1307">
        <v>7</v>
      </c>
      <c r="K13" s="1307"/>
      <c r="L13" s="1294">
        <f t="shared" si="17"/>
        <v>4.0999999999999996</v>
      </c>
      <c r="M13" s="1294">
        <f t="shared" si="3"/>
        <v>4.0999999999999996</v>
      </c>
      <c r="N13" s="1294"/>
      <c r="O13" s="1294">
        <f t="shared" si="4"/>
        <v>4.0999999999999996</v>
      </c>
      <c r="P13" s="1311">
        <v>3</v>
      </c>
      <c r="Q13" s="1312">
        <v>0</v>
      </c>
      <c r="S13" s="1307">
        <v>7.125</v>
      </c>
      <c r="T13" s="1294">
        <f t="shared" si="18"/>
        <v>1.2250000000000001</v>
      </c>
      <c r="U13" s="1294">
        <f t="shared" si="19"/>
        <v>1.2250000000000001</v>
      </c>
      <c r="V13" s="1311">
        <v>1.885</v>
      </c>
      <c r="W13" s="1312">
        <v>0</v>
      </c>
      <c r="Y13" s="901">
        <f t="shared" si="20"/>
        <v>9.125</v>
      </c>
      <c r="Z13">
        <f t="shared" si="5"/>
        <v>3.5</v>
      </c>
      <c r="AA13">
        <f t="shared" si="5"/>
        <v>3.5</v>
      </c>
      <c r="AB13">
        <f t="shared" si="5"/>
        <v>3.5</v>
      </c>
      <c r="AC13">
        <f t="shared" si="6"/>
        <v>3.5</v>
      </c>
      <c r="AD13">
        <f t="shared" si="6"/>
        <v>3.5</v>
      </c>
      <c r="AH13" s="25">
        <f t="shared" si="7"/>
        <v>11</v>
      </c>
      <c r="AI13" s="14">
        <f t="shared" si="8"/>
        <v>3.2749999999999999</v>
      </c>
      <c r="AJ13" s="14"/>
      <c r="AL13" s="25">
        <f t="shared" si="9"/>
        <v>12</v>
      </c>
      <c r="AM13" s="14">
        <f t="shared" si="10"/>
        <v>3.2749999999999999</v>
      </c>
      <c r="AN13" s="14"/>
      <c r="AP13" s="25">
        <v>8.625</v>
      </c>
      <c r="AQ13" s="14">
        <f t="shared" si="11"/>
        <v>2.9249999999999998</v>
      </c>
      <c r="AR13" s="14"/>
      <c r="AS13" s="58"/>
      <c r="AT13" s="58">
        <v>1.125</v>
      </c>
      <c r="AU13" s="66">
        <f t="shared" si="21"/>
        <v>3.35</v>
      </c>
      <c r="AV13" s="66">
        <f t="shared" si="12"/>
        <v>3.35</v>
      </c>
      <c r="AW13" s="66">
        <f t="shared" si="13"/>
        <v>3.35</v>
      </c>
      <c r="AX13" s="66">
        <f t="shared" si="14"/>
        <v>3.35</v>
      </c>
      <c r="BD13">
        <v>7.25</v>
      </c>
      <c r="BE13">
        <v>106.295</v>
      </c>
      <c r="BF13">
        <v>106.19499999999999</v>
      </c>
      <c r="BG13">
        <v>106.19499999999999</v>
      </c>
      <c r="BH13" s="66">
        <f t="shared" si="15"/>
        <v>3.55</v>
      </c>
      <c r="BK13">
        <v>7.75</v>
      </c>
      <c r="BM13">
        <v>104.625</v>
      </c>
      <c r="BN13">
        <f t="shared" si="0"/>
        <v>3.5</v>
      </c>
      <c r="CU13" s="943"/>
      <c r="CV13" s="66"/>
      <c r="CW13" s="66"/>
    </row>
    <row r="14" spans="1:101">
      <c r="A14" s="901">
        <v>7.125</v>
      </c>
      <c r="C14" s="1294">
        <f t="shared" si="16"/>
        <v>1.0057500000000026</v>
      </c>
      <c r="D14" s="1294">
        <f t="shared" si="1"/>
        <v>1.0057500000000026</v>
      </c>
      <c r="F14" s="1294">
        <f t="shared" si="2"/>
        <v>1.0057500000000026</v>
      </c>
      <c r="G14" s="1311">
        <v>-0.8470000000000204</v>
      </c>
      <c r="H14" s="1342">
        <v>0.35275000000002299</v>
      </c>
      <c r="I14" s="1294"/>
      <c r="J14" s="1307">
        <v>7.125</v>
      </c>
      <c r="K14" s="1307"/>
      <c r="L14" s="1294">
        <f t="shared" si="17"/>
        <v>4.0999999999999996</v>
      </c>
      <c r="M14" s="1294">
        <f t="shared" si="3"/>
        <v>4.0999999999999996</v>
      </c>
      <c r="N14" s="1294"/>
      <c r="O14" s="1294">
        <f t="shared" si="4"/>
        <v>4.0999999999999996</v>
      </c>
      <c r="P14" s="1311">
        <v>3</v>
      </c>
      <c r="Q14" s="1312">
        <v>0</v>
      </c>
      <c r="S14" s="1307">
        <v>7.25</v>
      </c>
      <c r="T14" s="1294">
        <f t="shared" si="18"/>
        <v>1.2250000000000001</v>
      </c>
      <c r="U14" s="1294">
        <f t="shared" si="19"/>
        <v>1.2250000000000001</v>
      </c>
      <c r="V14" s="1311">
        <v>1.885</v>
      </c>
      <c r="W14" s="1312">
        <v>0</v>
      </c>
      <c r="Y14" s="901">
        <f t="shared" si="20"/>
        <v>9.25</v>
      </c>
      <c r="Z14">
        <f t="shared" si="5"/>
        <v>3.5</v>
      </c>
      <c r="AA14">
        <f t="shared" si="5"/>
        <v>3.5</v>
      </c>
      <c r="AB14">
        <f t="shared" si="5"/>
        <v>3.5</v>
      </c>
      <c r="AC14">
        <f t="shared" si="6"/>
        <v>3.5</v>
      </c>
      <c r="AD14">
        <f t="shared" si="6"/>
        <v>3.5</v>
      </c>
      <c r="AH14" s="25">
        <f t="shared" si="7"/>
        <v>10.875</v>
      </c>
      <c r="AI14" s="14">
        <f t="shared" si="8"/>
        <v>3.2749999999999999</v>
      </c>
      <c r="AJ14" s="14"/>
      <c r="AL14" s="25">
        <f t="shared" si="9"/>
        <v>11.875</v>
      </c>
      <c r="AM14" s="14">
        <f t="shared" si="10"/>
        <v>3.2749999999999999</v>
      </c>
      <c r="AN14" s="14"/>
      <c r="AP14" s="25">
        <v>8.75</v>
      </c>
      <c r="AQ14" s="14">
        <f t="shared" si="11"/>
        <v>2.9249999999999998</v>
      </c>
      <c r="AR14" s="14"/>
      <c r="AS14" s="58"/>
      <c r="AT14" s="58">
        <v>1.25</v>
      </c>
      <c r="AU14" s="66">
        <f t="shared" si="21"/>
        <v>3.35</v>
      </c>
      <c r="AV14" s="66">
        <f t="shared" si="12"/>
        <v>3.35</v>
      </c>
      <c r="AW14" s="66">
        <f t="shared" si="13"/>
        <v>3.35</v>
      </c>
      <c r="AX14" s="66">
        <f t="shared" si="14"/>
        <v>3.35</v>
      </c>
      <c r="BD14">
        <v>7.375</v>
      </c>
      <c r="BE14">
        <v>106.92</v>
      </c>
      <c r="BF14">
        <v>106.82</v>
      </c>
      <c r="BG14">
        <v>106.82</v>
      </c>
      <c r="BH14" s="66">
        <f t="shared" si="15"/>
        <v>3.55</v>
      </c>
      <c r="BK14">
        <v>7.875</v>
      </c>
      <c r="BM14">
        <v>105.0625</v>
      </c>
      <c r="BN14">
        <f t="shared" si="0"/>
        <v>3.5</v>
      </c>
      <c r="CU14" s="943"/>
      <c r="CV14" s="66"/>
      <c r="CW14" s="66"/>
    </row>
    <row r="15" spans="1:101">
      <c r="A15" s="901">
        <v>7.25</v>
      </c>
      <c r="C15" s="1294">
        <f t="shared" si="16"/>
        <v>1.2557500000000048</v>
      </c>
      <c r="D15" s="1294">
        <f t="shared" si="1"/>
        <v>1.2557500000000048</v>
      </c>
      <c r="F15" s="1294">
        <f t="shared" si="2"/>
        <v>1.2557500000000048</v>
      </c>
      <c r="G15" s="1311">
        <v>-0.77825000000002609</v>
      </c>
      <c r="H15" s="1342">
        <v>0.53400000000003089</v>
      </c>
      <c r="I15" s="1294"/>
      <c r="J15" s="1307">
        <v>7.25</v>
      </c>
      <c r="K15" s="1307"/>
      <c r="L15" s="1294">
        <f t="shared" si="17"/>
        <v>4.0999999999999996</v>
      </c>
      <c r="M15" s="1294">
        <f t="shared" si="3"/>
        <v>4.0999999999999996</v>
      </c>
      <c r="N15" s="1294"/>
      <c r="O15" s="1294">
        <f t="shared" si="4"/>
        <v>4.0999999999999996</v>
      </c>
      <c r="P15" s="1311">
        <v>3</v>
      </c>
      <c r="Q15" s="1312">
        <v>0</v>
      </c>
      <c r="S15" s="1307">
        <v>7.375</v>
      </c>
      <c r="T15" s="1294">
        <f t="shared" si="18"/>
        <v>1.2250000000000001</v>
      </c>
      <c r="U15" s="1294">
        <f t="shared" si="19"/>
        <v>1.2250000000000001</v>
      </c>
      <c r="V15" s="1311">
        <v>1.885</v>
      </c>
      <c r="W15" s="1312">
        <v>0</v>
      </c>
      <c r="Y15" s="901">
        <f t="shared" si="20"/>
        <v>9.375</v>
      </c>
      <c r="Z15">
        <f t="shared" si="5"/>
        <v>3.5</v>
      </c>
      <c r="AA15">
        <f t="shared" si="5"/>
        <v>3.5</v>
      </c>
      <c r="AB15">
        <f t="shared" si="5"/>
        <v>3.5</v>
      </c>
      <c r="AC15">
        <f t="shared" si="6"/>
        <v>3.5</v>
      </c>
      <c r="AD15">
        <f t="shared" si="6"/>
        <v>3.5</v>
      </c>
      <c r="AH15" s="25">
        <f t="shared" si="7"/>
        <v>10.75</v>
      </c>
      <c r="AI15" s="14">
        <f t="shared" si="8"/>
        <v>3.2749999999999999</v>
      </c>
      <c r="AJ15" s="14"/>
      <c r="AL15" s="25">
        <f t="shared" si="9"/>
        <v>11.75</v>
      </c>
      <c r="AM15" s="14">
        <f t="shared" si="10"/>
        <v>3.2749999999999999</v>
      </c>
      <c r="AN15" s="14"/>
      <c r="AP15" s="25">
        <v>8.875</v>
      </c>
      <c r="AQ15" s="14">
        <f t="shared" si="11"/>
        <v>2.9249999999999998</v>
      </c>
      <c r="AR15" s="14"/>
      <c r="AS15" s="58"/>
      <c r="AT15" s="58">
        <v>1.375</v>
      </c>
      <c r="AU15" s="66">
        <f t="shared" si="21"/>
        <v>3.35</v>
      </c>
      <c r="AV15" s="66">
        <f t="shared" si="12"/>
        <v>3.35</v>
      </c>
      <c r="AW15" s="66">
        <f t="shared" si="13"/>
        <v>3.35</v>
      </c>
      <c r="AX15" s="66">
        <f t="shared" si="14"/>
        <v>3.35</v>
      </c>
      <c r="BD15">
        <v>7.5</v>
      </c>
      <c r="BE15">
        <v>107.452</v>
      </c>
      <c r="BF15">
        <v>107.352</v>
      </c>
      <c r="BG15">
        <v>107.352</v>
      </c>
      <c r="BH15" s="66">
        <f t="shared" si="15"/>
        <v>3.55</v>
      </c>
      <c r="BK15">
        <v>7.9989999999999997</v>
      </c>
      <c r="BM15">
        <v>105.375</v>
      </c>
      <c r="BN15">
        <f t="shared" si="0"/>
        <v>3.5</v>
      </c>
      <c r="CU15" s="943"/>
      <c r="CV15" s="66"/>
      <c r="CW15" s="66"/>
    </row>
    <row r="16" spans="1:101">
      <c r="A16" s="901">
        <v>7.375</v>
      </c>
      <c r="C16" s="1294">
        <f t="shared" si="16"/>
        <v>1.505750000000005</v>
      </c>
      <c r="D16" s="1294">
        <f t="shared" si="1"/>
        <v>1.505750000000005</v>
      </c>
      <c r="F16" s="1294">
        <f t="shared" si="2"/>
        <v>1.505750000000005</v>
      </c>
      <c r="G16" s="1311">
        <v>-0.74750000000002848</v>
      </c>
      <c r="H16" s="1342">
        <v>0.7532500000000335</v>
      </c>
      <c r="I16" s="1294"/>
      <c r="J16" s="1307">
        <v>7.375</v>
      </c>
      <c r="K16" s="1307"/>
      <c r="L16" s="1294">
        <f t="shared" si="17"/>
        <v>4.0999999999999996</v>
      </c>
      <c r="M16" s="1294">
        <f t="shared" si="3"/>
        <v>4.0999999999999996</v>
      </c>
      <c r="N16" s="1294"/>
      <c r="O16" s="1294">
        <f t="shared" si="4"/>
        <v>4.0999999999999996</v>
      </c>
      <c r="P16" s="1311">
        <v>3</v>
      </c>
      <c r="Q16" s="1312">
        <v>0</v>
      </c>
      <c r="S16" s="1307">
        <v>7.5</v>
      </c>
      <c r="T16" s="1294">
        <f t="shared" si="18"/>
        <v>1.2250000000000001</v>
      </c>
      <c r="U16" s="1294">
        <f t="shared" si="19"/>
        <v>1.2250000000000001</v>
      </c>
      <c r="V16" s="1311">
        <v>1.885</v>
      </c>
      <c r="W16" s="1312">
        <v>0</v>
      </c>
      <c r="Y16" s="901">
        <f t="shared" si="20"/>
        <v>9.5</v>
      </c>
      <c r="Z16">
        <f t="shared" si="5"/>
        <v>3.5</v>
      </c>
      <c r="AA16">
        <f t="shared" si="5"/>
        <v>3.5</v>
      </c>
      <c r="AB16">
        <f t="shared" si="5"/>
        <v>3.5</v>
      </c>
      <c r="AC16">
        <f t="shared" si="6"/>
        <v>3.5</v>
      </c>
      <c r="AD16">
        <f t="shared" si="6"/>
        <v>3.5</v>
      </c>
      <c r="AH16" s="25">
        <f t="shared" si="7"/>
        <v>10.625</v>
      </c>
      <c r="AI16" s="14">
        <f t="shared" si="8"/>
        <v>3.2749999999999999</v>
      </c>
      <c r="AJ16" s="14"/>
      <c r="AL16" s="25">
        <f t="shared" si="9"/>
        <v>11.625</v>
      </c>
      <c r="AM16" s="14">
        <f t="shared" si="10"/>
        <v>3.2749999999999999</v>
      </c>
      <c r="AN16" s="14"/>
      <c r="AP16" s="25">
        <v>9</v>
      </c>
      <c r="AQ16" s="14">
        <f t="shared" si="11"/>
        <v>2.9249999999999998</v>
      </c>
      <c r="AR16" s="14"/>
      <c r="AS16" s="58"/>
      <c r="AT16" s="58">
        <v>1.5</v>
      </c>
      <c r="AU16" s="66">
        <f t="shared" si="21"/>
        <v>3.35</v>
      </c>
      <c r="AV16" s="66">
        <f t="shared" si="12"/>
        <v>3.35</v>
      </c>
      <c r="AW16" s="66">
        <f t="shared" si="13"/>
        <v>3.35</v>
      </c>
      <c r="AX16" s="66">
        <f t="shared" si="14"/>
        <v>3.35</v>
      </c>
      <c r="BD16">
        <v>7.625</v>
      </c>
      <c r="BE16">
        <v>107.889</v>
      </c>
      <c r="BF16">
        <v>107.789</v>
      </c>
      <c r="BG16">
        <v>107.789</v>
      </c>
      <c r="BH16" s="66">
        <f t="shared" si="15"/>
        <v>3.55</v>
      </c>
      <c r="BK16">
        <v>8.125</v>
      </c>
      <c r="BM16">
        <v>105.625</v>
      </c>
      <c r="BN16">
        <f t="shared" si="0"/>
        <v>3.5</v>
      </c>
      <c r="CU16" s="943"/>
      <c r="CV16" s="66"/>
      <c r="CW16" s="66"/>
    </row>
    <row r="17" spans="1:101">
      <c r="A17" s="901">
        <v>7.5</v>
      </c>
      <c r="C17" s="1294">
        <f t="shared" si="16"/>
        <v>1.6627500000000015</v>
      </c>
      <c r="D17" s="1294">
        <f t="shared" si="1"/>
        <v>1.6627500000000015</v>
      </c>
      <c r="F17" s="1294">
        <f t="shared" si="2"/>
        <v>1.6627500000000015</v>
      </c>
      <c r="G17" s="1311">
        <v>-0.74075000000003177</v>
      </c>
      <c r="H17" s="1342">
        <v>0.90350000000003328</v>
      </c>
      <c r="I17" s="1294"/>
      <c r="J17" s="1307">
        <v>7.5</v>
      </c>
      <c r="K17" s="1307"/>
      <c r="L17" s="1294">
        <f t="shared" si="17"/>
        <v>4.0999999999999996</v>
      </c>
      <c r="M17" s="1294">
        <f t="shared" si="3"/>
        <v>4.0999999999999996</v>
      </c>
      <c r="N17" s="1294"/>
      <c r="O17" s="1294">
        <f t="shared" si="4"/>
        <v>4.0999999999999996</v>
      </c>
      <c r="P17" s="1311">
        <v>3</v>
      </c>
      <c r="Q17" s="1312">
        <v>0</v>
      </c>
      <c r="S17" s="1307">
        <v>7.625</v>
      </c>
      <c r="T17" s="1294">
        <f t="shared" si="18"/>
        <v>1.2250000000000001</v>
      </c>
      <c r="U17" s="1294">
        <f t="shared" si="19"/>
        <v>1.2250000000000001</v>
      </c>
      <c r="V17" s="1311">
        <v>1.885</v>
      </c>
      <c r="W17" s="1312">
        <v>0</v>
      </c>
      <c r="Y17" s="901">
        <f t="shared" si="20"/>
        <v>9.625</v>
      </c>
      <c r="Z17">
        <f t="shared" si="5"/>
        <v>3.5</v>
      </c>
      <c r="AA17">
        <f t="shared" si="5"/>
        <v>3.5</v>
      </c>
      <c r="AB17">
        <f t="shared" si="5"/>
        <v>3.5</v>
      </c>
      <c r="AC17">
        <f t="shared" si="6"/>
        <v>3.5</v>
      </c>
      <c r="AD17">
        <f t="shared" si="6"/>
        <v>3.5</v>
      </c>
      <c r="AH17" s="25">
        <f t="shared" si="7"/>
        <v>10.5</v>
      </c>
      <c r="AI17" s="14">
        <f t="shared" si="8"/>
        <v>3.2749999999999999</v>
      </c>
      <c r="AJ17" s="14"/>
      <c r="AL17" s="25">
        <f t="shared" si="9"/>
        <v>11.5</v>
      </c>
      <c r="AM17" s="14">
        <f t="shared" si="10"/>
        <v>3.2749999999999999</v>
      </c>
      <c r="AN17" s="14"/>
      <c r="AP17" s="25">
        <v>9.125</v>
      </c>
      <c r="AQ17" s="14">
        <f t="shared" si="11"/>
        <v>2.9249999999999998</v>
      </c>
      <c r="AR17" s="14"/>
      <c r="AS17" s="58"/>
      <c r="AT17" s="58">
        <v>1.625</v>
      </c>
      <c r="AU17" s="66">
        <f t="shared" si="21"/>
        <v>3.35</v>
      </c>
      <c r="AV17" s="66">
        <f t="shared" si="12"/>
        <v>3.35</v>
      </c>
      <c r="AW17" s="66">
        <f t="shared" si="13"/>
        <v>3.35</v>
      </c>
      <c r="AX17" s="66">
        <f t="shared" si="14"/>
        <v>3.35</v>
      </c>
      <c r="BD17">
        <v>7.75</v>
      </c>
      <c r="BE17">
        <v>108.327</v>
      </c>
      <c r="BF17">
        <v>108.227</v>
      </c>
      <c r="BG17">
        <v>108.227</v>
      </c>
      <c r="BH17" s="66">
        <f t="shared" si="15"/>
        <v>3.55</v>
      </c>
      <c r="BK17">
        <v>8.25</v>
      </c>
      <c r="BM17">
        <v>105.875</v>
      </c>
      <c r="BN17">
        <f t="shared" si="0"/>
        <v>3.5</v>
      </c>
      <c r="CU17" s="943"/>
      <c r="CV17" s="66"/>
      <c r="CW17" s="66"/>
    </row>
    <row r="18" spans="1:101">
      <c r="A18" s="901">
        <v>7.625</v>
      </c>
      <c r="C18" s="1294">
        <f t="shared" si="16"/>
        <v>1.7247499999999991</v>
      </c>
      <c r="D18" s="1294">
        <f t="shared" si="1"/>
        <v>1.7247499999999991</v>
      </c>
      <c r="F18" s="1294">
        <f t="shared" si="2"/>
        <v>1.7247499999999991</v>
      </c>
      <c r="G18" s="1311">
        <v>-0.71750000000004155</v>
      </c>
      <c r="H18" s="1342">
        <v>0.94225000000004067</v>
      </c>
      <c r="I18" s="1294"/>
      <c r="J18" s="1307">
        <v>7.625</v>
      </c>
      <c r="K18" s="1307"/>
      <c r="L18" s="1294">
        <f t="shared" si="17"/>
        <v>4.0999999999999996</v>
      </c>
      <c r="M18" s="1294">
        <f t="shared" si="3"/>
        <v>4.0999999999999996</v>
      </c>
      <c r="N18" s="1294"/>
      <c r="O18" s="1294">
        <f t="shared" si="4"/>
        <v>4.0999999999999996</v>
      </c>
      <c r="P18" s="1311">
        <v>3</v>
      </c>
      <c r="Q18" s="1312">
        <v>0</v>
      </c>
      <c r="S18" s="1307">
        <v>7.75</v>
      </c>
      <c r="T18" s="1294">
        <f t="shared" si="18"/>
        <v>1.2250000000000001</v>
      </c>
      <c r="U18" s="1294">
        <f t="shared" si="19"/>
        <v>1.2250000000000001</v>
      </c>
      <c r="V18" s="1311">
        <v>1.885</v>
      </c>
      <c r="W18" s="1312">
        <v>0</v>
      </c>
      <c r="Y18" s="901">
        <f t="shared" si="20"/>
        <v>9.75</v>
      </c>
      <c r="Z18">
        <f t="shared" si="5"/>
        <v>3.5</v>
      </c>
      <c r="AA18">
        <f t="shared" si="5"/>
        <v>3.5</v>
      </c>
      <c r="AB18">
        <f t="shared" si="5"/>
        <v>3.5</v>
      </c>
      <c r="AC18">
        <f t="shared" si="6"/>
        <v>3.5</v>
      </c>
      <c r="AD18">
        <f t="shared" si="6"/>
        <v>3.5</v>
      </c>
      <c r="AH18" s="25">
        <f t="shared" si="7"/>
        <v>10.375</v>
      </c>
      <c r="AI18" s="14">
        <f t="shared" si="8"/>
        <v>3.2749999999999999</v>
      </c>
      <c r="AJ18" s="14"/>
      <c r="AL18" s="25">
        <f t="shared" si="9"/>
        <v>11.375</v>
      </c>
      <c r="AM18" s="14">
        <f t="shared" si="10"/>
        <v>3.2749999999999999</v>
      </c>
      <c r="AN18" s="14"/>
      <c r="AP18" s="25">
        <v>9.25</v>
      </c>
      <c r="AQ18" s="14">
        <f t="shared" si="11"/>
        <v>2.9249999999999998</v>
      </c>
      <c r="AR18" s="14"/>
      <c r="AS18" s="58"/>
      <c r="AT18" s="58">
        <v>1.75</v>
      </c>
      <c r="AU18" s="66">
        <f t="shared" si="21"/>
        <v>3.35</v>
      </c>
      <c r="AV18" s="66">
        <f t="shared" si="12"/>
        <v>3.35</v>
      </c>
      <c r="AW18" s="66">
        <f t="shared" si="13"/>
        <v>3.35</v>
      </c>
      <c r="AX18" s="66">
        <f t="shared" si="14"/>
        <v>3.35</v>
      </c>
      <c r="BD18">
        <v>7.875</v>
      </c>
      <c r="BE18">
        <v>108.764</v>
      </c>
      <c r="BF18">
        <v>108.664</v>
      </c>
      <c r="BG18">
        <v>108.664</v>
      </c>
      <c r="BH18" s="66">
        <f t="shared" si="15"/>
        <v>3.55</v>
      </c>
      <c r="BK18">
        <v>8.375</v>
      </c>
      <c r="BM18">
        <v>106.125</v>
      </c>
      <c r="BN18">
        <f t="shared" si="0"/>
        <v>3.5</v>
      </c>
      <c r="CU18" s="943"/>
      <c r="CV18" s="66"/>
      <c r="CW18" s="66"/>
    </row>
    <row r="19" spans="1:101">
      <c r="A19" s="901">
        <v>7.75</v>
      </c>
      <c r="C19" s="1294">
        <f t="shared" si="16"/>
        <v>1.7877500000000017</v>
      </c>
      <c r="D19" s="1294">
        <f t="shared" si="1"/>
        <v>1.7877500000000017</v>
      </c>
      <c r="F19" s="1294">
        <f t="shared" si="2"/>
        <v>1.7877500000000017</v>
      </c>
      <c r="G19" s="1311">
        <v>-0.71125000000004701</v>
      </c>
      <c r="H19" s="1342">
        <v>0.99900000000004874</v>
      </c>
      <c r="I19" s="1294"/>
      <c r="J19" s="1307">
        <v>7.75</v>
      </c>
      <c r="K19" s="1307"/>
      <c r="L19" s="1294">
        <f t="shared" si="17"/>
        <v>4.0999999999999996</v>
      </c>
      <c r="M19" s="1294">
        <f t="shared" si="3"/>
        <v>4.0999999999999996</v>
      </c>
      <c r="N19" s="1294"/>
      <c r="O19" s="1294">
        <f t="shared" si="4"/>
        <v>4.0999999999999996</v>
      </c>
      <c r="P19" s="1311">
        <v>3</v>
      </c>
      <c r="Q19" s="1312">
        <v>0</v>
      </c>
      <c r="S19" s="1307">
        <v>7.875</v>
      </c>
      <c r="T19" s="1294">
        <f t="shared" si="18"/>
        <v>1.2250000000000001</v>
      </c>
      <c r="U19" s="1294">
        <f t="shared" si="19"/>
        <v>1.2250000000000001</v>
      </c>
      <c r="V19" s="1311">
        <v>1.885</v>
      </c>
      <c r="W19" s="1312">
        <v>0</v>
      </c>
      <c r="Y19" s="901">
        <f t="shared" si="20"/>
        <v>9.875</v>
      </c>
      <c r="Z19">
        <f t="shared" si="5"/>
        <v>3.5</v>
      </c>
      <c r="AA19">
        <f t="shared" si="5"/>
        <v>3.5</v>
      </c>
      <c r="AB19">
        <f t="shared" si="5"/>
        <v>3.5</v>
      </c>
      <c r="AC19">
        <f t="shared" si="6"/>
        <v>3.5</v>
      </c>
      <c r="AD19">
        <f t="shared" si="6"/>
        <v>3.5</v>
      </c>
      <c r="AH19" s="25">
        <f t="shared" si="7"/>
        <v>10.25</v>
      </c>
      <c r="AI19" s="14">
        <f t="shared" si="8"/>
        <v>3.2749999999999999</v>
      </c>
      <c r="AJ19" s="14"/>
      <c r="AL19" s="25">
        <f t="shared" si="9"/>
        <v>11.25</v>
      </c>
      <c r="AM19" s="14">
        <f t="shared" si="10"/>
        <v>3.2749999999999999</v>
      </c>
      <c r="AN19" s="14"/>
      <c r="AP19" s="25">
        <v>9.375</v>
      </c>
      <c r="AQ19" s="14">
        <f t="shared" si="11"/>
        <v>2.9249999999999998</v>
      </c>
      <c r="AR19" s="14"/>
      <c r="AS19" s="58"/>
      <c r="AT19" s="58">
        <v>1.875</v>
      </c>
      <c r="AU19" s="66">
        <f t="shared" si="21"/>
        <v>3.35</v>
      </c>
      <c r="AV19" s="66">
        <f t="shared" si="12"/>
        <v>3.35</v>
      </c>
      <c r="AW19" s="66">
        <f t="shared" si="13"/>
        <v>3.35</v>
      </c>
      <c r="AX19" s="66">
        <f t="shared" si="14"/>
        <v>3.35</v>
      </c>
      <c r="BD19">
        <v>8</v>
      </c>
      <c r="BE19">
        <v>109.139</v>
      </c>
      <c r="BF19">
        <v>109.039</v>
      </c>
      <c r="BG19">
        <v>109.039</v>
      </c>
      <c r="BH19" s="66">
        <f t="shared" si="15"/>
        <v>3.55</v>
      </c>
      <c r="BK19">
        <v>8.5</v>
      </c>
      <c r="BM19">
        <v>106.375</v>
      </c>
      <c r="BN19">
        <f t="shared" si="0"/>
        <v>3.5</v>
      </c>
      <c r="CU19" s="943"/>
      <c r="CV19" s="66"/>
      <c r="CW19" s="66"/>
    </row>
    <row r="20" spans="1:101">
      <c r="A20" s="901">
        <v>7.875</v>
      </c>
      <c r="C20" s="1294">
        <f t="shared" si="16"/>
        <v>1.8497499999999993</v>
      </c>
      <c r="D20" s="1294">
        <f t="shared" si="1"/>
        <v>1.8497499999999993</v>
      </c>
      <c r="F20" s="1294">
        <f t="shared" si="2"/>
        <v>1.8497499999999993</v>
      </c>
      <c r="G20" s="1311">
        <v>-0.71125000000004701</v>
      </c>
      <c r="H20" s="1342">
        <v>1.0610000000000464</v>
      </c>
      <c r="I20" s="1294"/>
      <c r="J20" s="1307">
        <v>7.875</v>
      </c>
      <c r="K20" s="1307"/>
      <c r="L20" s="1294">
        <f t="shared" si="17"/>
        <v>4.0999999999999996</v>
      </c>
      <c r="M20" s="1294">
        <f t="shared" si="3"/>
        <v>4.0999999999999996</v>
      </c>
      <c r="N20" s="1294"/>
      <c r="O20" s="1294">
        <f t="shared" si="4"/>
        <v>4.0999999999999996</v>
      </c>
      <c r="P20" s="1311">
        <v>3</v>
      </c>
      <c r="Q20" s="1312">
        <v>0</v>
      </c>
      <c r="S20" s="1307">
        <v>8</v>
      </c>
      <c r="T20" s="1294">
        <f t="shared" si="18"/>
        <v>1.2250000000000001</v>
      </c>
      <c r="U20" s="1294">
        <f t="shared" si="19"/>
        <v>1.2250000000000001</v>
      </c>
      <c r="V20" s="1311">
        <v>1.885</v>
      </c>
      <c r="W20" s="1312">
        <v>0</v>
      </c>
      <c r="Y20" s="901">
        <f t="shared" si="20"/>
        <v>10</v>
      </c>
      <c r="Z20">
        <f t="shared" si="5"/>
        <v>3.5</v>
      </c>
      <c r="AA20">
        <f t="shared" si="5"/>
        <v>3.5</v>
      </c>
      <c r="AB20">
        <f t="shared" si="5"/>
        <v>3.5</v>
      </c>
      <c r="AC20">
        <f t="shared" si="6"/>
        <v>3.5</v>
      </c>
      <c r="AD20">
        <f t="shared" si="6"/>
        <v>3.5</v>
      </c>
      <c r="AH20" s="25">
        <f t="shared" si="7"/>
        <v>10.125</v>
      </c>
      <c r="AI20" s="14">
        <f t="shared" si="8"/>
        <v>3.2749999999999999</v>
      </c>
      <c r="AJ20" s="14"/>
      <c r="AL20" s="25">
        <f t="shared" si="9"/>
        <v>11.125</v>
      </c>
      <c r="AM20" s="14">
        <f t="shared" si="10"/>
        <v>3.2749999999999999</v>
      </c>
      <c r="AN20" s="14"/>
      <c r="AP20" s="25">
        <v>9.5</v>
      </c>
      <c r="AQ20" s="14">
        <f t="shared" si="11"/>
        <v>2.9249999999999998</v>
      </c>
      <c r="AR20" s="14"/>
      <c r="AS20" s="58"/>
      <c r="AT20" s="58">
        <v>2</v>
      </c>
      <c r="AU20" s="66">
        <f t="shared" si="21"/>
        <v>3.35</v>
      </c>
      <c r="AV20" s="66">
        <f t="shared" si="12"/>
        <v>3.35</v>
      </c>
      <c r="AW20" s="66">
        <f t="shared" si="13"/>
        <v>3.35</v>
      </c>
      <c r="AX20" s="66">
        <f t="shared" si="14"/>
        <v>3.35</v>
      </c>
      <c r="BD20">
        <v>8.125</v>
      </c>
      <c r="BE20">
        <v>109.514</v>
      </c>
      <c r="BF20">
        <v>109.414</v>
      </c>
      <c r="BG20">
        <v>109.414</v>
      </c>
      <c r="BH20" s="66">
        <f t="shared" si="15"/>
        <v>3.55</v>
      </c>
      <c r="BK20">
        <v>8.625</v>
      </c>
      <c r="BM20">
        <v>106.625</v>
      </c>
      <c r="BN20">
        <f t="shared" si="0"/>
        <v>3.5</v>
      </c>
      <c r="CU20" s="943"/>
      <c r="CV20" s="66"/>
      <c r="CW20" s="66"/>
    </row>
    <row r="21" spans="1:101">
      <c r="A21" s="901">
        <v>8</v>
      </c>
      <c r="C21" s="1294">
        <f t="shared" si="16"/>
        <v>1.8497499999999991</v>
      </c>
      <c r="D21" s="1294">
        <f t="shared" si="1"/>
        <v>1.8497499999999991</v>
      </c>
      <c r="F21" s="1294">
        <f t="shared" si="2"/>
        <v>1.8497499999999991</v>
      </c>
      <c r="G21" s="1311">
        <v>-0.71125000000004701</v>
      </c>
      <c r="H21" s="1342">
        <v>1.0610000000000461</v>
      </c>
      <c r="I21" s="1294"/>
      <c r="J21" s="1307">
        <v>8</v>
      </c>
      <c r="K21" s="1307"/>
      <c r="L21" s="1294">
        <f t="shared" si="17"/>
        <v>4.0999999999999996</v>
      </c>
      <c r="M21" s="1294">
        <f t="shared" si="3"/>
        <v>4.0999999999999996</v>
      </c>
      <c r="N21" s="1294"/>
      <c r="O21" s="1294">
        <f t="shared" si="4"/>
        <v>4.0999999999999996</v>
      </c>
      <c r="P21" s="1311">
        <v>3</v>
      </c>
      <c r="Q21" s="1312">
        <v>0</v>
      </c>
      <c r="S21" s="1307">
        <v>8.125</v>
      </c>
      <c r="T21" s="1294">
        <f t="shared" si="18"/>
        <v>1.2250000000000001</v>
      </c>
      <c r="U21" s="1294">
        <f t="shared" si="19"/>
        <v>1.2250000000000001</v>
      </c>
      <c r="V21" s="1311">
        <v>1.885</v>
      </c>
      <c r="W21" s="1312">
        <v>0</v>
      </c>
      <c r="Y21" s="901">
        <f t="shared" si="20"/>
        <v>10.125</v>
      </c>
      <c r="Z21">
        <f t="shared" si="5"/>
        <v>3.5</v>
      </c>
      <c r="AA21">
        <f t="shared" si="5"/>
        <v>3.5</v>
      </c>
      <c r="AB21">
        <f t="shared" si="5"/>
        <v>3.5</v>
      </c>
      <c r="AC21">
        <f t="shared" si="6"/>
        <v>3.5</v>
      </c>
      <c r="AD21">
        <f t="shared" si="6"/>
        <v>3.5</v>
      </c>
      <c r="AH21" s="25">
        <f t="shared" si="7"/>
        <v>10</v>
      </c>
      <c r="AI21" s="14">
        <f t="shared" si="8"/>
        <v>3.2749999999999999</v>
      </c>
      <c r="AJ21" s="14"/>
      <c r="AL21" s="25">
        <f t="shared" si="9"/>
        <v>11</v>
      </c>
      <c r="AM21" s="14">
        <f t="shared" si="10"/>
        <v>3.2749999999999999</v>
      </c>
      <c r="AN21" s="14"/>
      <c r="AP21" s="25">
        <v>9.625</v>
      </c>
      <c r="AQ21" s="14">
        <f t="shared" si="11"/>
        <v>2.9249999999999998</v>
      </c>
      <c r="AR21" s="14"/>
      <c r="AS21" s="58"/>
      <c r="AT21" s="58">
        <v>2.125</v>
      </c>
      <c r="AU21" s="66">
        <f t="shared" si="21"/>
        <v>3.35</v>
      </c>
      <c r="AV21" s="66">
        <f t="shared" si="12"/>
        <v>3.35</v>
      </c>
      <c r="AW21" s="66">
        <f t="shared" si="13"/>
        <v>3.35</v>
      </c>
      <c r="AX21" s="66">
        <f t="shared" si="14"/>
        <v>3.35</v>
      </c>
      <c r="BD21">
        <v>8.25</v>
      </c>
      <c r="BE21">
        <v>109.889</v>
      </c>
      <c r="BF21">
        <v>109.789</v>
      </c>
      <c r="BG21">
        <v>109.789</v>
      </c>
      <c r="BH21" s="66">
        <f t="shared" si="15"/>
        <v>3.55</v>
      </c>
      <c r="BK21">
        <v>8.75</v>
      </c>
      <c r="BM21">
        <v>106.875</v>
      </c>
      <c r="BN21">
        <f t="shared" si="0"/>
        <v>3.5</v>
      </c>
      <c r="CU21" s="943"/>
      <c r="CV21" s="66"/>
      <c r="CW21" s="66"/>
    </row>
    <row r="22" spans="1:101">
      <c r="A22" s="901">
        <v>8.125</v>
      </c>
      <c r="C22" s="1294">
        <f t="shared" si="16"/>
        <v>1.8497499999999991</v>
      </c>
      <c r="D22" s="1294">
        <f t="shared" si="1"/>
        <v>1.8497499999999991</v>
      </c>
      <c r="F22" s="1294">
        <f t="shared" si="2"/>
        <v>1.8497499999999991</v>
      </c>
      <c r="G22" s="1311">
        <v>-0.71125000000004701</v>
      </c>
      <c r="H22" s="1342">
        <v>1.0610000000000461</v>
      </c>
      <c r="I22" s="1294"/>
      <c r="J22" s="1307">
        <v>8.125</v>
      </c>
      <c r="K22" s="1307"/>
      <c r="L22" s="1294">
        <f t="shared" si="17"/>
        <v>4.0999999999999996</v>
      </c>
      <c r="M22" s="1294">
        <f t="shared" si="3"/>
        <v>4.0999999999999996</v>
      </c>
      <c r="N22" s="1294"/>
      <c r="O22" s="1294">
        <f t="shared" si="4"/>
        <v>4.0999999999999996</v>
      </c>
      <c r="P22" s="1311">
        <v>3</v>
      </c>
      <c r="Q22" s="1312">
        <v>0</v>
      </c>
      <c r="S22" s="1307">
        <v>8.25</v>
      </c>
      <c r="T22" s="1294">
        <f t="shared" si="18"/>
        <v>1.2250000000000001</v>
      </c>
      <c r="U22" s="1294">
        <f t="shared" si="19"/>
        <v>1.2250000000000001</v>
      </c>
      <c r="V22" s="1311">
        <v>1.885</v>
      </c>
      <c r="W22" s="1312">
        <v>0</v>
      </c>
      <c r="Y22" s="901">
        <f t="shared" si="20"/>
        <v>10.25</v>
      </c>
      <c r="Z22">
        <f t="shared" si="5"/>
        <v>3.5</v>
      </c>
      <c r="AA22">
        <f t="shared" si="5"/>
        <v>3.5</v>
      </c>
      <c r="AB22">
        <f t="shared" si="5"/>
        <v>3.5</v>
      </c>
      <c r="AC22">
        <f t="shared" si="6"/>
        <v>3.5</v>
      </c>
      <c r="AD22">
        <f t="shared" si="6"/>
        <v>3.5</v>
      </c>
      <c r="AH22" s="25">
        <f t="shared" si="7"/>
        <v>9.875</v>
      </c>
      <c r="AI22" s="14">
        <f t="shared" si="8"/>
        <v>3.2749999999999999</v>
      </c>
      <c r="AJ22" s="14"/>
      <c r="AL22" s="25">
        <f t="shared" si="9"/>
        <v>10.875</v>
      </c>
      <c r="AM22" s="14">
        <f t="shared" si="10"/>
        <v>3.2749999999999999</v>
      </c>
      <c r="AN22" s="14"/>
      <c r="AP22" s="25">
        <v>9.75</v>
      </c>
      <c r="AQ22" s="14">
        <f t="shared" si="11"/>
        <v>2.9249999999999998</v>
      </c>
      <c r="AR22" s="14"/>
      <c r="AS22" s="58"/>
      <c r="AT22" s="58">
        <v>2.25</v>
      </c>
      <c r="AU22" s="66">
        <f t="shared" si="21"/>
        <v>3.35</v>
      </c>
      <c r="AV22" s="66">
        <f t="shared" si="12"/>
        <v>3.35</v>
      </c>
      <c r="AW22" s="66">
        <f t="shared" si="13"/>
        <v>3.35</v>
      </c>
      <c r="AX22" s="66">
        <f t="shared" si="14"/>
        <v>3.35</v>
      </c>
      <c r="BD22">
        <v>8.375</v>
      </c>
      <c r="BE22">
        <v>110.264</v>
      </c>
      <c r="BF22">
        <v>110.164</v>
      </c>
      <c r="BG22">
        <v>110.164</v>
      </c>
      <c r="BH22" s="66">
        <f t="shared" si="15"/>
        <v>3.55</v>
      </c>
      <c r="BK22">
        <v>8.875</v>
      </c>
      <c r="BM22">
        <v>107.125</v>
      </c>
      <c r="BN22">
        <f t="shared" si="0"/>
        <v>3.5</v>
      </c>
      <c r="CU22" s="943"/>
      <c r="CV22" s="66"/>
      <c r="CW22" s="66"/>
    </row>
    <row r="23" spans="1:101">
      <c r="A23" s="901">
        <v>8.25</v>
      </c>
      <c r="C23" s="1294">
        <f t="shared" si="16"/>
        <v>1.8497499999999991</v>
      </c>
      <c r="D23" s="1294">
        <f t="shared" si="1"/>
        <v>1.8497499999999991</v>
      </c>
      <c r="F23" s="1294">
        <f t="shared" si="2"/>
        <v>1.8497499999999991</v>
      </c>
      <c r="G23" s="1311">
        <v>-0.71125000000004701</v>
      </c>
      <c r="H23" s="1342">
        <v>1.0610000000000461</v>
      </c>
      <c r="I23" s="1294"/>
      <c r="J23" s="1307">
        <v>8.25</v>
      </c>
      <c r="K23" s="1307"/>
      <c r="L23" s="1294">
        <f t="shared" si="17"/>
        <v>4.0999999999999996</v>
      </c>
      <c r="M23" s="1294">
        <f t="shared" si="3"/>
        <v>4.0999999999999996</v>
      </c>
      <c r="N23" s="1294"/>
      <c r="O23" s="1294">
        <f t="shared" si="4"/>
        <v>4.0999999999999996</v>
      </c>
      <c r="P23" s="1311">
        <v>3</v>
      </c>
      <c r="Q23" s="1312">
        <v>0</v>
      </c>
      <c r="S23" s="1307">
        <v>8.375</v>
      </c>
      <c r="T23" s="1294">
        <f t="shared" si="18"/>
        <v>1.2250000000000001</v>
      </c>
      <c r="U23" s="1294">
        <f t="shared" si="19"/>
        <v>1.2250000000000001</v>
      </c>
      <c r="V23" s="1311">
        <v>1.885</v>
      </c>
      <c r="W23" s="1312">
        <v>0</v>
      </c>
      <c r="Y23" s="901">
        <f t="shared" si="20"/>
        <v>10.375</v>
      </c>
      <c r="Z23">
        <f t="shared" si="5"/>
        <v>3.5</v>
      </c>
      <c r="AA23">
        <f t="shared" si="5"/>
        <v>3.5</v>
      </c>
      <c r="AB23">
        <f t="shared" si="5"/>
        <v>3.5</v>
      </c>
      <c r="AC23">
        <f t="shared" si="6"/>
        <v>3.5</v>
      </c>
      <c r="AD23">
        <f t="shared" si="6"/>
        <v>3.5</v>
      </c>
      <c r="AH23" s="25">
        <f t="shared" si="7"/>
        <v>9.75</v>
      </c>
      <c r="AI23" s="14">
        <f t="shared" si="8"/>
        <v>3.2749999999999999</v>
      </c>
      <c r="AJ23" s="14"/>
      <c r="AL23" s="25">
        <f t="shared" si="9"/>
        <v>10.75</v>
      </c>
      <c r="AM23" s="14">
        <f t="shared" si="10"/>
        <v>3.2749999999999999</v>
      </c>
      <c r="AN23" s="14"/>
      <c r="AP23" s="25">
        <v>9.875</v>
      </c>
      <c r="AQ23" s="14">
        <f t="shared" si="11"/>
        <v>2.9249999999999998</v>
      </c>
      <c r="AR23" s="14"/>
      <c r="AS23" s="58"/>
      <c r="AT23" s="58">
        <v>2.375</v>
      </c>
      <c r="AU23" s="66">
        <f t="shared" si="21"/>
        <v>3.35</v>
      </c>
      <c r="AV23" s="66">
        <f t="shared" si="12"/>
        <v>3.35</v>
      </c>
      <c r="AW23" s="66">
        <f t="shared" si="13"/>
        <v>3.35</v>
      </c>
      <c r="AX23" s="66">
        <f t="shared" si="14"/>
        <v>3.35</v>
      </c>
      <c r="BD23">
        <v>8.5</v>
      </c>
      <c r="BE23">
        <v>110.639</v>
      </c>
      <c r="BF23">
        <v>110.539</v>
      </c>
      <c r="BG23">
        <v>110.539</v>
      </c>
      <c r="BH23" s="66">
        <f t="shared" si="15"/>
        <v>3.55</v>
      </c>
      <c r="BK23">
        <v>8.9990000000000006</v>
      </c>
      <c r="BM23">
        <v>107.375</v>
      </c>
      <c r="BN23">
        <f t="shared" si="0"/>
        <v>3.5</v>
      </c>
      <c r="CU23" s="943"/>
      <c r="CV23" s="66"/>
      <c r="CW23" s="66"/>
    </row>
    <row r="24" spans="1:101">
      <c r="A24" s="901">
        <v>8.375</v>
      </c>
      <c r="C24" s="1294">
        <f t="shared" si="16"/>
        <v>1.8497499999999991</v>
      </c>
      <c r="D24" s="1294">
        <f t="shared" si="1"/>
        <v>1.8497499999999991</v>
      </c>
      <c r="F24" s="1294">
        <f t="shared" si="2"/>
        <v>1.8497499999999991</v>
      </c>
      <c r="G24" s="1311">
        <v>-0.71125000000004701</v>
      </c>
      <c r="H24" s="1342">
        <v>1.0610000000000461</v>
      </c>
      <c r="I24" s="1294"/>
      <c r="J24" s="1307">
        <v>8.375</v>
      </c>
      <c r="K24" s="1307"/>
      <c r="L24" s="1294">
        <f t="shared" si="17"/>
        <v>4.0999999999999996</v>
      </c>
      <c r="M24" s="1294">
        <f t="shared" si="3"/>
        <v>4.0999999999999996</v>
      </c>
      <c r="N24" s="1294"/>
      <c r="O24" s="1294">
        <f t="shared" si="4"/>
        <v>4.0999999999999996</v>
      </c>
      <c r="P24" s="1311">
        <v>3</v>
      </c>
      <c r="Q24" s="1312">
        <v>0</v>
      </c>
      <c r="S24" s="1307">
        <v>8.5</v>
      </c>
      <c r="T24" s="1294">
        <f t="shared" si="18"/>
        <v>1.2250000000000001</v>
      </c>
      <c r="U24" s="1294">
        <f t="shared" si="19"/>
        <v>1.2250000000000001</v>
      </c>
      <c r="V24" s="1311">
        <v>1.885</v>
      </c>
      <c r="W24" s="1312">
        <v>0</v>
      </c>
      <c r="Y24" s="901">
        <f t="shared" si="20"/>
        <v>10.5</v>
      </c>
      <c r="Z24">
        <f t="shared" si="5"/>
        <v>3.5</v>
      </c>
      <c r="AA24">
        <f t="shared" si="5"/>
        <v>3.5</v>
      </c>
      <c r="AB24">
        <f t="shared" si="5"/>
        <v>3.5</v>
      </c>
      <c r="AC24">
        <f t="shared" si="6"/>
        <v>3.5</v>
      </c>
      <c r="AD24">
        <f t="shared" si="6"/>
        <v>3.5</v>
      </c>
      <c r="AH24" s="25">
        <f t="shared" si="7"/>
        <v>9.625</v>
      </c>
      <c r="AI24" s="14">
        <f t="shared" si="8"/>
        <v>3.2749999999999999</v>
      </c>
      <c r="AJ24" s="14"/>
      <c r="AL24" s="25">
        <f t="shared" si="9"/>
        <v>10.625</v>
      </c>
      <c r="AM24" s="14">
        <f t="shared" si="10"/>
        <v>3.2749999999999999</v>
      </c>
      <c r="AN24" s="14"/>
      <c r="AP24" s="25">
        <v>10</v>
      </c>
      <c r="AQ24" s="14">
        <f t="shared" si="11"/>
        <v>2.9249999999999998</v>
      </c>
      <c r="AR24" s="14"/>
      <c r="AS24" s="58"/>
      <c r="AT24" s="58">
        <v>2.5</v>
      </c>
      <c r="AU24" s="66">
        <f t="shared" si="21"/>
        <v>3.35</v>
      </c>
      <c r="AV24" s="66">
        <f t="shared" si="12"/>
        <v>3.35</v>
      </c>
      <c r="AW24" s="66">
        <f t="shared" si="13"/>
        <v>3.35</v>
      </c>
      <c r="AX24" s="66">
        <f t="shared" si="14"/>
        <v>3.35</v>
      </c>
      <c r="BD24">
        <v>8.625</v>
      </c>
      <c r="BE24">
        <v>110.952</v>
      </c>
      <c r="BF24">
        <v>110.852</v>
      </c>
      <c r="BG24">
        <v>110.852</v>
      </c>
      <c r="BH24" s="66">
        <f t="shared" si="15"/>
        <v>3.55</v>
      </c>
      <c r="BK24">
        <v>9.125</v>
      </c>
      <c r="BM24">
        <v>107.625</v>
      </c>
      <c r="BN24">
        <f t="shared" si="0"/>
        <v>3.5</v>
      </c>
      <c r="CU24" s="943"/>
      <c r="CV24" s="66"/>
      <c r="CW24" s="66"/>
    </row>
    <row r="25" spans="1:101">
      <c r="A25" s="901">
        <v>8.5</v>
      </c>
      <c r="C25" s="1294">
        <f t="shared" si="16"/>
        <v>1.8497499999999996</v>
      </c>
      <c r="D25" s="1294">
        <f t="shared" si="1"/>
        <v>1.8497499999999996</v>
      </c>
      <c r="F25" s="1294">
        <f t="shared" si="2"/>
        <v>1.8497499999999996</v>
      </c>
      <c r="G25" s="1311">
        <v>-0.71125000000004657</v>
      </c>
      <c r="H25" s="1342">
        <v>1.0610000000000461</v>
      </c>
      <c r="I25" s="1294"/>
      <c r="J25" s="1307">
        <v>8.5</v>
      </c>
      <c r="K25" s="1307"/>
      <c r="L25" s="1294">
        <f t="shared" si="17"/>
        <v>4.0999999999999996</v>
      </c>
      <c r="M25" s="1294">
        <f t="shared" si="3"/>
        <v>4.0999999999999996</v>
      </c>
      <c r="N25" s="1294"/>
      <c r="O25" s="1294">
        <f t="shared" si="4"/>
        <v>4.0999999999999996</v>
      </c>
      <c r="P25" s="1311">
        <v>3</v>
      </c>
      <c r="Q25" s="1312">
        <v>0</v>
      </c>
      <c r="S25" s="1307">
        <v>8.625</v>
      </c>
      <c r="T25" s="1294">
        <f t="shared" si="18"/>
        <v>1.2250000000000001</v>
      </c>
      <c r="U25" s="1294">
        <f t="shared" si="19"/>
        <v>1.2250000000000001</v>
      </c>
      <c r="V25" s="1311">
        <v>1.885</v>
      </c>
      <c r="W25" s="1312">
        <v>0</v>
      </c>
      <c r="Y25" s="901">
        <f t="shared" si="20"/>
        <v>10.625</v>
      </c>
      <c r="Z25">
        <f t="shared" si="5"/>
        <v>3.5</v>
      </c>
      <c r="AA25">
        <f t="shared" si="5"/>
        <v>3.5</v>
      </c>
      <c r="AB25">
        <f t="shared" si="5"/>
        <v>3.5</v>
      </c>
      <c r="AC25">
        <f t="shared" si="6"/>
        <v>3.5</v>
      </c>
      <c r="AD25">
        <f t="shared" si="6"/>
        <v>3.5</v>
      </c>
      <c r="AH25" s="25">
        <f t="shared" si="7"/>
        <v>9.5</v>
      </c>
      <c r="AI25" s="14">
        <f t="shared" si="8"/>
        <v>3.2749999999999999</v>
      </c>
      <c r="AJ25" s="14"/>
      <c r="AL25" s="25">
        <f t="shared" si="9"/>
        <v>10.5</v>
      </c>
      <c r="AM25" s="14">
        <f t="shared" si="10"/>
        <v>3.2749999999999999</v>
      </c>
      <c r="AN25" s="14"/>
      <c r="AP25" s="25">
        <v>10.125</v>
      </c>
      <c r="AQ25" s="14">
        <f t="shared" si="11"/>
        <v>2.9249999999999998</v>
      </c>
      <c r="AR25" s="14"/>
      <c r="AS25" s="58"/>
      <c r="AT25" s="58">
        <v>2.625</v>
      </c>
      <c r="AU25" s="66">
        <f t="shared" si="21"/>
        <v>3.35</v>
      </c>
      <c r="AV25" s="66">
        <f t="shared" si="12"/>
        <v>3.35</v>
      </c>
      <c r="AW25" s="66">
        <f t="shared" si="13"/>
        <v>3.35</v>
      </c>
      <c r="AX25" s="66">
        <f t="shared" si="14"/>
        <v>3.35</v>
      </c>
      <c r="BD25">
        <v>8.75</v>
      </c>
      <c r="BE25">
        <v>111.264</v>
      </c>
      <c r="BF25">
        <v>111.164</v>
      </c>
      <c r="BG25">
        <v>111.164</v>
      </c>
      <c r="BH25" s="66">
        <f t="shared" si="15"/>
        <v>3.55</v>
      </c>
      <c r="BK25">
        <v>9.25</v>
      </c>
      <c r="BM25">
        <v>107.875</v>
      </c>
      <c r="BN25">
        <f>BN24</f>
        <v>3.5</v>
      </c>
      <c r="CU25" s="943"/>
      <c r="CV25" s="66"/>
      <c r="CW25" s="66"/>
    </row>
    <row r="26" spans="1:101">
      <c r="A26" s="901">
        <v>8.625</v>
      </c>
      <c r="C26" s="1294">
        <f t="shared" si="16"/>
        <v>1.9127500000000019</v>
      </c>
      <c r="D26" s="1294">
        <f t="shared" si="1"/>
        <v>1.9127500000000019</v>
      </c>
      <c r="F26" s="1294">
        <f t="shared" si="2"/>
        <v>1.9127500000000019</v>
      </c>
      <c r="G26" s="1311">
        <v>-0.71125000000004657</v>
      </c>
      <c r="H26" s="1342">
        <v>1.1240000000000485</v>
      </c>
      <c r="I26" s="1294"/>
      <c r="J26" s="1307">
        <v>8.625</v>
      </c>
      <c r="K26" s="1307"/>
      <c r="L26" s="1294">
        <f t="shared" si="17"/>
        <v>4.0999999999999996</v>
      </c>
      <c r="M26" s="1294">
        <f t="shared" si="3"/>
        <v>4.0999999999999996</v>
      </c>
      <c r="N26" s="1294"/>
      <c r="O26" s="1294">
        <f t="shared" si="4"/>
        <v>4.0999999999999996</v>
      </c>
      <c r="P26" s="1311">
        <v>3</v>
      </c>
      <c r="Q26" s="1312">
        <v>0</v>
      </c>
      <c r="S26" s="1307">
        <v>8.75</v>
      </c>
      <c r="T26" s="1294">
        <f t="shared" si="18"/>
        <v>1.2250000000000001</v>
      </c>
      <c r="U26" s="1294">
        <f t="shared" si="19"/>
        <v>1.2250000000000001</v>
      </c>
      <c r="V26" s="1311">
        <v>1.885</v>
      </c>
      <c r="W26" s="1312">
        <v>0</v>
      </c>
      <c r="Y26" s="901">
        <f t="shared" si="20"/>
        <v>10.75</v>
      </c>
      <c r="Z26">
        <f t="shared" si="5"/>
        <v>3.5</v>
      </c>
      <c r="AA26">
        <f t="shared" si="5"/>
        <v>3.5</v>
      </c>
      <c r="AB26">
        <f t="shared" si="5"/>
        <v>3.5</v>
      </c>
      <c r="AC26">
        <f t="shared" si="6"/>
        <v>3.5</v>
      </c>
      <c r="AD26">
        <f t="shared" si="6"/>
        <v>3.5</v>
      </c>
      <c r="AH26" s="25">
        <f t="shared" si="7"/>
        <v>9.375</v>
      </c>
      <c r="AI26" s="14">
        <f t="shared" si="8"/>
        <v>3.2749999999999999</v>
      </c>
      <c r="AJ26" s="14"/>
      <c r="AL26" s="25">
        <f t="shared" si="9"/>
        <v>10.375</v>
      </c>
      <c r="AM26" s="14">
        <f t="shared" si="10"/>
        <v>3.2749999999999999</v>
      </c>
      <c r="AN26" s="14"/>
      <c r="AP26" s="25">
        <v>10.25</v>
      </c>
      <c r="AQ26" s="14">
        <f t="shared" si="11"/>
        <v>2.9249999999999998</v>
      </c>
      <c r="AR26" s="14"/>
      <c r="AS26" s="58"/>
      <c r="AT26" s="58">
        <v>2.75</v>
      </c>
      <c r="AU26" s="66">
        <f t="shared" si="21"/>
        <v>3.35</v>
      </c>
      <c r="AV26" s="66">
        <f t="shared" si="12"/>
        <v>3.35</v>
      </c>
      <c r="AW26" s="66">
        <f t="shared" si="13"/>
        <v>3.35</v>
      </c>
      <c r="AX26" s="66">
        <f t="shared" si="14"/>
        <v>3.35</v>
      </c>
      <c r="BD26">
        <v>8.875</v>
      </c>
      <c r="BE26">
        <v>111.577</v>
      </c>
      <c r="BF26">
        <v>111.477</v>
      </c>
      <c r="BG26">
        <v>111.477</v>
      </c>
      <c r="BH26" s="66">
        <f t="shared" si="15"/>
        <v>3.55</v>
      </c>
      <c r="BK26">
        <v>9.375</v>
      </c>
      <c r="BM26">
        <v>108.125</v>
      </c>
      <c r="BN26">
        <f t="shared" si="0"/>
        <v>3.5</v>
      </c>
      <c r="CU26" s="943"/>
      <c r="CV26" s="66"/>
      <c r="CW26" s="66"/>
    </row>
    <row r="27" spans="1:101">
      <c r="A27" s="901">
        <v>8.75</v>
      </c>
      <c r="C27" s="1294">
        <f t="shared" si="16"/>
        <v>1.9747499999999996</v>
      </c>
      <c r="D27" s="1294">
        <f t="shared" si="1"/>
        <v>1.9747499999999996</v>
      </c>
      <c r="F27" s="1294">
        <f t="shared" si="2"/>
        <v>1.9747499999999996</v>
      </c>
      <c r="G27" s="1311">
        <v>-0.58625000000004657</v>
      </c>
      <c r="H27" s="1342">
        <v>1.0610000000000461</v>
      </c>
      <c r="I27" s="1294"/>
      <c r="J27" s="1307">
        <v>8.75</v>
      </c>
      <c r="K27" s="1307"/>
      <c r="L27" s="1294">
        <f t="shared" si="17"/>
        <v>4.0999999999999996</v>
      </c>
      <c r="M27" s="1294">
        <f t="shared" si="3"/>
        <v>4.0999999999999996</v>
      </c>
      <c r="N27" s="1294"/>
      <c r="O27" s="1294">
        <f t="shared" si="4"/>
        <v>4.0999999999999996</v>
      </c>
      <c r="P27" s="1311">
        <v>3</v>
      </c>
      <c r="Q27" s="1312">
        <v>0</v>
      </c>
      <c r="S27" s="1307">
        <v>8.875</v>
      </c>
      <c r="T27" s="1294">
        <f t="shared" si="18"/>
        <v>1.2250000000000001</v>
      </c>
      <c r="U27" s="1294">
        <f t="shared" si="19"/>
        <v>1.2250000000000001</v>
      </c>
      <c r="V27" s="1311">
        <v>1.885</v>
      </c>
      <c r="W27" s="1312">
        <v>0</v>
      </c>
      <c r="Y27" s="901">
        <f t="shared" si="20"/>
        <v>10.875</v>
      </c>
      <c r="Z27">
        <f t="shared" si="5"/>
        <v>3.5</v>
      </c>
      <c r="AA27">
        <f t="shared" si="5"/>
        <v>3.5</v>
      </c>
      <c r="AB27">
        <f t="shared" si="5"/>
        <v>3.5</v>
      </c>
      <c r="AC27">
        <f t="shared" si="6"/>
        <v>3.5</v>
      </c>
      <c r="AD27">
        <f t="shared" si="6"/>
        <v>3.5</v>
      </c>
      <c r="AH27" s="25">
        <f t="shared" si="7"/>
        <v>9.25</v>
      </c>
      <c r="AI27" s="14">
        <f t="shared" si="8"/>
        <v>3.2749999999999999</v>
      </c>
      <c r="AJ27" s="14"/>
      <c r="AL27" s="25">
        <f t="shared" si="9"/>
        <v>10.25</v>
      </c>
      <c r="AM27" s="14">
        <f t="shared" si="10"/>
        <v>3.2749999999999999</v>
      </c>
      <c r="AN27" s="14"/>
      <c r="AP27" s="25">
        <v>10.375</v>
      </c>
      <c r="AQ27" s="14">
        <f t="shared" si="11"/>
        <v>2.9249999999999998</v>
      </c>
      <c r="AR27" s="14"/>
      <c r="AS27" s="58"/>
      <c r="AT27" s="58">
        <v>2.875</v>
      </c>
      <c r="AU27" s="66">
        <f t="shared" si="21"/>
        <v>3.35</v>
      </c>
      <c r="AV27" s="66">
        <f t="shared" si="12"/>
        <v>3.35</v>
      </c>
      <c r="AW27" s="66">
        <f t="shared" si="13"/>
        <v>3.35</v>
      </c>
      <c r="AX27" s="66">
        <f t="shared" si="14"/>
        <v>3.35</v>
      </c>
      <c r="BD27">
        <v>9</v>
      </c>
      <c r="BE27">
        <v>111.827</v>
      </c>
      <c r="BF27">
        <v>111.727</v>
      </c>
      <c r="BG27">
        <v>111.727</v>
      </c>
      <c r="BH27" s="66">
        <f t="shared" si="15"/>
        <v>3.55</v>
      </c>
      <c r="BK27">
        <v>9.5</v>
      </c>
      <c r="BM27">
        <v>108.375</v>
      </c>
      <c r="BN27">
        <f t="shared" si="0"/>
        <v>3.5</v>
      </c>
      <c r="CU27" s="943"/>
      <c r="CV27" s="66"/>
      <c r="CW27" s="66"/>
    </row>
    <row r="28" spans="1:101">
      <c r="A28" s="901">
        <v>8.875</v>
      </c>
      <c r="C28" s="1294">
        <f t="shared" si="16"/>
        <v>2.0377500000000017</v>
      </c>
      <c r="D28" s="1294">
        <f t="shared" si="1"/>
        <v>2.0377500000000017</v>
      </c>
      <c r="F28" s="1294">
        <f t="shared" si="2"/>
        <v>2.0377500000000017</v>
      </c>
      <c r="G28" s="1311">
        <v>-0.46125000000004657</v>
      </c>
      <c r="H28" s="1342">
        <v>0.99900000000004852</v>
      </c>
      <c r="I28" s="1294"/>
      <c r="J28" s="1307">
        <v>8.875</v>
      </c>
      <c r="K28" s="1307"/>
      <c r="L28" s="1294">
        <f t="shared" si="17"/>
        <v>4.0999999999999996</v>
      </c>
      <c r="M28" s="1294">
        <f t="shared" si="3"/>
        <v>4.0999999999999996</v>
      </c>
      <c r="N28" s="1294"/>
      <c r="O28" s="1294">
        <f t="shared" si="4"/>
        <v>4.0999999999999996</v>
      </c>
      <c r="P28" s="1311">
        <v>3</v>
      </c>
      <c r="Q28" s="1312">
        <v>0</v>
      </c>
      <c r="S28" s="1307">
        <v>9</v>
      </c>
      <c r="T28" s="1294">
        <f t="shared" si="18"/>
        <v>1.2250000000000001</v>
      </c>
      <c r="U28" s="1294">
        <f t="shared" si="19"/>
        <v>1.2250000000000001</v>
      </c>
      <c r="V28" s="1311">
        <v>1.885</v>
      </c>
      <c r="W28" s="1312">
        <v>0</v>
      </c>
      <c r="Y28" s="901">
        <f t="shared" si="20"/>
        <v>11</v>
      </c>
      <c r="Z28">
        <f t="shared" si="5"/>
        <v>3.5</v>
      </c>
      <c r="AA28">
        <f t="shared" si="5"/>
        <v>3.5</v>
      </c>
      <c r="AB28">
        <f t="shared" si="5"/>
        <v>3.5</v>
      </c>
      <c r="AC28">
        <f t="shared" si="6"/>
        <v>3.5</v>
      </c>
      <c r="AD28">
        <f t="shared" si="6"/>
        <v>3.5</v>
      </c>
      <c r="AH28" s="25">
        <f t="shared" si="7"/>
        <v>9.125</v>
      </c>
      <c r="AI28" s="14">
        <f t="shared" si="8"/>
        <v>3.2749999999999999</v>
      </c>
      <c r="AJ28" s="14"/>
      <c r="AL28" s="25">
        <f t="shared" si="9"/>
        <v>10.125</v>
      </c>
      <c r="AM28" s="14">
        <f t="shared" si="10"/>
        <v>3.2749999999999999</v>
      </c>
      <c r="AN28" s="14"/>
      <c r="AP28" s="25">
        <v>10.5</v>
      </c>
      <c r="AQ28" s="14">
        <f t="shared" si="11"/>
        <v>2.9249999999999998</v>
      </c>
      <c r="AT28" s="58">
        <v>3</v>
      </c>
      <c r="AU28" s="66">
        <f t="shared" si="21"/>
        <v>3.35</v>
      </c>
      <c r="AV28" s="66">
        <f t="shared" si="12"/>
        <v>3.35</v>
      </c>
      <c r="AW28" s="66">
        <f t="shared" si="13"/>
        <v>3.35</v>
      </c>
      <c r="AX28" s="66">
        <f t="shared" si="14"/>
        <v>3.35</v>
      </c>
      <c r="BD28">
        <v>9.125</v>
      </c>
      <c r="BE28">
        <v>112.077</v>
      </c>
      <c r="BF28">
        <v>111.977</v>
      </c>
      <c r="BG28">
        <v>111.977</v>
      </c>
      <c r="BH28" s="66">
        <f t="shared" si="15"/>
        <v>3.55</v>
      </c>
      <c r="BK28">
        <v>9.625</v>
      </c>
      <c r="BM28">
        <v>108.625</v>
      </c>
      <c r="BN28">
        <f t="shared" si="0"/>
        <v>3.5</v>
      </c>
      <c r="CU28" s="943"/>
      <c r="CV28" s="66"/>
      <c r="CW28" s="66"/>
    </row>
    <row r="29" spans="1:101">
      <c r="A29" s="901">
        <v>9</v>
      </c>
      <c r="C29" s="1294">
        <f t="shared" si="16"/>
        <v>2.0377500000000022</v>
      </c>
      <c r="D29" s="1294">
        <f t="shared" si="1"/>
        <v>2.0377500000000022</v>
      </c>
      <c r="F29" s="1294">
        <f t="shared" si="2"/>
        <v>2.0377500000000022</v>
      </c>
      <c r="G29" s="1311">
        <v>-0.33625000000004635</v>
      </c>
      <c r="H29" s="1342">
        <v>0.87400000000004852</v>
      </c>
      <c r="I29" s="1294"/>
      <c r="J29" s="1307">
        <v>9</v>
      </c>
      <c r="K29" s="1307"/>
      <c r="L29" s="1294">
        <f t="shared" si="17"/>
        <v>4.0999999999999996</v>
      </c>
      <c r="M29" s="1294">
        <f t="shared" si="3"/>
        <v>4.0999999999999996</v>
      </c>
      <c r="N29" s="1294"/>
      <c r="O29" s="1294">
        <f t="shared" si="4"/>
        <v>4.0999999999999996</v>
      </c>
      <c r="P29" s="1311">
        <v>3</v>
      </c>
      <c r="Q29" s="1312">
        <v>0</v>
      </c>
      <c r="S29" s="1307">
        <v>9.125</v>
      </c>
      <c r="T29" s="1294">
        <f t="shared" si="18"/>
        <v>1.2250000000000001</v>
      </c>
      <c r="U29" s="1294">
        <f t="shared" si="19"/>
        <v>1.2250000000000001</v>
      </c>
      <c r="V29" s="1311">
        <v>1.885</v>
      </c>
      <c r="W29" s="1312">
        <v>0</v>
      </c>
      <c r="Y29" s="901">
        <f t="shared" si="20"/>
        <v>11.125</v>
      </c>
      <c r="Z29">
        <f t="shared" si="5"/>
        <v>3.5</v>
      </c>
      <c r="AA29">
        <f t="shared" si="5"/>
        <v>3.5</v>
      </c>
      <c r="AB29">
        <f t="shared" si="5"/>
        <v>3.5</v>
      </c>
      <c r="AC29">
        <f t="shared" si="6"/>
        <v>3.5</v>
      </c>
      <c r="AD29">
        <f t="shared" si="6"/>
        <v>3.5</v>
      </c>
      <c r="AH29" s="25">
        <f t="shared" si="7"/>
        <v>9</v>
      </c>
      <c r="AI29" s="14">
        <f t="shared" si="8"/>
        <v>3.2749999999999999</v>
      </c>
      <c r="AJ29" s="14"/>
      <c r="AL29" s="25">
        <f t="shared" si="9"/>
        <v>10</v>
      </c>
      <c r="AM29" s="14">
        <f t="shared" si="10"/>
        <v>3.2749999999999999</v>
      </c>
      <c r="AN29" s="14"/>
      <c r="AP29" s="25">
        <v>10.625</v>
      </c>
      <c r="AQ29" s="14">
        <f t="shared" si="11"/>
        <v>2.9249999999999998</v>
      </c>
      <c r="AT29" s="58">
        <v>3.125</v>
      </c>
      <c r="AU29" s="66">
        <f t="shared" si="21"/>
        <v>3.35</v>
      </c>
      <c r="AV29" s="66">
        <f t="shared" si="12"/>
        <v>3.35</v>
      </c>
      <c r="AW29" s="66">
        <f t="shared" si="13"/>
        <v>3.35</v>
      </c>
      <c r="AX29" s="66">
        <f t="shared" si="14"/>
        <v>3.35</v>
      </c>
      <c r="BD29">
        <v>9.25</v>
      </c>
      <c r="BE29">
        <v>112.327</v>
      </c>
      <c r="BF29">
        <v>112.227</v>
      </c>
      <c r="BG29">
        <v>112.227</v>
      </c>
      <c r="BH29" s="66">
        <f t="shared" si="15"/>
        <v>3.55</v>
      </c>
      <c r="BK29">
        <v>9.75</v>
      </c>
      <c r="BM29">
        <v>108.875</v>
      </c>
      <c r="BN29">
        <f t="shared" si="0"/>
        <v>3.5</v>
      </c>
      <c r="CU29" s="943"/>
      <c r="CV29" s="66"/>
      <c r="CW29" s="66"/>
    </row>
    <row r="30" spans="1:101">
      <c r="A30" s="901">
        <v>9.125</v>
      </c>
      <c r="C30" s="1294">
        <f t="shared" si="16"/>
        <v>2.0377500000000022</v>
      </c>
      <c r="D30" s="1294">
        <f t="shared" si="1"/>
        <v>2.0377500000000022</v>
      </c>
      <c r="F30" s="1294">
        <f t="shared" si="2"/>
        <v>2.0377500000000022</v>
      </c>
      <c r="G30" s="1311">
        <v>-0.27325000000004401</v>
      </c>
      <c r="H30" s="1342">
        <v>0.81100000000004613</v>
      </c>
      <c r="I30" s="1294"/>
      <c r="J30" s="1307">
        <v>9.125</v>
      </c>
      <c r="K30" s="1307"/>
      <c r="L30" s="1294">
        <f t="shared" si="17"/>
        <v>4.0999999999999996</v>
      </c>
      <c r="M30" s="1294">
        <f t="shared" si="3"/>
        <v>4.0999999999999996</v>
      </c>
      <c r="N30" s="1294"/>
      <c r="O30" s="1294">
        <f t="shared" si="4"/>
        <v>4.0999999999999996</v>
      </c>
      <c r="P30" s="1311">
        <v>3</v>
      </c>
      <c r="Q30" s="1312">
        <v>0</v>
      </c>
      <c r="S30" s="1307">
        <v>9.25</v>
      </c>
      <c r="T30" s="1294">
        <f t="shared" si="18"/>
        <v>1.2250000000000001</v>
      </c>
      <c r="U30" s="1294">
        <f t="shared" si="19"/>
        <v>1.2250000000000001</v>
      </c>
      <c r="V30" s="1311">
        <v>1.885</v>
      </c>
      <c r="W30" s="1312">
        <v>0</v>
      </c>
      <c r="Y30" s="901">
        <f t="shared" si="20"/>
        <v>11.25</v>
      </c>
      <c r="Z30">
        <f t="shared" si="5"/>
        <v>3.5</v>
      </c>
      <c r="AA30">
        <f t="shared" si="5"/>
        <v>3.5</v>
      </c>
      <c r="AB30">
        <f t="shared" si="5"/>
        <v>3.5</v>
      </c>
      <c r="AC30">
        <f t="shared" si="6"/>
        <v>3.5</v>
      </c>
      <c r="AD30">
        <f t="shared" si="6"/>
        <v>3.5</v>
      </c>
      <c r="AH30" s="25">
        <f t="shared" si="7"/>
        <v>8.875</v>
      </c>
      <c r="AI30" s="14">
        <f t="shared" si="8"/>
        <v>3.2749999999999999</v>
      </c>
      <c r="AJ30" s="14"/>
      <c r="AL30" s="25">
        <f t="shared" si="9"/>
        <v>9.875</v>
      </c>
      <c r="AM30" s="14">
        <f t="shared" si="10"/>
        <v>3.2749999999999999</v>
      </c>
      <c r="AN30" s="14"/>
      <c r="AP30" s="25">
        <v>10.75</v>
      </c>
      <c r="AQ30" s="14">
        <f t="shared" si="11"/>
        <v>2.9249999999999998</v>
      </c>
      <c r="AT30" s="58">
        <v>3.25</v>
      </c>
      <c r="AU30" s="66">
        <f t="shared" si="21"/>
        <v>3.35</v>
      </c>
      <c r="AV30" s="66">
        <f t="shared" si="12"/>
        <v>3.35</v>
      </c>
      <c r="AW30" s="66">
        <f t="shared" si="13"/>
        <v>3.35</v>
      </c>
      <c r="AX30" s="66">
        <f t="shared" si="14"/>
        <v>3.35</v>
      </c>
      <c r="BD30">
        <v>9.375</v>
      </c>
      <c r="BE30">
        <v>112.577</v>
      </c>
      <c r="BF30">
        <v>112.477</v>
      </c>
      <c r="BG30">
        <v>112.477</v>
      </c>
      <c r="BH30" s="66">
        <f t="shared" si="15"/>
        <v>3.55</v>
      </c>
      <c r="BK30">
        <v>9.875</v>
      </c>
      <c r="BM30">
        <v>109.125</v>
      </c>
      <c r="BN30">
        <f t="shared" si="0"/>
        <v>3.5</v>
      </c>
      <c r="CU30" s="943"/>
      <c r="CV30" s="66"/>
      <c r="CW30" s="66"/>
    </row>
    <row r="31" spans="1:101">
      <c r="A31" s="901">
        <v>9.25</v>
      </c>
      <c r="C31" s="1294">
        <f t="shared" si="16"/>
        <v>2.0377499999999915</v>
      </c>
      <c r="D31" s="1294">
        <f t="shared" si="1"/>
        <v>2.0377499999999915</v>
      </c>
      <c r="F31" s="1294">
        <f t="shared" si="2"/>
        <v>2.0377499999999915</v>
      </c>
      <c r="G31" s="1311">
        <v>-0.33575000000004401</v>
      </c>
      <c r="H31" s="1342">
        <v>0.87350000000003547</v>
      </c>
      <c r="I31" s="1294"/>
      <c r="J31" s="1307">
        <v>9.25</v>
      </c>
      <c r="K31" s="1307"/>
      <c r="L31" s="1294">
        <f t="shared" si="17"/>
        <v>4.0999999999999996</v>
      </c>
      <c r="M31" s="1294">
        <f t="shared" si="3"/>
        <v>4.0999999999999996</v>
      </c>
      <c r="N31" s="1294"/>
      <c r="O31" s="1294">
        <f t="shared" si="4"/>
        <v>4.0999999999999996</v>
      </c>
      <c r="P31" s="1311">
        <v>3</v>
      </c>
      <c r="Q31" s="1312">
        <v>0</v>
      </c>
      <c r="S31" s="1307"/>
      <c r="Y31" s="901">
        <f t="shared" si="20"/>
        <v>11.375</v>
      </c>
      <c r="Z31">
        <f t="shared" si="5"/>
        <v>3.5</v>
      </c>
      <c r="AA31">
        <f t="shared" si="5"/>
        <v>3.5</v>
      </c>
      <c r="AB31">
        <f t="shared" si="5"/>
        <v>3.5</v>
      </c>
      <c r="AC31">
        <f t="shared" si="6"/>
        <v>3.5</v>
      </c>
      <c r="AD31">
        <f t="shared" si="6"/>
        <v>3.5</v>
      </c>
      <c r="AH31" s="25">
        <f t="shared" si="7"/>
        <v>8.75</v>
      </c>
      <c r="AI31" s="14">
        <f t="shared" si="8"/>
        <v>3.2749999999999999</v>
      </c>
      <c r="AJ31" s="14"/>
      <c r="AL31" s="25">
        <f t="shared" si="9"/>
        <v>9.75</v>
      </c>
      <c r="AM31" s="14">
        <f t="shared" si="10"/>
        <v>3.2749999999999999</v>
      </c>
      <c r="AN31" s="14"/>
      <c r="AP31" s="25">
        <v>10.875</v>
      </c>
      <c r="AQ31" s="14">
        <f t="shared" si="11"/>
        <v>2.9249999999999998</v>
      </c>
      <c r="AT31" s="58">
        <v>3.375</v>
      </c>
      <c r="AU31" s="66">
        <f t="shared" si="21"/>
        <v>3.35</v>
      </c>
      <c r="AV31" s="66">
        <f t="shared" si="12"/>
        <v>3.35</v>
      </c>
      <c r="AW31" s="66">
        <f t="shared" si="13"/>
        <v>3.35</v>
      </c>
      <c r="AX31" s="66">
        <f t="shared" si="14"/>
        <v>3.35</v>
      </c>
      <c r="BD31">
        <v>9.5</v>
      </c>
      <c r="BE31">
        <v>112.827</v>
      </c>
      <c r="BF31">
        <v>112.727</v>
      </c>
      <c r="BG31">
        <v>112.727</v>
      </c>
      <c r="BH31" s="66">
        <f t="shared" si="15"/>
        <v>3.55</v>
      </c>
      <c r="BK31">
        <v>9.9990000000000006</v>
      </c>
      <c r="BM31">
        <v>109.375</v>
      </c>
      <c r="BN31">
        <f t="shared" si="0"/>
        <v>3.5</v>
      </c>
      <c r="CU31" s="943"/>
      <c r="CV31" s="66"/>
      <c r="CW31" s="66"/>
    </row>
    <row r="32" spans="1:101">
      <c r="A32" s="901">
        <v>9.375</v>
      </c>
      <c r="C32" s="1294">
        <f t="shared" si="16"/>
        <v>2.0377499999999915</v>
      </c>
      <c r="D32" s="1294">
        <f t="shared" si="1"/>
        <v>2.0377499999999915</v>
      </c>
      <c r="F32" s="1294">
        <f t="shared" si="2"/>
        <v>2.0377499999999915</v>
      </c>
      <c r="G32" s="1311">
        <v>-0.39700000000004515</v>
      </c>
      <c r="H32" s="1342">
        <v>0.93475000000003661</v>
      </c>
      <c r="I32" s="1294"/>
      <c r="J32" s="1307">
        <v>9.375</v>
      </c>
      <c r="K32" s="1307"/>
      <c r="L32" s="1294">
        <f t="shared" si="17"/>
        <v>4.0999999999999996</v>
      </c>
      <c r="M32" s="1294">
        <f t="shared" si="3"/>
        <v>4.0999999999999996</v>
      </c>
      <c r="N32" s="1294"/>
      <c r="O32" s="1294">
        <f t="shared" si="4"/>
        <v>4.0999999999999996</v>
      </c>
      <c r="P32" s="1311">
        <v>3</v>
      </c>
      <c r="Q32" s="1312">
        <v>0</v>
      </c>
      <c r="Y32" s="901">
        <f t="shared" si="20"/>
        <v>11.5</v>
      </c>
      <c r="Z32">
        <f t="shared" si="5"/>
        <v>3.5</v>
      </c>
      <c r="AA32">
        <f t="shared" si="5"/>
        <v>3.5</v>
      </c>
      <c r="AB32">
        <f t="shared" si="5"/>
        <v>3.5</v>
      </c>
      <c r="AC32">
        <f t="shared" si="6"/>
        <v>3.5</v>
      </c>
      <c r="AD32">
        <f t="shared" si="6"/>
        <v>3.5</v>
      </c>
      <c r="AH32" s="25">
        <f t="shared" si="7"/>
        <v>8.625</v>
      </c>
      <c r="AI32" s="14">
        <f t="shared" si="8"/>
        <v>3.2749999999999999</v>
      </c>
      <c r="AL32" s="25">
        <f t="shared" si="9"/>
        <v>9.625</v>
      </c>
      <c r="AM32" s="14">
        <f t="shared" si="10"/>
        <v>3.2749999999999999</v>
      </c>
      <c r="AP32" s="25">
        <v>11</v>
      </c>
      <c r="AQ32" s="14">
        <f t="shared" si="11"/>
        <v>2.9249999999999998</v>
      </c>
      <c r="AT32" s="58">
        <v>3.5</v>
      </c>
      <c r="AU32" s="66">
        <f t="shared" si="21"/>
        <v>3.35</v>
      </c>
      <c r="AV32" s="66">
        <f t="shared" si="12"/>
        <v>3.35</v>
      </c>
      <c r="AW32" s="66">
        <f t="shared" si="13"/>
        <v>3.35</v>
      </c>
      <c r="AX32" s="66">
        <f t="shared" si="14"/>
        <v>3.35</v>
      </c>
      <c r="BK32">
        <v>10.125</v>
      </c>
      <c r="BM32">
        <v>109.625</v>
      </c>
      <c r="BN32">
        <f t="shared" si="0"/>
        <v>3.5</v>
      </c>
      <c r="CU32" s="943"/>
      <c r="CV32" s="66"/>
      <c r="CW32" s="66"/>
    </row>
    <row r="33" spans="1:101">
      <c r="A33" s="901">
        <v>9.5</v>
      </c>
      <c r="C33" s="1294">
        <f t="shared" si="16"/>
        <v>2.0377499999999915</v>
      </c>
      <c r="D33" s="1294">
        <f t="shared" si="1"/>
        <v>2.0377499999999915</v>
      </c>
      <c r="F33" s="1294">
        <f t="shared" si="2"/>
        <v>2.0377499999999915</v>
      </c>
      <c r="G33" s="1311">
        <v>-0.39700000000004515</v>
      </c>
      <c r="H33" s="1342">
        <v>0.93475000000003661</v>
      </c>
      <c r="I33" s="1294"/>
      <c r="J33" s="1307">
        <v>9.5</v>
      </c>
      <c r="K33" s="1307"/>
      <c r="L33" s="1294">
        <f t="shared" si="17"/>
        <v>4.0999999999999996</v>
      </c>
      <c r="M33" s="1294">
        <f t="shared" si="3"/>
        <v>4.0999999999999996</v>
      </c>
      <c r="N33" s="1294"/>
      <c r="O33" s="1294">
        <f t="shared" si="4"/>
        <v>4.0999999999999996</v>
      </c>
      <c r="P33" s="1311">
        <v>3</v>
      </c>
      <c r="Q33" s="1312">
        <v>0</v>
      </c>
      <c r="Y33" s="901">
        <f t="shared" si="20"/>
        <v>11.625</v>
      </c>
      <c r="Z33">
        <f t="shared" si="5"/>
        <v>3.5</v>
      </c>
      <c r="AA33">
        <f t="shared" si="5"/>
        <v>3.5</v>
      </c>
      <c r="AB33">
        <f t="shared" si="5"/>
        <v>3.5</v>
      </c>
      <c r="AC33">
        <f t="shared" si="6"/>
        <v>3.5</v>
      </c>
      <c r="AD33">
        <f t="shared" si="6"/>
        <v>3.5</v>
      </c>
      <c r="AH33" s="25">
        <f t="shared" si="7"/>
        <v>8.5</v>
      </c>
      <c r="AI33" s="14">
        <f t="shared" si="8"/>
        <v>3.2749999999999999</v>
      </c>
      <c r="AL33" s="25">
        <f t="shared" si="9"/>
        <v>9.5</v>
      </c>
      <c r="AM33" s="14">
        <f t="shared" si="10"/>
        <v>3.2749999999999999</v>
      </c>
      <c r="AP33" s="25">
        <v>11.125</v>
      </c>
      <c r="AQ33" s="14">
        <f t="shared" si="11"/>
        <v>2.9249999999999998</v>
      </c>
      <c r="AT33" s="58">
        <v>3.625</v>
      </c>
      <c r="AU33" s="66">
        <f t="shared" si="21"/>
        <v>3.35</v>
      </c>
      <c r="AV33" s="66">
        <f t="shared" si="12"/>
        <v>3.35</v>
      </c>
      <c r="AW33" s="66">
        <f t="shared" si="13"/>
        <v>3.35</v>
      </c>
      <c r="AX33" s="66">
        <f t="shared" si="14"/>
        <v>3.35</v>
      </c>
      <c r="BK33">
        <v>10.25</v>
      </c>
      <c r="BM33">
        <v>109.875</v>
      </c>
      <c r="BN33">
        <f t="shared" si="0"/>
        <v>3.5</v>
      </c>
      <c r="CU33" s="943"/>
      <c r="CV33" s="66"/>
      <c r="CW33" s="66"/>
    </row>
    <row r="34" spans="1:101">
      <c r="A34" s="66"/>
      <c r="J34" s="901"/>
      <c r="K34" s="901"/>
      <c r="L34" s="66"/>
      <c r="M34" s="901"/>
      <c r="AH34" s="25">
        <f>AH33-0.125</f>
        <v>8.375</v>
      </c>
      <c r="AI34" s="14">
        <f>AI33</f>
        <v>3.2749999999999999</v>
      </c>
      <c r="AL34" s="25">
        <f>AL33-0.125</f>
        <v>9.375</v>
      </c>
      <c r="AM34" s="14">
        <f>AM33</f>
        <v>3.2749999999999999</v>
      </c>
      <c r="AP34" s="25">
        <v>11.25</v>
      </c>
      <c r="AQ34" s="14">
        <f>AQ33</f>
        <v>2.9249999999999998</v>
      </c>
      <c r="AT34" s="58">
        <v>3.75</v>
      </c>
      <c r="AU34" s="66">
        <f t="shared" ref="AU34:AX35" si="22">AU33</f>
        <v>3.35</v>
      </c>
      <c r="AV34" s="66">
        <f t="shared" si="22"/>
        <v>3.35</v>
      </c>
      <c r="AW34" s="66">
        <f t="shared" si="22"/>
        <v>3.35</v>
      </c>
      <c r="AX34" s="66">
        <f t="shared" si="22"/>
        <v>3.35</v>
      </c>
      <c r="BK34">
        <v>10.375</v>
      </c>
      <c r="BM34">
        <v>110.125</v>
      </c>
      <c r="BN34">
        <f>BN33</f>
        <v>3.5</v>
      </c>
      <c r="CU34" s="943"/>
      <c r="CV34" s="66"/>
      <c r="CW34" s="66"/>
    </row>
    <row r="35" spans="1:101">
      <c r="AH35" s="25">
        <f>AH34-0.125</f>
        <v>8.25</v>
      </c>
      <c r="AI35" s="14">
        <f>AI34</f>
        <v>3.2749999999999999</v>
      </c>
      <c r="AL35" s="25">
        <f>AL34-0.125</f>
        <v>9.25</v>
      </c>
      <c r="AM35" s="14">
        <f>AM34</f>
        <v>3.2749999999999999</v>
      </c>
      <c r="AP35" s="25">
        <v>11.375</v>
      </c>
      <c r="AQ35" s="14">
        <f>AQ34</f>
        <v>2.9249999999999998</v>
      </c>
      <c r="AT35" s="58">
        <v>3.875</v>
      </c>
      <c r="AU35" s="66">
        <f t="shared" si="22"/>
        <v>3.35</v>
      </c>
      <c r="AV35" s="66">
        <f t="shared" si="22"/>
        <v>3.35</v>
      </c>
      <c r="AW35" s="66">
        <f t="shared" si="22"/>
        <v>3.35</v>
      </c>
      <c r="AX35" s="66">
        <f t="shared" si="22"/>
        <v>3.35</v>
      </c>
      <c r="BK35">
        <v>10.5</v>
      </c>
      <c r="BM35">
        <v>110.375</v>
      </c>
      <c r="BN35">
        <f t="shared" si="0"/>
        <v>3.5</v>
      </c>
      <c r="CU35" s="943"/>
      <c r="CV35" s="66"/>
      <c r="CW35" s="66"/>
    </row>
    <row r="36" spans="1:101">
      <c r="AH36" s="25">
        <f t="shared" si="7"/>
        <v>8.125</v>
      </c>
      <c r="AI36" s="14">
        <f t="shared" si="8"/>
        <v>3.2749999999999999</v>
      </c>
      <c r="AL36" s="25">
        <f t="shared" si="9"/>
        <v>9.125</v>
      </c>
      <c r="AM36" s="14">
        <f t="shared" si="10"/>
        <v>3.2749999999999999</v>
      </c>
      <c r="AP36" s="25">
        <v>11.5</v>
      </c>
      <c r="AQ36" s="14">
        <f t="shared" si="11"/>
        <v>2.9249999999999998</v>
      </c>
      <c r="AT36" s="58">
        <v>4</v>
      </c>
      <c r="AU36" s="66">
        <f t="shared" si="21"/>
        <v>3.35</v>
      </c>
      <c r="AV36" s="66">
        <f t="shared" si="12"/>
        <v>3.35</v>
      </c>
      <c r="AW36" s="66">
        <f t="shared" si="13"/>
        <v>3.35</v>
      </c>
      <c r="AX36" s="66">
        <f t="shared" si="14"/>
        <v>3.35</v>
      </c>
      <c r="BK36">
        <v>10.625</v>
      </c>
      <c r="BM36">
        <v>110.625</v>
      </c>
      <c r="BN36">
        <f t="shared" si="0"/>
        <v>3.5</v>
      </c>
      <c r="CU36" s="943"/>
      <c r="CV36" s="66"/>
      <c r="CW36" s="66"/>
    </row>
    <row r="37" spans="1:101">
      <c r="AH37" s="25">
        <f t="shared" si="7"/>
        <v>8</v>
      </c>
      <c r="AI37" s="14">
        <f t="shared" si="8"/>
        <v>3.2749999999999999</v>
      </c>
      <c r="AL37" s="25">
        <f t="shared" si="9"/>
        <v>9</v>
      </c>
      <c r="AM37" s="14">
        <f t="shared" si="10"/>
        <v>3.2749999999999999</v>
      </c>
      <c r="AP37" s="25">
        <v>11.625</v>
      </c>
      <c r="AQ37" s="14">
        <f t="shared" si="11"/>
        <v>2.9249999999999998</v>
      </c>
      <c r="AT37" s="58">
        <v>4.125</v>
      </c>
      <c r="AU37" s="66">
        <f t="shared" si="21"/>
        <v>3.35</v>
      </c>
      <c r="AV37" s="66">
        <f t="shared" si="12"/>
        <v>3.35</v>
      </c>
      <c r="AW37" s="66">
        <f t="shared" si="13"/>
        <v>3.35</v>
      </c>
      <c r="AX37" s="66">
        <f t="shared" si="14"/>
        <v>3.35</v>
      </c>
      <c r="BK37">
        <v>10.75</v>
      </c>
      <c r="BM37">
        <v>110.875</v>
      </c>
      <c r="BN37">
        <f t="shared" si="0"/>
        <v>3.5</v>
      </c>
      <c r="CU37" s="943"/>
      <c r="CV37" s="66"/>
      <c r="CW37" s="66"/>
    </row>
    <row r="38" spans="1:101">
      <c r="AH38" s="25">
        <f t="shared" si="7"/>
        <v>7.875</v>
      </c>
      <c r="AI38" s="14">
        <f t="shared" si="8"/>
        <v>3.2749999999999999</v>
      </c>
      <c r="AL38" s="25">
        <f t="shared" si="9"/>
        <v>8.875</v>
      </c>
      <c r="AM38" s="14">
        <f t="shared" si="10"/>
        <v>3.2749999999999999</v>
      </c>
      <c r="AP38" s="25">
        <v>11.75</v>
      </c>
      <c r="AQ38" s="14">
        <f t="shared" si="11"/>
        <v>2.9249999999999998</v>
      </c>
      <c r="AT38" s="58">
        <v>4.25</v>
      </c>
      <c r="AU38" s="66">
        <f t="shared" si="21"/>
        <v>3.35</v>
      </c>
      <c r="AV38" s="66">
        <f t="shared" si="12"/>
        <v>3.35</v>
      </c>
      <c r="AW38" s="66">
        <f t="shared" si="13"/>
        <v>3.35</v>
      </c>
      <c r="AX38" s="66">
        <f t="shared" si="14"/>
        <v>3.35</v>
      </c>
      <c r="CU38" s="943"/>
      <c r="CV38" s="66"/>
      <c r="CW38" s="66"/>
    </row>
    <row r="39" spans="1:101">
      <c r="AH39" s="25">
        <f t="shared" si="7"/>
        <v>7.75</v>
      </c>
      <c r="AI39" s="14">
        <f t="shared" si="8"/>
        <v>3.2749999999999999</v>
      </c>
      <c r="AL39" s="25">
        <f t="shared" si="9"/>
        <v>8.75</v>
      </c>
      <c r="AM39" s="14">
        <f t="shared" si="10"/>
        <v>3.2749999999999999</v>
      </c>
      <c r="AP39" s="25">
        <v>11.875</v>
      </c>
      <c r="AQ39" s="14">
        <f t="shared" si="11"/>
        <v>2.9249999999999998</v>
      </c>
      <c r="AT39" s="58">
        <v>4.375</v>
      </c>
      <c r="AU39" s="66">
        <f t="shared" si="21"/>
        <v>3.35</v>
      </c>
      <c r="AV39" s="66">
        <f t="shared" si="12"/>
        <v>3.35</v>
      </c>
      <c r="AW39" s="66">
        <f t="shared" si="13"/>
        <v>3.35</v>
      </c>
      <c r="AX39" s="66">
        <f t="shared" si="14"/>
        <v>3.35</v>
      </c>
      <c r="CU39" s="943"/>
      <c r="CV39" s="66"/>
      <c r="CW39" s="66"/>
    </row>
    <row r="40" spans="1:101">
      <c r="AH40" s="25">
        <f t="shared" si="7"/>
        <v>7.625</v>
      </c>
      <c r="AI40" s="14">
        <f t="shared" si="8"/>
        <v>3.2749999999999999</v>
      </c>
      <c r="AL40" s="25">
        <f t="shared" si="9"/>
        <v>8.625</v>
      </c>
      <c r="AM40" s="14">
        <f t="shared" si="10"/>
        <v>3.2749999999999999</v>
      </c>
      <c r="AP40" s="25">
        <v>12</v>
      </c>
      <c r="AQ40" s="14">
        <f t="shared" si="11"/>
        <v>2.9249999999999998</v>
      </c>
      <c r="AT40" s="58">
        <v>4.5</v>
      </c>
      <c r="AU40" s="66">
        <f t="shared" si="21"/>
        <v>3.35</v>
      </c>
      <c r="AV40" s="66">
        <f t="shared" si="12"/>
        <v>3.35</v>
      </c>
      <c r="AW40" s="66">
        <f t="shared" si="13"/>
        <v>3.35</v>
      </c>
      <c r="AX40" s="66">
        <f t="shared" si="14"/>
        <v>3.35</v>
      </c>
      <c r="CU40" s="943"/>
      <c r="CV40" s="66"/>
      <c r="CW40" s="66"/>
    </row>
    <row r="41" spans="1:101">
      <c r="AH41" s="25">
        <f t="shared" si="7"/>
        <v>7.5</v>
      </c>
      <c r="AI41" s="14">
        <f t="shared" si="8"/>
        <v>3.2749999999999999</v>
      </c>
      <c r="AL41" s="25">
        <f t="shared" si="9"/>
        <v>8.5</v>
      </c>
      <c r="AM41" s="14">
        <f t="shared" si="10"/>
        <v>3.2749999999999999</v>
      </c>
      <c r="AP41" s="25">
        <v>12.125</v>
      </c>
      <c r="AQ41" s="14">
        <f t="shared" si="11"/>
        <v>2.9249999999999998</v>
      </c>
      <c r="AT41" s="58">
        <v>4.625</v>
      </c>
      <c r="AU41" s="66">
        <f t="shared" si="21"/>
        <v>3.35</v>
      </c>
      <c r="AV41" s="66">
        <f t="shared" si="12"/>
        <v>3.35</v>
      </c>
      <c r="AW41" s="66">
        <f t="shared" si="13"/>
        <v>3.35</v>
      </c>
      <c r="AX41" s="66">
        <f t="shared" si="14"/>
        <v>3.35</v>
      </c>
      <c r="CU41" s="943"/>
      <c r="CV41" s="66"/>
      <c r="CW41" s="66"/>
    </row>
    <row r="42" spans="1:101">
      <c r="AH42" s="25">
        <f t="shared" si="7"/>
        <v>7.375</v>
      </c>
      <c r="AI42" s="14">
        <f t="shared" si="8"/>
        <v>3.2749999999999999</v>
      </c>
      <c r="AL42" s="25">
        <f t="shared" si="9"/>
        <v>8.375</v>
      </c>
      <c r="AM42" s="14">
        <f t="shared" si="10"/>
        <v>3.2749999999999999</v>
      </c>
      <c r="AP42" s="25">
        <v>12.25</v>
      </c>
      <c r="AQ42" s="14">
        <f t="shared" si="11"/>
        <v>2.9249999999999998</v>
      </c>
      <c r="AT42" s="58">
        <v>4.75</v>
      </c>
      <c r="AU42" s="66">
        <f t="shared" si="21"/>
        <v>3.35</v>
      </c>
      <c r="AV42" s="66">
        <f t="shared" si="12"/>
        <v>3.35</v>
      </c>
      <c r="AW42" s="66">
        <f t="shared" si="13"/>
        <v>3.35</v>
      </c>
      <c r="AX42" s="66">
        <f t="shared" si="14"/>
        <v>3.35</v>
      </c>
    </row>
    <row r="43" spans="1:101">
      <c r="AH43" s="25">
        <f t="shared" si="7"/>
        <v>7.25</v>
      </c>
      <c r="AI43" s="14">
        <f t="shared" si="8"/>
        <v>3.2749999999999999</v>
      </c>
      <c r="AL43" s="25"/>
      <c r="AM43" s="14"/>
      <c r="AP43" s="25">
        <v>12.375</v>
      </c>
      <c r="AQ43" s="14">
        <f t="shared" si="11"/>
        <v>2.9249999999999998</v>
      </c>
      <c r="AT43" s="58">
        <v>4.875</v>
      </c>
      <c r="AU43" s="66">
        <f t="shared" si="21"/>
        <v>3.35</v>
      </c>
      <c r="AV43" s="66">
        <f t="shared" si="12"/>
        <v>3.35</v>
      </c>
      <c r="AW43" s="66">
        <f t="shared" si="13"/>
        <v>3.35</v>
      </c>
      <c r="AX43" s="66">
        <f t="shared" si="14"/>
        <v>3.35</v>
      </c>
    </row>
    <row r="44" spans="1:101">
      <c r="AP44" s="25">
        <v>12.5</v>
      </c>
      <c r="AQ44" s="14">
        <f t="shared" si="11"/>
        <v>2.9249999999999998</v>
      </c>
      <c r="AT44" s="58">
        <v>5</v>
      </c>
      <c r="AU44" s="66">
        <f t="shared" si="21"/>
        <v>3.35</v>
      </c>
      <c r="AV44" s="66">
        <f t="shared" si="12"/>
        <v>3.35</v>
      </c>
      <c r="AW44" s="66">
        <f t="shared" si="13"/>
        <v>3.35</v>
      </c>
      <c r="AX44" s="66">
        <f t="shared" si="14"/>
        <v>3.35</v>
      </c>
    </row>
    <row r="45" spans="1:101">
      <c r="AP45" s="25">
        <v>12.625</v>
      </c>
      <c r="AQ45" s="14">
        <f t="shared" si="11"/>
        <v>2.9249999999999998</v>
      </c>
      <c r="AT45" s="58">
        <v>5.125</v>
      </c>
      <c r="AU45" s="66">
        <f t="shared" si="21"/>
        <v>3.35</v>
      </c>
      <c r="AV45" s="66">
        <f t="shared" si="12"/>
        <v>3.35</v>
      </c>
      <c r="AW45" s="66">
        <f t="shared" si="13"/>
        <v>3.35</v>
      </c>
      <c r="AX45" s="66">
        <f t="shared" si="14"/>
        <v>3.35</v>
      </c>
    </row>
    <row r="46" spans="1:101">
      <c r="AP46" s="25">
        <v>12.75</v>
      </c>
      <c r="AQ46" s="14">
        <f t="shared" si="11"/>
        <v>2.9249999999999998</v>
      </c>
      <c r="AT46" s="58">
        <v>5.25</v>
      </c>
      <c r="AU46" s="66">
        <f t="shared" si="21"/>
        <v>3.35</v>
      </c>
      <c r="AV46" s="66">
        <f t="shared" si="12"/>
        <v>3.35</v>
      </c>
      <c r="AW46" s="66">
        <f t="shared" si="13"/>
        <v>3.35</v>
      </c>
      <c r="AX46" s="66">
        <f t="shared" si="14"/>
        <v>3.35</v>
      </c>
    </row>
    <row r="47" spans="1:101">
      <c r="AP47" s="25">
        <v>12.875</v>
      </c>
      <c r="AQ47" s="14">
        <f t="shared" si="11"/>
        <v>2.9249999999999998</v>
      </c>
      <c r="AT47" s="58">
        <v>5.375</v>
      </c>
      <c r="AU47" s="66">
        <f t="shared" si="21"/>
        <v>3.35</v>
      </c>
      <c r="AV47" s="66">
        <f t="shared" si="12"/>
        <v>3.35</v>
      </c>
      <c r="AW47" s="66">
        <f t="shared" si="13"/>
        <v>3.35</v>
      </c>
      <c r="AX47" s="66">
        <f t="shared" si="14"/>
        <v>3.35</v>
      </c>
    </row>
    <row r="48" spans="1:101">
      <c r="AP48" s="25">
        <v>13</v>
      </c>
      <c r="AQ48" s="14">
        <f t="shared" si="11"/>
        <v>2.9249999999999998</v>
      </c>
      <c r="AT48" s="58">
        <v>5.5</v>
      </c>
      <c r="AU48" s="66">
        <f t="shared" si="21"/>
        <v>3.35</v>
      </c>
      <c r="AV48" s="66">
        <f t="shared" si="12"/>
        <v>3.35</v>
      </c>
      <c r="AW48" s="66">
        <f t="shared" si="13"/>
        <v>3.35</v>
      </c>
      <c r="AX48" s="66">
        <f t="shared" si="14"/>
        <v>3.35</v>
      </c>
    </row>
    <row r="49" spans="1:52">
      <c r="AP49" s="25">
        <v>13.125</v>
      </c>
      <c r="AQ49" s="14">
        <f t="shared" si="11"/>
        <v>2.9249999999999998</v>
      </c>
      <c r="AT49" s="58">
        <v>5.625</v>
      </c>
      <c r="AU49" s="66">
        <f t="shared" si="21"/>
        <v>3.35</v>
      </c>
      <c r="AV49" s="66">
        <f t="shared" si="12"/>
        <v>3.35</v>
      </c>
      <c r="AW49" s="66">
        <f t="shared" si="13"/>
        <v>3.35</v>
      </c>
      <c r="AX49" s="66">
        <f t="shared" si="14"/>
        <v>3.35</v>
      </c>
    </row>
    <row r="50" spans="1:52">
      <c r="AT50" s="58">
        <v>5.75</v>
      </c>
      <c r="AU50" s="66">
        <f t="shared" si="21"/>
        <v>3.35</v>
      </c>
      <c r="AV50" s="66">
        <f t="shared" si="12"/>
        <v>3.35</v>
      </c>
      <c r="AW50" s="66">
        <f t="shared" si="13"/>
        <v>3.35</v>
      </c>
      <c r="AX50" s="66">
        <f t="shared" si="14"/>
        <v>3.35</v>
      </c>
    </row>
    <row r="51" spans="1:52">
      <c r="AT51" s="58"/>
      <c r="AU51" s="66"/>
      <c r="AV51" s="66"/>
      <c r="AW51" s="66"/>
      <c r="AX51" s="66"/>
    </row>
    <row r="52" spans="1:52" ht="15.75" thickBot="1"/>
    <row r="53" spans="1:52" ht="15.75" thickBot="1">
      <c r="A53" s="66"/>
      <c r="AM53" t="s">
        <v>376</v>
      </c>
      <c r="AR53" s="877" t="s">
        <v>485</v>
      </c>
      <c r="AS53" s="878"/>
      <c r="AT53" s="907" t="s">
        <v>486</v>
      </c>
      <c r="AU53" s="907"/>
      <c r="AV53" s="878"/>
      <c r="AW53" s="879"/>
    </row>
    <row r="54" spans="1:52">
      <c r="A54" t="s">
        <v>223</v>
      </c>
      <c r="AA54" t="s">
        <v>376</v>
      </c>
      <c r="AM54" s="875" t="s">
        <v>216</v>
      </c>
      <c r="AN54" s="875" t="s">
        <v>13</v>
      </c>
      <c r="AO54" s="876" t="s">
        <v>87</v>
      </c>
      <c r="AP54" s="876" t="s">
        <v>219</v>
      </c>
      <c r="AR54" s="875" t="s">
        <v>216</v>
      </c>
      <c r="AS54" s="875" t="s">
        <v>217</v>
      </c>
      <c r="AT54" s="875" t="s">
        <v>13</v>
      </c>
      <c r="AU54" s="876" t="s">
        <v>87</v>
      </c>
      <c r="AV54" s="876" t="s">
        <v>218</v>
      </c>
      <c r="AW54" s="876" t="s">
        <v>219</v>
      </c>
    </row>
    <row r="55" spans="1:52">
      <c r="A55" s="126" t="s">
        <v>221</v>
      </c>
      <c r="B55" s="127" t="s">
        <v>222</v>
      </c>
      <c r="C55" s="128"/>
      <c r="D55" s="171" t="s">
        <v>118</v>
      </c>
      <c r="E55" s="171" t="s">
        <v>119</v>
      </c>
      <c r="F55" s="171" t="s">
        <v>120</v>
      </c>
      <c r="G55" s="171" t="s">
        <v>121</v>
      </c>
      <c r="H55" s="171" t="s">
        <v>122</v>
      </c>
      <c r="I55" s="171" t="s">
        <v>123</v>
      </c>
      <c r="J55" s="171" t="s">
        <v>124</v>
      </c>
      <c r="K55" s="172" t="s">
        <v>111</v>
      </c>
      <c r="O55" s="193" t="s">
        <v>221</v>
      </c>
      <c r="P55" s="194" t="s">
        <v>222</v>
      </c>
      <c r="Q55" s="195"/>
      <c r="R55" s="171" t="s">
        <v>118</v>
      </c>
      <c r="S55" s="171" t="s">
        <v>119</v>
      </c>
      <c r="T55" s="171" t="s">
        <v>120</v>
      </c>
      <c r="U55" s="171" t="s">
        <v>121</v>
      </c>
      <c r="V55" s="171" t="s">
        <v>122</v>
      </c>
      <c r="W55" s="171" t="s">
        <v>123</v>
      </c>
      <c r="X55" s="171" t="s">
        <v>124</v>
      </c>
      <c r="Y55" s="172" t="s">
        <v>111</v>
      </c>
      <c r="AA55" s="193" t="s">
        <v>221</v>
      </c>
      <c r="AB55" s="194" t="s">
        <v>222</v>
      </c>
      <c r="AC55" s="195"/>
      <c r="AD55" s="171" t="s">
        <v>118</v>
      </c>
      <c r="AE55" s="171" t="s">
        <v>119</v>
      </c>
      <c r="AF55" s="171" t="s">
        <v>120</v>
      </c>
      <c r="AG55" s="171" t="s">
        <v>121</v>
      </c>
      <c r="AH55" s="171" t="s">
        <v>122</v>
      </c>
      <c r="AI55" s="171" t="s">
        <v>123</v>
      </c>
      <c r="AJ55" s="171" t="s">
        <v>124</v>
      </c>
      <c r="AK55" s="172" t="s">
        <v>111</v>
      </c>
      <c r="AM55" s="66">
        <f t="shared" ref="AM55:AM83" si="23">A5</f>
        <v>6</v>
      </c>
      <c r="AN55" s="66">
        <v>99.62</v>
      </c>
      <c r="AO55" s="66">
        <v>99.52</v>
      </c>
      <c r="AP55" s="66">
        <v>99.52</v>
      </c>
      <c r="AR55" s="66">
        <f>AM55</f>
        <v>6</v>
      </c>
      <c r="AT55" s="66">
        <v>0.26199999999999424</v>
      </c>
      <c r="AU55" s="66">
        <v>0.26199999999999424</v>
      </c>
      <c r="AV55" s="66"/>
      <c r="AW55" s="66">
        <f t="shared" ref="AW55:AW83" si="24">AU55+$AY$54</f>
        <v>0.26199999999999424</v>
      </c>
      <c r="AX55" s="66"/>
      <c r="AY55" s="66"/>
      <c r="AZ55" s="66"/>
    </row>
    <row r="56" spans="1:52">
      <c r="A56" s="129"/>
      <c r="B56" s="130" t="s">
        <v>112</v>
      </c>
      <c r="C56" s="131"/>
      <c r="D56" s="859">
        <v>-2.5</v>
      </c>
      <c r="E56" s="859">
        <v>-2.5</v>
      </c>
      <c r="F56" s="859">
        <v>-2.5</v>
      </c>
      <c r="G56" s="859">
        <v>-2</v>
      </c>
      <c r="H56" s="859">
        <v>-1.5</v>
      </c>
      <c r="I56" s="859">
        <v>-1.5</v>
      </c>
      <c r="J56" s="860">
        <v>-0.125</v>
      </c>
      <c r="K56" s="174">
        <v>0</v>
      </c>
      <c r="O56" s="196"/>
      <c r="P56" s="197" t="s">
        <v>112</v>
      </c>
      <c r="Q56" s="198"/>
      <c r="R56" s="849">
        <v>1.875</v>
      </c>
      <c r="S56" s="850">
        <v>1.625</v>
      </c>
      <c r="T56" s="850">
        <v>1.375</v>
      </c>
      <c r="U56" s="850">
        <v>0.875</v>
      </c>
      <c r="V56" s="850">
        <v>0.25</v>
      </c>
      <c r="W56" s="850">
        <v>-0.24999999999999997</v>
      </c>
      <c r="X56" s="814">
        <v>-2.125</v>
      </c>
      <c r="Y56" s="174">
        <v>-4.5</v>
      </c>
      <c r="AA56" s="196"/>
      <c r="AB56" s="197" t="s">
        <v>112</v>
      </c>
      <c r="AC56" s="198"/>
      <c r="AD56" s="66">
        <f>R56-0.625+0.175</f>
        <v>1.425</v>
      </c>
      <c r="AE56" s="66">
        <f t="shared" ref="AE56:AF61" si="25">S56-0.625+0.175</f>
        <v>1.175</v>
      </c>
      <c r="AF56" s="66">
        <f t="shared" si="25"/>
        <v>0.92500000000000004</v>
      </c>
      <c r="AG56" s="66">
        <f>U56-0.7</f>
        <v>0.17500000000000004</v>
      </c>
      <c r="AH56" s="66">
        <f>V56-0.625-0.325</f>
        <v>-0.7</v>
      </c>
      <c r="AI56" s="66">
        <f>W56-0.625-0.575</f>
        <v>-1.45</v>
      </c>
      <c r="AJ56" s="66">
        <f>X56-0.625-0.575</f>
        <v>-3.3250000000000002</v>
      </c>
      <c r="AK56" s="66">
        <f>Y56-1.975</f>
        <v>-6.4749999999999996</v>
      </c>
      <c r="AM56" s="66">
        <f t="shared" si="23"/>
        <v>6.125</v>
      </c>
      <c r="AN56" s="66">
        <v>100.62</v>
      </c>
      <c r="AO56" s="66">
        <v>100.52</v>
      </c>
      <c r="AP56" s="66">
        <v>100.52</v>
      </c>
      <c r="AR56" s="66">
        <f t="shared" ref="AR56:AR83" si="26">AM56</f>
        <v>6.125</v>
      </c>
      <c r="AT56" s="66">
        <v>0.26199999999999424</v>
      </c>
      <c r="AU56" s="66">
        <v>0.26199999999999424</v>
      </c>
      <c r="AV56" s="66"/>
      <c r="AW56" s="66">
        <f t="shared" si="24"/>
        <v>0.26199999999999424</v>
      </c>
      <c r="AX56" s="66"/>
      <c r="AY56" s="66"/>
      <c r="AZ56" s="66"/>
    </row>
    <row r="57" spans="1:52">
      <c r="A57" s="129"/>
      <c r="B57" s="130" t="s">
        <v>24</v>
      </c>
      <c r="C57" s="131"/>
      <c r="D57" s="859">
        <v>-2.5</v>
      </c>
      <c r="E57" s="859">
        <v>-2.5</v>
      </c>
      <c r="F57" s="859">
        <v>-2.5</v>
      </c>
      <c r="G57" s="859">
        <v>-2</v>
      </c>
      <c r="H57" s="859">
        <v>-1.5</v>
      </c>
      <c r="I57" s="859">
        <v>-1.5</v>
      </c>
      <c r="J57" s="860">
        <v>-0.125</v>
      </c>
      <c r="K57" s="175">
        <v>0</v>
      </c>
      <c r="O57" s="196"/>
      <c r="P57" s="197" t="s">
        <v>24</v>
      </c>
      <c r="Q57" s="198"/>
      <c r="R57" s="849">
        <v>1.75</v>
      </c>
      <c r="S57" s="850">
        <v>1.5</v>
      </c>
      <c r="T57" s="850">
        <v>1.2499999999999998</v>
      </c>
      <c r="U57" s="850">
        <v>0.75</v>
      </c>
      <c r="V57" s="850">
        <v>-1.1102230246251565E-16</v>
      </c>
      <c r="W57" s="850">
        <v>-0.50000000000000011</v>
      </c>
      <c r="X57" s="814">
        <v>-2.375</v>
      </c>
      <c r="Y57" s="175">
        <v>-4.75</v>
      </c>
      <c r="AA57" s="196"/>
      <c r="AB57" s="197" t="s">
        <v>24</v>
      </c>
      <c r="AC57" s="198"/>
      <c r="AD57" s="66">
        <f t="shared" ref="AD57:AD61" si="27">R57-0.625+0.175</f>
        <v>1.3</v>
      </c>
      <c r="AE57" s="66">
        <f t="shared" si="25"/>
        <v>1.05</v>
      </c>
      <c r="AF57" s="66">
        <f t="shared" si="25"/>
        <v>0.79999999999999982</v>
      </c>
      <c r="AG57" s="66">
        <f t="shared" ref="AG57:AG61" si="28">U57-0.7</f>
        <v>5.0000000000000044E-2</v>
      </c>
      <c r="AH57" s="66">
        <f t="shared" ref="AH57:AH61" si="29">V57-0.625-0.325</f>
        <v>-0.95000000000000018</v>
      </c>
      <c r="AI57" s="66">
        <f t="shared" ref="AI57:AJ61" si="30">W57-0.625-0.575</f>
        <v>-1.7</v>
      </c>
      <c r="AJ57" s="66">
        <f t="shared" si="30"/>
        <v>-3.5750000000000002</v>
      </c>
      <c r="AK57" s="66">
        <f>Y57-1.975</f>
        <v>-6.7249999999999996</v>
      </c>
      <c r="AM57" s="66">
        <f t="shared" si="23"/>
        <v>6.25</v>
      </c>
      <c r="AN57" s="66">
        <v>101.495</v>
      </c>
      <c r="AO57" s="66">
        <v>101.395</v>
      </c>
      <c r="AP57" s="66">
        <v>101.395</v>
      </c>
      <c r="AR57" s="66">
        <f t="shared" si="26"/>
        <v>6.25</v>
      </c>
      <c r="AT57" s="66">
        <v>0.38699999999999402</v>
      </c>
      <c r="AU57" s="66">
        <v>0.38699999999999402</v>
      </c>
      <c r="AV57" s="66"/>
      <c r="AW57" s="66">
        <f t="shared" si="24"/>
        <v>0.38699999999999402</v>
      </c>
      <c r="AX57" s="66"/>
      <c r="AY57" s="66"/>
      <c r="AZ57" s="66"/>
    </row>
    <row r="58" spans="1:52">
      <c r="A58" s="129"/>
      <c r="B58" s="130" t="s">
        <v>25</v>
      </c>
      <c r="C58" s="131"/>
      <c r="D58" s="859">
        <v>-2.5</v>
      </c>
      <c r="E58" s="859">
        <v>-2.5</v>
      </c>
      <c r="F58" s="859">
        <v>-2.5</v>
      </c>
      <c r="G58" s="859">
        <v>-2</v>
      </c>
      <c r="H58" s="859">
        <v>-1.5</v>
      </c>
      <c r="I58" s="859">
        <v>-1.5</v>
      </c>
      <c r="J58" s="860">
        <v>-0.125</v>
      </c>
      <c r="K58" s="175">
        <v>0</v>
      </c>
      <c r="O58" s="196"/>
      <c r="P58" s="197" t="s">
        <v>25</v>
      </c>
      <c r="Q58" s="198"/>
      <c r="R58" s="849">
        <v>1.5</v>
      </c>
      <c r="S58" s="850">
        <v>1.25</v>
      </c>
      <c r="T58" s="850">
        <v>0.99999999999999978</v>
      </c>
      <c r="U58" s="850">
        <v>0.5</v>
      </c>
      <c r="V58" s="850">
        <v>-0.25</v>
      </c>
      <c r="W58" s="850">
        <v>-0.75</v>
      </c>
      <c r="X58" s="814">
        <v>-3.25</v>
      </c>
      <c r="Y58" s="175"/>
      <c r="AA58" s="196"/>
      <c r="AB58" s="197" t="s">
        <v>25</v>
      </c>
      <c r="AC58" s="198"/>
      <c r="AD58" s="66">
        <f t="shared" si="27"/>
        <v>1.05</v>
      </c>
      <c r="AE58" s="66">
        <f t="shared" si="25"/>
        <v>0.8</v>
      </c>
      <c r="AF58" s="66">
        <f t="shared" si="25"/>
        <v>0.54999999999999982</v>
      </c>
      <c r="AG58" s="66">
        <f t="shared" si="28"/>
        <v>-0.19999999999999996</v>
      </c>
      <c r="AH58" s="66">
        <f t="shared" si="29"/>
        <v>-1.2</v>
      </c>
      <c r="AI58" s="66">
        <f t="shared" si="30"/>
        <v>-1.95</v>
      </c>
      <c r="AJ58" s="66">
        <f t="shared" si="30"/>
        <v>-4.45</v>
      </c>
      <c r="AK58" s="66" t="s">
        <v>14</v>
      </c>
      <c r="AM58" s="66">
        <f t="shared" si="23"/>
        <v>6.375</v>
      </c>
      <c r="AN58" s="66">
        <v>102.182</v>
      </c>
      <c r="AO58" s="66">
        <v>102.08199999999999</v>
      </c>
      <c r="AP58" s="66">
        <v>102.08199999999999</v>
      </c>
      <c r="AR58" s="66">
        <f t="shared" si="26"/>
        <v>6.375</v>
      </c>
      <c r="AT58" s="66">
        <v>0.38699999999999402</v>
      </c>
      <c r="AU58" s="66">
        <v>0.38699999999999402</v>
      </c>
      <c r="AV58" s="66"/>
      <c r="AW58" s="66">
        <f t="shared" si="24"/>
        <v>0.38699999999999402</v>
      </c>
      <c r="AX58" s="66"/>
      <c r="AY58" s="66"/>
      <c r="AZ58" s="66"/>
    </row>
    <row r="59" spans="1:52">
      <c r="A59" s="129" t="s">
        <v>110</v>
      </c>
      <c r="B59" s="130" t="s">
        <v>26</v>
      </c>
      <c r="C59" s="131"/>
      <c r="D59" s="859">
        <v>-2.5</v>
      </c>
      <c r="E59" s="859">
        <v>-2.5</v>
      </c>
      <c r="F59" s="859">
        <v>-2</v>
      </c>
      <c r="G59" s="859">
        <v>-2</v>
      </c>
      <c r="H59" s="859">
        <v>-1.5</v>
      </c>
      <c r="I59" s="859">
        <v>-1.5</v>
      </c>
      <c r="J59" s="860">
        <v>-0.125</v>
      </c>
      <c r="K59" s="175">
        <v>0</v>
      </c>
      <c r="O59" s="196" t="s">
        <v>110</v>
      </c>
      <c r="P59" s="197" t="s">
        <v>26</v>
      </c>
      <c r="Q59" s="198"/>
      <c r="R59" s="849">
        <v>1.125</v>
      </c>
      <c r="S59" s="850">
        <v>0.875</v>
      </c>
      <c r="T59" s="850">
        <v>0.37499999999999978</v>
      </c>
      <c r="U59" s="850">
        <v>-0.125</v>
      </c>
      <c r="V59" s="850">
        <v>-1</v>
      </c>
      <c r="W59" s="850">
        <v>-1.375</v>
      </c>
      <c r="X59" s="814">
        <v>-4</v>
      </c>
      <c r="Y59" s="175"/>
      <c r="AA59" s="196" t="s">
        <v>110</v>
      </c>
      <c r="AB59" s="197" t="s">
        <v>26</v>
      </c>
      <c r="AC59" s="198"/>
      <c r="AD59" s="66">
        <f t="shared" si="27"/>
        <v>0.67500000000000004</v>
      </c>
      <c r="AE59" s="66">
        <f t="shared" si="25"/>
        <v>0.42499999999999999</v>
      </c>
      <c r="AF59" s="66">
        <f t="shared" si="25"/>
        <v>-7.5000000000000233E-2</v>
      </c>
      <c r="AG59" s="66">
        <f t="shared" si="28"/>
        <v>-0.82499999999999996</v>
      </c>
      <c r="AH59" s="66">
        <f t="shared" si="29"/>
        <v>-1.95</v>
      </c>
      <c r="AI59" s="66">
        <f t="shared" si="30"/>
        <v>-2.5750000000000002</v>
      </c>
      <c r="AJ59" s="66">
        <f t="shared" si="30"/>
        <v>-5.2</v>
      </c>
      <c r="AK59" s="66" t="s">
        <v>14</v>
      </c>
      <c r="AM59" s="66">
        <f t="shared" si="23"/>
        <v>6.5</v>
      </c>
      <c r="AN59" s="66">
        <v>103.02</v>
      </c>
      <c r="AO59" s="66">
        <v>102.91999999999999</v>
      </c>
      <c r="AP59" s="66">
        <v>102.91999999999999</v>
      </c>
      <c r="AR59" s="66">
        <f t="shared" si="26"/>
        <v>6.5</v>
      </c>
      <c r="AT59" s="66">
        <v>0.53699999999999415</v>
      </c>
      <c r="AU59" s="66">
        <v>0.53699999999999415</v>
      </c>
      <c r="AV59" s="66"/>
      <c r="AW59" s="66">
        <f t="shared" si="24"/>
        <v>0.53699999999999415</v>
      </c>
      <c r="AX59" s="66"/>
      <c r="AY59" s="66"/>
      <c r="AZ59" s="66"/>
    </row>
    <row r="60" spans="1:52">
      <c r="A60" s="129"/>
      <c r="B60" s="130" t="s">
        <v>27</v>
      </c>
      <c r="C60" s="131"/>
      <c r="D60" s="859">
        <v>-2.5</v>
      </c>
      <c r="E60" s="859">
        <v>-2.5</v>
      </c>
      <c r="F60" s="859">
        <v>-2</v>
      </c>
      <c r="G60" s="859">
        <v>-2</v>
      </c>
      <c r="H60" s="859">
        <v>-1</v>
      </c>
      <c r="I60" s="859">
        <v>-0.25</v>
      </c>
      <c r="J60" s="860">
        <v>-0.125</v>
      </c>
      <c r="K60" s="175">
        <v>0</v>
      </c>
      <c r="O60" s="196"/>
      <c r="P60" s="197" t="s">
        <v>27</v>
      </c>
      <c r="Q60" s="198"/>
      <c r="R60" s="849">
        <v>0.49999999999999989</v>
      </c>
      <c r="S60" s="850">
        <v>0.12499999999999989</v>
      </c>
      <c r="T60" s="850">
        <v>-0.12500000000000011</v>
      </c>
      <c r="U60" s="850">
        <v>-0.625</v>
      </c>
      <c r="V60" s="850">
        <v>-2</v>
      </c>
      <c r="W60" s="850">
        <v>-3.25</v>
      </c>
      <c r="X60" s="814">
        <v>-4.25</v>
      </c>
      <c r="Y60" s="175"/>
      <c r="AA60" s="196"/>
      <c r="AB60" s="197" t="s">
        <v>27</v>
      </c>
      <c r="AC60" s="198"/>
      <c r="AD60" s="66">
        <f t="shared" si="27"/>
        <v>4.9999999999999878E-2</v>
      </c>
      <c r="AE60" s="66">
        <f t="shared" si="25"/>
        <v>-0.32500000000000012</v>
      </c>
      <c r="AF60" s="66">
        <f t="shared" si="25"/>
        <v>-0.57500000000000018</v>
      </c>
      <c r="AG60" s="66">
        <f t="shared" si="28"/>
        <v>-1.325</v>
      </c>
      <c r="AH60" s="66">
        <f t="shared" si="29"/>
        <v>-2.95</v>
      </c>
      <c r="AI60" s="66">
        <f t="shared" si="30"/>
        <v>-4.45</v>
      </c>
      <c r="AJ60" s="66" t="s">
        <v>14</v>
      </c>
      <c r="AK60" s="66" t="s">
        <v>14</v>
      </c>
      <c r="AM60" s="66">
        <f t="shared" si="23"/>
        <v>6.625</v>
      </c>
      <c r="AN60" s="66">
        <v>103.89399999999999</v>
      </c>
      <c r="AO60" s="66">
        <v>103.79399999999998</v>
      </c>
      <c r="AP60" s="66">
        <v>103.79399999999998</v>
      </c>
      <c r="AR60" s="66">
        <f t="shared" si="26"/>
        <v>6.625</v>
      </c>
      <c r="AT60" s="66">
        <v>0.72399999999999187</v>
      </c>
      <c r="AU60" s="66">
        <v>0.72399999999999187</v>
      </c>
      <c r="AV60" s="66"/>
      <c r="AW60" s="66">
        <f t="shared" si="24"/>
        <v>0.72399999999999187</v>
      </c>
      <c r="AX60" s="66"/>
      <c r="AY60" s="66"/>
      <c r="AZ60" s="66"/>
    </row>
    <row r="61" spans="1:52">
      <c r="A61" s="129"/>
      <c r="B61" s="130" t="s">
        <v>28</v>
      </c>
      <c r="C61" s="131"/>
      <c r="D61" s="859">
        <v>-2.5</v>
      </c>
      <c r="E61" s="859">
        <v>-2.5</v>
      </c>
      <c r="F61" s="859">
        <v>-2</v>
      </c>
      <c r="G61" s="859">
        <v>-2</v>
      </c>
      <c r="H61" s="859">
        <v>-1</v>
      </c>
      <c r="I61" s="859">
        <v>-0.25</v>
      </c>
      <c r="J61" s="860">
        <v>-0.125</v>
      </c>
      <c r="K61" s="175">
        <v>0</v>
      </c>
      <c r="O61" s="196"/>
      <c r="P61" s="197" t="s">
        <v>28</v>
      </c>
      <c r="Q61" s="198"/>
      <c r="R61" s="849">
        <v>0.24999999999999992</v>
      </c>
      <c r="S61" s="850">
        <v>-0.12500000000000011</v>
      </c>
      <c r="T61" s="850">
        <v>-0.62500000000000011</v>
      </c>
      <c r="U61" s="850">
        <v>-1.125</v>
      </c>
      <c r="V61" s="850">
        <v>-2.5</v>
      </c>
      <c r="W61" s="850">
        <v>-5</v>
      </c>
      <c r="X61" s="814">
        <v>-6.25</v>
      </c>
      <c r="Y61" s="175"/>
      <c r="AA61" s="196"/>
      <c r="AB61" s="197" t="s">
        <v>28</v>
      </c>
      <c r="AC61" s="198"/>
      <c r="AD61" s="66">
        <f t="shared" si="27"/>
        <v>-0.20000000000000012</v>
      </c>
      <c r="AE61" s="66">
        <f t="shared" si="25"/>
        <v>-0.57500000000000018</v>
      </c>
      <c r="AF61" s="66">
        <f t="shared" si="25"/>
        <v>-1.075</v>
      </c>
      <c r="AG61" s="66">
        <f t="shared" si="28"/>
        <v>-1.825</v>
      </c>
      <c r="AH61" s="66">
        <f t="shared" si="29"/>
        <v>-3.45</v>
      </c>
      <c r="AI61" s="66">
        <f t="shared" si="30"/>
        <v>-6.2</v>
      </c>
      <c r="AJ61" s="66" t="s">
        <v>14</v>
      </c>
      <c r="AK61" s="66" t="s">
        <v>14</v>
      </c>
      <c r="AM61" s="66">
        <f t="shared" si="23"/>
        <v>6.75</v>
      </c>
      <c r="AN61" s="66">
        <v>104.52</v>
      </c>
      <c r="AO61" s="66">
        <v>104.41999999999999</v>
      </c>
      <c r="AP61" s="66">
        <v>104.41999999999999</v>
      </c>
      <c r="AR61" s="66">
        <f t="shared" si="26"/>
        <v>6.75</v>
      </c>
      <c r="AT61" s="66">
        <v>0.72499999999999665</v>
      </c>
      <c r="AU61" s="66">
        <v>0.72499999999999665</v>
      </c>
      <c r="AV61" s="66"/>
      <c r="AW61" s="66">
        <f t="shared" si="24"/>
        <v>0.72499999999999665</v>
      </c>
      <c r="AX61" s="66"/>
      <c r="AY61" s="66"/>
      <c r="AZ61" s="66"/>
    </row>
    <row r="62" spans="1:52">
      <c r="A62" s="132"/>
      <c r="B62" s="130" t="s">
        <v>80</v>
      </c>
      <c r="C62" s="131"/>
      <c r="D62" s="859">
        <v>-1.5</v>
      </c>
      <c r="E62" s="859">
        <v>-1.25</v>
      </c>
      <c r="F62" s="859">
        <v>-0.75</v>
      </c>
      <c r="G62" s="859">
        <v>-0.75</v>
      </c>
      <c r="H62" s="859">
        <v>-0.75</v>
      </c>
      <c r="I62" s="859">
        <v>-0.75</v>
      </c>
      <c r="J62" s="861" t="s">
        <v>14</v>
      </c>
      <c r="K62" s="175">
        <v>0</v>
      </c>
      <c r="O62" s="200"/>
      <c r="P62" s="197" t="s">
        <v>80</v>
      </c>
      <c r="Q62" s="198"/>
      <c r="R62" s="849">
        <v>-2.5</v>
      </c>
      <c r="S62" s="850">
        <v>-3</v>
      </c>
      <c r="T62" s="850">
        <v>-3.5</v>
      </c>
      <c r="U62" s="850">
        <v>-4</v>
      </c>
      <c r="V62" s="850">
        <v>-4.5</v>
      </c>
      <c r="W62" s="850">
        <v>-5.5</v>
      </c>
      <c r="X62" s="814" t="s">
        <v>14</v>
      </c>
      <c r="Y62" s="175"/>
      <c r="AM62" s="66">
        <f t="shared" si="23"/>
        <v>6.875</v>
      </c>
      <c r="AN62" s="66">
        <v>105.14399999999999</v>
      </c>
      <c r="AO62" s="66">
        <v>105.04399999999998</v>
      </c>
      <c r="AP62" s="66">
        <v>105.04399999999998</v>
      </c>
      <c r="AR62" s="66">
        <f t="shared" si="26"/>
        <v>6.875</v>
      </c>
      <c r="AT62" s="66">
        <v>0.72399999999999187</v>
      </c>
      <c r="AU62" s="66">
        <v>0.72399999999999187</v>
      </c>
      <c r="AV62" s="66"/>
      <c r="AW62" s="66">
        <f t="shared" si="24"/>
        <v>0.72399999999999187</v>
      </c>
      <c r="AX62" s="66"/>
      <c r="AY62" s="66"/>
      <c r="AZ62" s="66"/>
    </row>
    <row r="63" spans="1:52">
      <c r="A63" s="129"/>
      <c r="B63" s="130" t="s">
        <v>81</v>
      </c>
      <c r="C63" s="131"/>
      <c r="D63" s="861" t="s">
        <v>14</v>
      </c>
      <c r="E63" s="861" t="s">
        <v>14</v>
      </c>
      <c r="F63" s="861" t="s">
        <v>14</v>
      </c>
      <c r="G63" s="861" t="s">
        <v>14</v>
      </c>
      <c r="H63" s="861" t="s">
        <v>14</v>
      </c>
      <c r="I63" s="861" t="s">
        <v>14</v>
      </c>
      <c r="J63" s="861" t="s">
        <v>14</v>
      </c>
      <c r="K63" s="175">
        <v>0</v>
      </c>
      <c r="O63" s="196"/>
      <c r="P63" s="197" t="s">
        <v>81</v>
      </c>
      <c r="Q63" s="198"/>
      <c r="R63" s="199" t="s">
        <v>14</v>
      </c>
      <c r="S63" s="199" t="s">
        <v>14</v>
      </c>
      <c r="T63" s="199" t="s">
        <v>14</v>
      </c>
      <c r="U63" s="199" t="s">
        <v>14</v>
      </c>
      <c r="V63" s="199" t="s">
        <v>14</v>
      </c>
      <c r="W63" s="199" t="s">
        <v>14</v>
      </c>
      <c r="X63" s="169" t="s">
        <v>14</v>
      </c>
      <c r="Y63" s="175"/>
      <c r="AM63" s="66">
        <f t="shared" si="23"/>
        <v>7</v>
      </c>
      <c r="AN63" s="66">
        <v>105.8325</v>
      </c>
      <c r="AO63" s="66">
        <v>105.73249999999999</v>
      </c>
      <c r="AP63" s="66">
        <v>105.73249999999999</v>
      </c>
      <c r="AR63" s="66">
        <f t="shared" si="26"/>
        <v>7</v>
      </c>
      <c r="AT63" s="66">
        <v>0.78749999999999676</v>
      </c>
      <c r="AU63" s="66">
        <v>0.78749999999999676</v>
      </c>
      <c r="AV63" s="66"/>
      <c r="AW63" s="66">
        <f t="shared" si="24"/>
        <v>0.78749999999999676</v>
      </c>
      <c r="AX63" s="66"/>
      <c r="AY63" s="66"/>
      <c r="AZ63" s="66"/>
    </row>
    <row r="64" spans="1:52">
      <c r="A64" s="133"/>
      <c r="B64" s="134" t="s">
        <v>82</v>
      </c>
      <c r="C64" s="135"/>
      <c r="D64" s="861" t="s">
        <v>14</v>
      </c>
      <c r="E64" s="861" t="s">
        <v>14</v>
      </c>
      <c r="F64" s="861" t="s">
        <v>14</v>
      </c>
      <c r="G64" s="861" t="s">
        <v>14</v>
      </c>
      <c r="H64" s="861" t="s">
        <v>14</v>
      </c>
      <c r="I64" s="861" t="s">
        <v>14</v>
      </c>
      <c r="J64" s="861" t="s">
        <v>14</v>
      </c>
      <c r="K64" s="177">
        <v>0</v>
      </c>
      <c r="O64" s="201"/>
      <c r="P64" s="202" t="s">
        <v>82</v>
      </c>
      <c r="Q64" s="203"/>
      <c r="R64" s="175">
        <v>-10</v>
      </c>
      <c r="S64" s="175">
        <v>-10</v>
      </c>
      <c r="T64" s="175">
        <v>-10</v>
      </c>
      <c r="U64" s="175">
        <v>-10</v>
      </c>
      <c r="V64" s="175">
        <v>-10</v>
      </c>
      <c r="W64" s="175">
        <v>-10</v>
      </c>
      <c r="X64" s="176" t="s">
        <v>14</v>
      </c>
      <c r="Y64" s="177"/>
      <c r="AM64" s="66">
        <f t="shared" si="23"/>
        <v>7.125</v>
      </c>
      <c r="AN64" s="66">
        <v>106.51949999999999</v>
      </c>
      <c r="AO64" s="66">
        <v>106.41949999999999</v>
      </c>
      <c r="AP64" s="66">
        <v>106.41949999999999</v>
      </c>
      <c r="AR64" s="66">
        <f t="shared" si="26"/>
        <v>7.125</v>
      </c>
      <c r="AT64" s="66">
        <v>0.84949999999999437</v>
      </c>
      <c r="AU64" s="66">
        <v>0.84949999999999437</v>
      </c>
      <c r="AV64" s="66"/>
      <c r="AW64" s="66">
        <f t="shared" si="24"/>
        <v>0.84949999999999437</v>
      </c>
      <c r="AX64" s="66"/>
      <c r="AY64" s="66"/>
      <c r="AZ64" s="66"/>
    </row>
    <row r="65" spans="1:56">
      <c r="A65" s="136"/>
      <c r="B65" s="137"/>
      <c r="C65" s="137"/>
      <c r="D65" s="169"/>
      <c r="E65" s="169"/>
      <c r="F65" s="169"/>
      <c r="G65" s="169"/>
      <c r="H65" s="169"/>
      <c r="I65" s="169"/>
      <c r="J65" s="169"/>
      <c r="K65" s="169"/>
      <c r="O65" s="204"/>
      <c r="P65" s="205"/>
      <c r="Q65" s="205"/>
      <c r="R65" s="169"/>
      <c r="S65" s="169"/>
      <c r="T65" s="169"/>
      <c r="U65" s="169"/>
      <c r="V65" s="169"/>
      <c r="W65" s="169"/>
      <c r="X65" s="169"/>
      <c r="Y65" s="169"/>
      <c r="AM65" s="66">
        <f t="shared" si="23"/>
        <v>7.25</v>
      </c>
      <c r="AN65" s="66">
        <v>107.14449999999999</v>
      </c>
      <c r="AO65" s="66">
        <v>107.04449999999999</v>
      </c>
      <c r="AP65" s="66">
        <v>107.04449999999999</v>
      </c>
      <c r="AR65" s="66">
        <f t="shared" si="26"/>
        <v>7.25</v>
      </c>
      <c r="AT65" s="66">
        <v>0.84949999999999437</v>
      </c>
      <c r="AU65" s="66">
        <v>0.84949999999999437</v>
      </c>
      <c r="AV65" s="66"/>
      <c r="AW65" s="66">
        <f t="shared" si="24"/>
        <v>0.84949999999999437</v>
      </c>
      <c r="AX65" s="66"/>
      <c r="AY65" s="66"/>
      <c r="AZ65" s="66"/>
    </row>
    <row r="66" spans="1:56">
      <c r="A66" s="138" t="s">
        <v>221</v>
      </c>
      <c r="B66" s="139"/>
      <c r="C66" s="139"/>
      <c r="D66" s="178" t="s">
        <v>118</v>
      </c>
      <c r="E66" s="178" t="s">
        <v>119</v>
      </c>
      <c r="F66" s="178" t="s">
        <v>120</v>
      </c>
      <c r="G66" s="178" t="s">
        <v>121</v>
      </c>
      <c r="H66" s="178" t="s">
        <v>122</v>
      </c>
      <c r="I66" s="178" t="s">
        <v>123</v>
      </c>
      <c r="J66" s="178" t="s">
        <v>124</v>
      </c>
      <c r="K66" s="172" t="s">
        <v>111</v>
      </c>
      <c r="O66" s="206" t="s">
        <v>221</v>
      </c>
      <c r="P66" s="207"/>
      <c r="Q66" s="207"/>
      <c r="R66" s="178" t="s">
        <v>118</v>
      </c>
      <c r="S66" s="178" t="s">
        <v>119</v>
      </c>
      <c r="T66" s="178" t="s">
        <v>120</v>
      </c>
      <c r="U66" s="178" t="s">
        <v>121</v>
      </c>
      <c r="V66" s="178" t="s">
        <v>122</v>
      </c>
      <c r="W66" s="178" t="s">
        <v>123</v>
      </c>
      <c r="X66" s="178" t="s">
        <v>124</v>
      </c>
      <c r="Y66" s="172"/>
      <c r="AM66" s="66">
        <f t="shared" si="23"/>
        <v>7.375</v>
      </c>
      <c r="AN66" s="66">
        <v>107.76949999999999</v>
      </c>
      <c r="AO66" s="66">
        <v>107.66949999999999</v>
      </c>
      <c r="AP66" s="66">
        <v>107.66949999999999</v>
      </c>
      <c r="AR66" s="66">
        <f t="shared" si="26"/>
        <v>7.375</v>
      </c>
      <c r="AT66" s="66">
        <v>0.84949999999999437</v>
      </c>
      <c r="AU66" s="66">
        <v>0.84949999999999437</v>
      </c>
      <c r="AV66" s="66"/>
      <c r="AW66" s="66">
        <f t="shared" si="24"/>
        <v>0.84949999999999437</v>
      </c>
      <c r="AX66" s="66"/>
      <c r="AY66" s="66"/>
      <c r="AZ66" s="66"/>
    </row>
    <row r="67" spans="1:56">
      <c r="A67" s="140" t="s">
        <v>110</v>
      </c>
      <c r="B67" s="141" t="s">
        <v>113</v>
      </c>
      <c r="C67" s="142"/>
      <c r="D67" s="179">
        <v>0</v>
      </c>
      <c r="E67" s="179">
        <v>0</v>
      </c>
      <c r="F67" s="179">
        <v>0</v>
      </c>
      <c r="G67" s="179">
        <v>0</v>
      </c>
      <c r="H67" s="179">
        <v>0</v>
      </c>
      <c r="I67" s="173">
        <v>0</v>
      </c>
      <c r="J67" s="173">
        <v>0</v>
      </c>
      <c r="K67" s="174">
        <v>0</v>
      </c>
      <c r="O67" s="208" t="s">
        <v>110</v>
      </c>
      <c r="P67" s="209" t="s">
        <v>113</v>
      </c>
      <c r="Q67" s="210"/>
      <c r="R67" s="211">
        <v>0.625</v>
      </c>
      <c r="S67" s="211">
        <v>0.625</v>
      </c>
      <c r="T67" s="211">
        <v>0.625</v>
      </c>
      <c r="U67" s="211">
        <v>0.625</v>
      </c>
      <c r="V67" s="211">
        <v>0.625</v>
      </c>
      <c r="W67" s="211">
        <v>0.625</v>
      </c>
      <c r="X67" s="211">
        <v>0.75</v>
      </c>
      <c r="Y67" s="174"/>
      <c r="AM67" s="66">
        <f t="shared" si="23"/>
        <v>7.5</v>
      </c>
      <c r="AN67" s="66">
        <v>108.30149999999999</v>
      </c>
      <c r="AO67" s="66">
        <v>108.2015</v>
      </c>
      <c r="AP67" s="66">
        <v>108.2015</v>
      </c>
      <c r="AR67" s="66">
        <f t="shared" si="26"/>
        <v>7.5</v>
      </c>
      <c r="AT67" s="66">
        <v>0.84949999999999437</v>
      </c>
      <c r="AU67" s="66">
        <v>0.84949999999999437</v>
      </c>
      <c r="AV67" s="66"/>
      <c r="AW67" s="66">
        <f t="shared" si="24"/>
        <v>0.84949999999999437</v>
      </c>
      <c r="AX67" s="66"/>
      <c r="AY67" s="66"/>
      <c r="AZ67" s="66"/>
    </row>
    <row r="68" spans="1:56">
      <c r="A68" s="143" t="s">
        <v>41</v>
      </c>
      <c r="B68" s="144" t="s">
        <v>114</v>
      </c>
      <c r="C68" s="145"/>
      <c r="D68" s="180">
        <v>0</v>
      </c>
      <c r="E68" s="180">
        <v>0</v>
      </c>
      <c r="F68" s="180">
        <v>0</v>
      </c>
      <c r="G68" s="180">
        <v>0</v>
      </c>
      <c r="H68" s="180">
        <v>0</v>
      </c>
      <c r="I68" s="180">
        <v>0</v>
      </c>
      <c r="J68" s="180">
        <v>0</v>
      </c>
      <c r="K68" s="175">
        <v>0</v>
      </c>
      <c r="O68" s="212" t="s">
        <v>41</v>
      </c>
      <c r="P68" s="213" t="s">
        <v>114</v>
      </c>
      <c r="Q68" s="214"/>
      <c r="R68" s="180">
        <v>0</v>
      </c>
      <c r="S68" s="180">
        <v>0</v>
      </c>
      <c r="T68" s="180">
        <v>0</v>
      </c>
      <c r="U68" s="180">
        <v>0</v>
      </c>
      <c r="V68" s="180">
        <v>0</v>
      </c>
      <c r="W68" s="180">
        <v>0</v>
      </c>
      <c r="X68" s="180">
        <v>0</v>
      </c>
      <c r="Y68" s="175"/>
      <c r="AM68" s="66">
        <f t="shared" si="23"/>
        <v>7.625</v>
      </c>
      <c r="AN68" s="66">
        <v>108.73849999999999</v>
      </c>
      <c r="AO68" s="66">
        <v>108.63849999999999</v>
      </c>
      <c r="AP68" s="66">
        <v>108.63849999999999</v>
      </c>
      <c r="AR68" s="66">
        <f t="shared" si="26"/>
        <v>7.625</v>
      </c>
      <c r="AT68" s="66">
        <v>0.84949999999999437</v>
      </c>
      <c r="AU68" s="66">
        <v>0.84949999999999437</v>
      </c>
      <c r="AV68" s="66"/>
      <c r="AW68" s="66">
        <f t="shared" si="24"/>
        <v>0.84949999999999437</v>
      </c>
      <c r="AX68" s="66"/>
      <c r="AY68" s="66"/>
      <c r="AZ68" s="66"/>
    </row>
    <row r="69" spans="1:56">
      <c r="A69" s="143" t="s">
        <v>42</v>
      </c>
      <c r="B69" s="144" t="s">
        <v>115</v>
      </c>
      <c r="C69" s="145"/>
      <c r="D69" s="180">
        <v>-1</v>
      </c>
      <c r="E69" s="180">
        <v>-1</v>
      </c>
      <c r="F69" s="180">
        <v>-1</v>
      </c>
      <c r="G69" s="180">
        <v>-0.5</v>
      </c>
      <c r="H69" s="180">
        <v>0</v>
      </c>
      <c r="I69" s="169">
        <v>0</v>
      </c>
      <c r="J69" s="180">
        <v>0</v>
      </c>
      <c r="K69" s="175">
        <v>0</v>
      </c>
      <c r="O69" s="212" t="s">
        <v>42</v>
      </c>
      <c r="P69" s="213" t="s">
        <v>115</v>
      </c>
      <c r="Q69" s="214"/>
      <c r="R69" s="180">
        <v>-1</v>
      </c>
      <c r="S69" s="180">
        <v>-1</v>
      </c>
      <c r="T69" s="180">
        <v>-1</v>
      </c>
      <c r="U69" s="215">
        <v>-1.5</v>
      </c>
      <c r="V69" s="215">
        <v>-2</v>
      </c>
      <c r="W69" s="215">
        <v>-3</v>
      </c>
      <c r="X69" s="180" t="s">
        <v>14</v>
      </c>
      <c r="Y69" s="175"/>
      <c r="AM69" s="66">
        <f t="shared" si="23"/>
        <v>7.75</v>
      </c>
      <c r="AN69" s="66">
        <v>109.17649999999999</v>
      </c>
      <c r="AO69" s="66">
        <v>109.0765</v>
      </c>
      <c r="AP69" s="66">
        <v>109.0765</v>
      </c>
      <c r="AR69" s="66">
        <f t="shared" si="26"/>
        <v>7.75</v>
      </c>
      <c r="AT69" s="66">
        <v>0.84949999999999437</v>
      </c>
      <c r="AU69" s="66">
        <v>0.84949999999999437</v>
      </c>
      <c r="AV69" s="66"/>
      <c r="AW69" s="66">
        <f t="shared" si="24"/>
        <v>0.84949999999999437</v>
      </c>
      <c r="AX69" s="66"/>
      <c r="AY69" s="66"/>
      <c r="AZ69" s="66"/>
    </row>
    <row r="70" spans="1:56">
      <c r="A70" s="133"/>
      <c r="B70" s="146" t="s">
        <v>116</v>
      </c>
      <c r="C70" s="147"/>
      <c r="D70" s="176">
        <v>-1</v>
      </c>
      <c r="E70" s="176">
        <v>-1</v>
      </c>
      <c r="F70" s="176">
        <v>-1</v>
      </c>
      <c r="G70" s="176">
        <v>-1</v>
      </c>
      <c r="H70" s="176">
        <v>-1</v>
      </c>
      <c r="I70" s="176">
        <v>-1</v>
      </c>
      <c r="J70" s="176">
        <v>0</v>
      </c>
      <c r="K70" s="177">
        <v>0</v>
      </c>
      <c r="O70" s="201"/>
      <c r="P70" s="216" t="s">
        <v>116</v>
      </c>
      <c r="Q70" s="217"/>
      <c r="R70" s="176">
        <v>-2.625</v>
      </c>
      <c r="S70" s="176">
        <v>-2.625</v>
      </c>
      <c r="T70" s="176">
        <v>-2.625</v>
      </c>
      <c r="U70" s="218">
        <v>-3.25</v>
      </c>
      <c r="V70" s="218">
        <v>-3.625</v>
      </c>
      <c r="W70" s="218">
        <v>-5</v>
      </c>
      <c r="X70" s="181" t="s">
        <v>14</v>
      </c>
      <c r="Y70" s="177"/>
      <c r="AM70" s="66">
        <f t="shared" si="23"/>
        <v>7.875</v>
      </c>
      <c r="AN70" s="66">
        <v>109.61349999999999</v>
      </c>
      <c r="AO70" s="66">
        <v>109.51349999999999</v>
      </c>
      <c r="AP70" s="66">
        <v>109.51349999999999</v>
      </c>
      <c r="AR70" s="66">
        <f t="shared" si="26"/>
        <v>7.875</v>
      </c>
      <c r="AT70" s="66">
        <v>0.84949999999999437</v>
      </c>
      <c r="AU70" s="66">
        <v>0.84949999999999437</v>
      </c>
      <c r="AV70" s="66"/>
      <c r="AW70" s="66">
        <f t="shared" si="24"/>
        <v>0.84949999999999437</v>
      </c>
      <c r="AX70" s="66"/>
      <c r="AY70" s="66"/>
      <c r="AZ70" s="66"/>
    </row>
    <row r="71" spans="1:56">
      <c r="A71" s="148" t="s">
        <v>71</v>
      </c>
      <c r="B71" s="146" t="s">
        <v>73</v>
      </c>
      <c r="C71" s="123"/>
      <c r="D71" s="181">
        <v>0</v>
      </c>
      <c r="E71" s="181">
        <v>0</v>
      </c>
      <c r="F71" s="181">
        <v>0</v>
      </c>
      <c r="G71" s="181">
        <v>0</v>
      </c>
      <c r="H71" s="181">
        <v>0</v>
      </c>
      <c r="I71" s="182">
        <v>0</v>
      </c>
      <c r="J71" s="180" t="s">
        <v>14</v>
      </c>
      <c r="K71" s="183">
        <v>0</v>
      </c>
      <c r="O71" s="219" t="s">
        <v>71</v>
      </c>
      <c r="P71" s="216" t="s">
        <v>73</v>
      </c>
      <c r="Q71" s="220"/>
      <c r="R71" s="181">
        <v>-0.25</v>
      </c>
      <c r="S71" s="181">
        <v>-0.25</v>
      </c>
      <c r="T71" s="181">
        <v>-0.25</v>
      </c>
      <c r="U71" s="181">
        <v>-0.25</v>
      </c>
      <c r="V71" s="181">
        <v>-0.25</v>
      </c>
      <c r="W71" s="182">
        <v>-0.25</v>
      </c>
      <c r="X71" s="182" t="s">
        <v>14</v>
      </c>
      <c r="Y71" s="183"/>
      <c r="AM71" s="66">
        <f t="shared" si="23"/>
        <v>8</v>
      </c>
      <c r="AN71" s="66">
        <v>109.98849999999999</v>
      </c>
      <c r="AO71" s="66">
        <v>109.88849999999999</v>
      </c>
      <c r="AP71" s="66">
        <v>109.88849999999999</v>
      </c>
      <c r="AR71" s="66">
        <f t="shared" si="26"/>
        <v>8</v>
      </c>
      <c r="AT71" s="66">
        <v>0.84949999999999437</v>
      </c>
      <c r="AU71" s="66">
        <v>0.84949999999999437</v>
      </c>
      <c r="AV71" s="66"/>
      <c r="AW71" s="66">
        <f t="shared" si="24"/>
        <v>0.84949999999999437</v>
      </c>
      <c r="AX71" s="66"/>
      <c r="AY71" s="66"/>
      <c r="AZ71" s="66"/>
    </row>
    <row r="72" spans="1:56">
      <c r="A72" s="149" t="s">
        <v>75</v>
      </c>
      <c r="B72" s="141" t="s">
        <v>76</v>
      </c>
      <c r="C72" s="150"/>
      <c r="D72" s="179">
        <v>0</v>
      </c>
      <c r="E72" s="179">
        <v>0</v>
      </c>
      <c r="F72" s="179">
        <v>0</v>
      </c>
      <c r="G72" s="179">
        <v>0</v>
      </c>
      <c r="H72" s="179">
        <v>0</v>
      </c>
      <c r="I72" s="179">
        <v>0</v>
      </c>
      <c r="J72" s="179">
        <v>0</v>
      </c>
      <c r="K72" s="184">
        <v>0</v>
      </c>
      <c r="O72" s="221" t="s">
        <v>75</v>
      </c>
      <c r="P72" s="209" t="s">
        <v>76</v>
      </c>
      <c r="Q72" s="222"/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84"/>
      <c r="AM72" s="66">
        <f t="shared" si="23"/>
        <v>8.125</v>
      </c>
      <c r="AN72" s="66">
        <v>110.36349999999999</v>
      </c>
      <c r="AO72" s="66">
        <v>110.26349999999999</v>
      </c>
      <c r="AP72" s="66">
        <v>110.26349999999999</v>
      </c>
      <c r="AR72" s="66">
        <f t="shared" si="26"/>
        <v>8.125</v>
      </c>
      <c r="AT72" s="66">
        <v>0.84949999999999437</v>
      </c>
      <c r="AU72" s="66">
        <v>0.84949999999999437</v>
      </c>
      <c r="AV72" s="66"/>
      <c r="AW72" s="66">
        <f t="shared" si="24"/>
        <v>0.84949999999999437</v>
      </c>
      <c r="AX72" s="66"/>
      <c r="AY72" s="66"/>
      <c r="AZ72" s="66"/>
      <c r="BD72" s="120"/>
    </row>
    <row r="73" spans="1:56">
      <c r="A73" s="148" t="s">
        <v>77</v>
      </c>
      <c r="B73" s="151" t="s">
        <v>78</v>
      </c>
      <c r="C73" s="152"/>
      <c r="D73" s="181">
        <v>0</v>
      </c>
      <c r="E73" s="181">
        <v>0</v>
      </c>
      <c r="F73" s="181">
        <v>0</v>
      </c>
      <c r="G73" s="181">
        <v>0</v>
      </c>
      <c r="H73" s="181">
        <v>0</v>
      </c>
      <c r="I73" s="181">
        <v>0</v>
      </c>
      <c r="J73" s="180" t="s">
        <v>14</v>
      </c>
      <c r="K73" s="184">
        <v>0</v>
      </c>
      <c r="O73" s="219" t="s">
        <v>77</v>
      </c>
      <c r="P73" s="216" t="s">
        <v>78</v>
      </c>
      <c r="Q73" s="220"/>
      <c r="R73" s="181">
        <v>-0.25</v>
      </c>
      <c r="S73" s="181">
        <v>-0.25</v>
      </c>
      <c r="T73" s="181">
        <v>-0.25</v>
      </c>
      <c r="U73" s="181">
        <v>-0.25</v>
      </c>
      <c r="V73" s="181">
        <v>-0.375</v>
      </c>
      <c r="W73" s="181">
        <v>-0.375</v>
      </c>
      <c r="X73" s="181" t="s">
        <v>14</v>
      </c>
      <c r="Y73" s="184"/>
      <c r="AM73" s="66">
        <f t="shared" si="23"/>
        <v>8.25</v>
      </c>
      <c r="AN73" s="66">
        <v>110.73849999999999</v>
      </c>
      <c r="AO73" s="66">
        <v>110.63849999999999</v>
      </c>
      <c r="AP73" s="66">
        <v>110.63849999999999</v>
      </c>
      <c r="AR73" s="66">
        <f t="shared" si="26"/>
        <v>8.25</v>
      </c>
      <c r="AT73" s="66">
        <v>0.84949999999999437</v>
      </c>
      <c r="AU73" s="66">
        <v>0.84949999999999437</v>
      </c>
      <c r="AV73" s="66"/>
      <c r="AW73" s="66">
        <f t="shared" si="24"/>
        <v>0.84949999999999437</v>
      </c>
      <c r="AX73" s="66"/>
      <c r="AY73" s="66"/>
      <c r="AZ73" s="66"/>
      <c r="BD73" s="120"/>
    </row>
    <row r="74" spans="1:56">
      <c r="A74" s="149"/>
      <c r="B74" s="141" t="s">
        <v>126</v>
      </c>
      <c r="C74" s="150"/>
      <c r="D74" s="179">
        <v>0</v>
      </c>
      <c r="E74" s="179">
        <v>0</v>
      </c>
      <c r="F74" s="179">
        <v>0</v>
      </c>
      <c r="G74" s="179">
        <v>0</v>
      </c>
      <c r="H74" s="179">
        <v>0</v>
      </c>
      <c r="I74" s="179">
        <v>0</v>
      </c>
      <c r="J74" s="179">
        <v>0</v>
      </c>
      <c r="K74" s="185">
        <v>0</v>
      </c>
      <c r="O74" s="221"/>
      <c r="P74" s="209" t="s">
        <v>126</v>
      </c>
      <c r="Q74" s="222"/>
      <c r="R74" s="223">
        <v>-0.75</v>
      </c>
      <c r="S74" s="223">
        <v>-0.75</v>
      </c>
      <c r="T74" s="223">
        <v>-0.875</v>
      </c>
      <c r="U74" s="223">
        <v>-0.875</v>
      </c>
      <c r="V74" s="223">
        <v>-0.875</v>
      </c>
      <c r="W74" s="223">
        <v>-1.75</v>
      </c>
      <c r="X74" s="179">
        <v>-2</v>
      </c>
      <c r="Y74" s="185"/>
      <c r="AM74" s="66">
        <f t="shared" si="23"/>
        <v>8.375</v>
      </c>
      <c r="AN74" s="66">
        <v>111.11349999999999</v>
      </c>
      <c r="AO74" s="66">
        <v>111.01349999999999</v>
      </c>
      <c r="AP74" s="66">
        <v>111.01349999999999</v>
      </c>
      <c r="AR74" s="66">
        <f t="shared" si="26"/>
        <v>8.375</v>
      </c>
      <c r="AT74" s="66">
        <v>0.84949999999999437</v>
      </c>
      <c r="AU74" s="66">
        <v>0.84949999999999437</v>
      </c>
      <c r="AV74" s="66"/>
      <c r="AW74" s="66">
        <f t="shared" si="24"/>
        <v>0.84949999999999437</v>
      </c>
      <c r="AX74" s="66"/>
      <c r="AY74" s="66"/>
      <c r="AZ74" s="66"/>
      <c r="BD74" s="120"/>
    </row>
    <row r="75" spans="1:56">
      <c r="A75" s="153"/>
      <c r="B75" s="144" t="s">
        <v>127</v>
      </c>
      <c r="C75" s="121"/>
      <c r="D75" s="180">
        <v>0</v>
      </c>
      <c r="E75" s="180">
        <v>0</v>
      </c>
      <c r="F75" s="180">
        <v>0</v>
      </c>
      <c r="G75" s="180">
        <v>0</v>
      </c>
      <c r="H75" s="180">
        <v>0</v>
      </c>
      <c r="I75" s="180">
        <v>0</v>
      </c>
      <c r="J75" s="180">
        <v>0</v>
      </c>
      <c r="K75" s="184">
        <v>0</v>
      </c>
      <c r="O75" s="224"/>
      <c r="P75" s="213" t="s">
        <v>127</v>
      </c>
      <c r="Q75" s="225"/>
      <c r="R75" s="190">
        <v>-0.25</v>
      </c>
      <c r="S75" s="190">
        <v>-0.25</v>
      </c>
      <c r="T75" s="190">
        <v>-0.25</v>
      </c>
      <c r="U75" s="190">
        <v>-0.25</v>
      </c>
      <c r="V75" s="190">
        <v>-0.25</v>
      </c>
      <c r="W75" s="190">
        <v>-0.25</v>
      </c>
      <c r="X75" s="190">
        <v>-0.5</v>
      </c>
      <c r="Y75" s="184"/>
      <c r="AM75" s="66">
        <f t="shared" si="23"/>
        <v>8.5</v>
      </c>
      <c r="AN75" s="66">
        <v>111.61349999999999</v>
      </c>
      <c r="AO75" s="66">
        <v>111.51349999999999</v>
      </c>
      <c r="AP75" s="66">
        <v>111.51349999999999</v>
      </c>
      <c r="AR75" s="66">
        <f t="shared" si="26"/>
        <v>8.5</v>
      </c>
      <c r="AT75" s="66">
        <v>0.97449999999999437</v>
      </c>
      <c r="AU75" s="66">
        <v>0.97449999999999437</v>
      </c>
      <c r="AV75" s="66"/>
      <c r="AW75" s="66">
        <f t="shared" si="24"/>
        <v>0.97449999999999437</v>
      </c>
      <c r="AX75" s="66"/>
      <c r="AY75" s="66"/>
      <c r="AZ75" s="66"/>
      <c r="BD75" s="120"/>
    </row>
    <row r="76" spans="1:56">
      <c r="A76" s="154" t="s">
        <v>47</v>
      </c>
      <c r="B76" s="144" t="s">
        <v>224</v>
      </c>
      <c r="C76" s="122"/>
      <c r="D76" s="180">
        <v>0</v>
      </c>
      <c r="E76" s="180">
        <v>0</v>
      </c>
      <c r="F76" s="180">
        <v>0</v>
      </c>
      <c r="G76" s="180">
        <v>0</v>
      </c>
      <c r="H76" s="180">
        <v>0</v>
      </c>
      <c r="I76" s="180">
        <v>0</v>
      </c>
      <c r="J76" s="180">
        <v>0</v>
      </c>
      <c r="K76" s="184">
        <v>0</v>
      </c>
      <c r="O76" s="226" t="s">
        <v>47</v>
      </c>
      <c r="P76" s="213" t="s">
        <v>224</v>
      </c>
      <c r="Q76" s="225"/>
      <c r="R76" s="180">
        <v>0</v>
      </c>
      <c r="S76" s="180">
        <v>0</v>
      </c>
      <c r="T76" s="180">
        <v>0</v>
      </c>
      <c r="U76" s="180">
        <v>0</v>
      </c>
      <c r="V76" s="180">
        <v>0</v>
      </c>
      <c r="W76" s="180">
        <v>0</v>
      </c>
      <c r="X76" s="180">
        <v>0</v>
      </c>
      <c r="Y76" s="184"/>
      <c r="AM76" s="66">
        <f t="shared" si="23"/>
        <v>8.625</v>
      </c>
      <c r="AN76" s="66">
        <v>111.92649999999999</v>
      </c>
      <c r="AO76" s="66">
        <v>111.8265</v>
      </c>
      <c r="AP76" s="66">
        <v>111.8265</v>
      </c>
      <c r="AR76" s="66">
        <f t="shared" si="26"/>
        <v>8.625</v>
      </c>
      <c r="AT76" s="66">
        <v>0.97449999999999437</v>
      </c>
      <c r="AU76" s="66">
        <v>0.97449999999999437</v>
      </c>
      <c r="AV76" s="66"/>
      <c r="AW76" s="66">
        <f t="shared" si="24"/>
        <v>0.97449999999999437</v>
      </c>
      <c r="AX76" s="66"/>
      <c r="AY76" s="66"/>
      <c r="AZ76" s="66"/>
      <c r="BD76" s="120"/>
    </row>
    <row r="77" spans="1:56">
      <c r="A77" s="155"/>
      <c r="B77" s="156" t="s">
        <v>225</v>
      </c>
      <c r="C77" s="121"/>
      <c r="D77" s="180">
        <v>0</v>
      </c>
      <c r="E77" s="180">
        <v>0</v>
      </c>
      <c r="F77" s="180">
        <v>0</v>
      </c>
      <c r="G77" s="180">
        <v>0</v>
      </c>
      <c r="H77" s="180">
        <v>0</v>
      </c>
      <c r="I77" s="180">
        <v>0</v>
      </c>
      <c r="J77" s="180">
        <v>0</v>
      </c>
      <c r="K77" s="184">
        <v>0</v>
      </c>
      <c r="O77" s="227"/>
      <c r="P77" s="213" t="s">
        <v>225</v>
      </c>
      <c r="Q77" s="225"/>
      <c r="R77" s="180">
        <v>0</v>
      </c>
      <c r="S77" s="180">
        <v>0</v>
      </c>
      <c r="T77" s="180">
        <v>0</v>
      </c>
      <c r="U77" s="180">
        <v>0</v>
      </c>
      <c r="V77" s="180">
        <v>0</v>
      </c>
      <c r="W77" s="180">
        <v>0</v>
      </c>
      <c r="X77" s="180">
        <v>0</v>
      </c>
      <c r="Y77" s="184"/>
      <c r="AM77" s="66">
        <f t="shared" si="23"/>
        <v>8.75</v>
      </c>
      <c r="AN77" s="66">
        <v>112.23849999999999</v>
      </c>
      <c r="AO77" s="66">
        <v>112.13849999999999</v>
      </c>
      <c r="AP77" s="66">
        <v>112.13849999999999</v>
      </c>
      <c r="AR77" s="66">
        <f t="shared" si="26"/>
        <v>8.75</v>
      </c>
      <c r="AT77" s="66">
        <v>0.97449999999999437</v>
      </c>
      <c r="AU77" s="66">
        <v>0.97449999999999437</v>
      </c>
      <c r="AV77" s="66"/>
      <c r="AW77" s="66">
        <f t="shared" si="24"/>
        <v>0.97449999999999437</v>
      </c>
      <c r="AX77" s="66"/>
      <c r="AY77" s="66"/>
      <c r="AZ77" s="66"/>
      <c r="BD77" s="120"/>
    </row>
    <row r="78" spans="1:56">
      <c r="A78" s="153"/>
      <c r="B78" s="144" t="s">
        <v>50</v>
      </c>
      <c r="C78" s="122"/>
      <c r="D78" s="180">
        <v>0</v>
      </c>
      <c r="E78" s="180">
        <v>0</v>
      </c>
      <c r="F78" s="180">
        <v>0</v>
      </c>
      <c r="G78" s="180">
        <v>0</v>
      </c>
      <c r="H78" s="180">
        <v>0</v>
      </c>
      <c r="I78" s="180">
        <v>0</v>
      </c>
      <c r="J78" s="180">
        <v>0</v>
      </c>
      <c r="K78" s="184">
        <v>0</v>
      </c>
      <c r="O78" s="224"/>
      <c r="P78" s="213" t="s">
        <v>50</v>
      </c>
      <c r="Q78" s="225"/>
      <c r="R78" s="180">
        <v>0</v>
      </c>
      <c r="S78" s="180">
        <v>0</v>
      </c>
      <c r="T78" s="180">
        <v>0</v>
      </c>
      <c r="U78" s="180">
        <v>0</v>
      </c>
      <c r="V78" s="180">
        <v>0</v>
      </c>
      <c r="W78" s="180">
        <v>0</v>
      </c>
      <c r="X78" s="180">
        <v>-0.5</v>
      </c>
      <c r="Y78" s="184"/>
      <c r="AM78" s="66">
        <f t="shared" si="23"/>
        <v>8.875</v>
      </c>
      <c r="AN78" s="66">
        <v>112.55149999999999</v>
      </c>
      <c r="AO78" s="66">
        <v>112.4515</v>
      </c>
      <c r="AP78" s="66">
        <v>112.4515</v>
      </c>
      <c r="AR78" s="66">
        <f t="shared" si="26"/>
        <v>8.875</v>
      </c>
      <c r="AT78" s="66">
        <v>0.97449999999999437</v>
      </c>
      <c r="AU78" s="66">
        <v>0.97449999999999437</v>
      </c>
      <c r="AV78" s="66"/>
      <c r="AW78" s="66">
        <f t="shared" si="24"/>
        <v>0.97449999999999437</v>
      </c>
      <c r="AX78" s="66"/>
      <c r="AY78" s="66"/>
      <c r="AZ78" s="66"/>
      <c r="BD78" s="120"/>
    </row>
    <row r="79" spans="1:56">
      <c r="A79" s="153"/>
      <c r="B79" s="156" t="s">
        <v>51</v>
      </c>
      <c r="C79" s="121"/>
      <c r="D79" s="180">
        <v>0</v>
      </c>
      <c r="E79" s="180">
        <v>0</v>
      </c>
      <c r="F79" s="180">
        <v>0</v>
      </c>
      <c r="G79" s="180">
        <v>0</v>
      </c>
      <c r="H79" s="180">
        <v>0</v>
      </c>
      <c r="I79" s="180">
        <v>0</v>
      </c>
      <c r="J79" s="180" t="s">
        <v>14</v>
      </c>
      <c r="K79" s="184">
        <v>0</v>
      </c>
      <c r="O79" s="224"/>
      <c r="P79" s="213" t="s">
        <v>51</v>
      </c>
      <c r="Q79" s="225"/>
      <c r="R79" s="180">
        <v>0</v>
      </c>
      <c r="S79" s="180">
        <v>0</v>
      </c>
      <c r="T79" s="180">
        <v>-0.125</v>
      </c>
      <c r="U79" s="180">
        <v>-0.125</v>
      </c>
      <c r="V79" s="180">
        <v>-0.25</v>
      </c>
      <c r="W79" s="180">
        <v>-0.5</v>
      </c>
      <c r="X79" s="180">
        <v>-1.75</v>
      </c>
      <c r="Y79" s="184"/>
      <c r="AM79" s="66">
        <f t="shared" si="23"/>
        <v>9</v>
      </c>
      <c r="AN79" s="66">
        <v>112.80149999999999</v>
      </c>
      <c r="AO79" s="66">
        <v>112.7015</v>
      </c>
      <c r="AP79" s="66">
        <v>112.7015</v>
      </c>
      <c r="AR79" s="66">
        <f t="shared" si="26"/>
        <v>9</v>
      </c>
      <c r="AT79" s="66">
        <v>0.97449999999999437</v>
      </c>
      <c r="AU79" s="66">
        <v>0.97449999999999437</v>
      </c>
      <c r="AV79" s="66"/>
      <c r="AW79" s="66">
        <f t="shared" si="24"/>
        <v>0.97449999999999437</v>
      </c>
      <c r="AX79" s="66"/>
      <c r="AY79" s="66"/>
      <c r="AZ79" s="66"/>
      <c r="BD79" s="120"/>
    </row>
    <row r="80" spans="1:56">
      <c r="A80" s="153"/>
      <c r="B80" s="144" t="s">
        <v>52</v>
      </c>
      <c r="C80" s="122"/>
      <c r="D80" s="180">
        <v>0</v>
      </c>
      <c r="E80" s="180">
        <v>0</v>
      </c>
      <c r="F80" s="180">
        <v>0</v>
      </c>
      <c r="G80" s="180">
        <v>0</v>
      </c>
      <c r="H80" s="180">
        <v>0</v>
      </c>
      <c r="I80" s="180" t="s">
        <v>14</v>
      </c>
      <c r="J80" s="180" t="s">
        <v>14</v>
      </c>
      <c r="K80" s="184">
        <v>0</v>
      </c>
      <c r="O80" s="224"/>
      <c r="P80" s="213" t="s">
        <v>52</v>
      </c>
      <c r="Q80" s="225"/>
      <c r="R80" s="180">
        <v>-0.375</v>
      </c>
      <c r="S80" s="180">
        <v>-0.375</v>
      </c>
      <c r="T80" s="180">
        <v>-0.5</v>
      </c>
      <c r="U80" s="180">
        <v>-0.75</v>
      </c>
      <c r="V80" s="180">
        <v>-1</v>
      </c>
      <c r="W80" s="810">
        <v>-1</v>
      </c>
      <c r="X80" s="810">
        <v>-3.5</v>
      </c>
      <c r="Y80" s="184"/>
      <c r="AM80" s="66">
        <f t="shared" si="23"/>
        <v>9.125</v>
      </c>
      <c r="AN80" s="66">
        <v>113.05149999999999</v>
      </c>
      <c r="AO80" s="66">
        <v>112.9515</v>
      </c>
      <c r="AP80" s="66">
        <v>112.9515</v>
      </c>
      <c r="AR80" s="66">
        <f t="shared" si="26"/>
        <v>9.125</v>
      </c>
      <c r="AT80" s="66">
        <v>0.97449999999999437</v>
      </c>
      <c r="AU80" s="66">
        <v>0.97449999999999437</v>
      </c>
      <c r="AV80" s="66"/>
      <c r="AW80" s="66">
        <f t="shared" si="24"/>
        <v>0.97449999999999437</v>
      </c>
      <c r="AX80" s="66"/>
      <c r="AY80" s="66"/>
      <c r="AZ80" s="66"/>
      <c r="BD80" s="120"/>
    </row>
    <row r="81" spans="1:56">
      <c r="A81" s="153"/>
      <c r="B81" s="144" t="s">
        <v>53</v>
      </c>
      <c r="C81" s="122"/>
      <c r="D81" s="180">
        <v>0</v>
      </c>
      <c r="E81" s="180">
        <v>0</v>
      </c>
      <c r="F81" s="180">
        <v>0</v>
      </c>
      <c r="G81" s="180">
        <v>0</v>
      </c>
      <c r="H81" s="180">
        <v>0</v>
      </c>
      <c r="I81" s="180" t="s">
        <v>14</v>
      </c>
      <c r="J81" s="180" t="s">
        <v>14</v>
      </c>
      <c r="K81" s="184">
        <v>0</v>
      </c>
      <c r="O81" s="224"/>
      <c r="P81" s="213" t="s">
        <v>53</v>
      </c>
      <c r="Q81" s="225"/>
      <c r="R81" s="180">
        <v>-0.75</v>
      </c>
      <c r="S81" s="180">
        <v>-0.75</v>
      </c>
      <c r="T81" s="180">
        <v>-0.75</v>
      </c>
      <c r="U81" s="180">
        <v>-1.125</v>
      </c>
      <c r="V81" s="180">
        <v>-1.25</v>
      </c>
      <c r="W81" s="810">
        <v>-1.75</v>
      </c>
      <c r="X81" s="810" t="s">
        <v>14</v>
      </c>
      <c r="Y81" s="184"/>
      <c r="AM81" s="66">
        <f t="shared" si="23"/>
        <v>9.25</v>
      </c>
      <c r="AN81" s="66">
        <v>113.30149999999999</v>
      </c>
      <c r="AO81" s="66">
        <v>113.2015</v>
      </c>
      <c r="AP81" s="66">
        <v>113.2015</v>
      </c>
      <c r="AR81" s="66">
        <f t="shared" si="26"/>
        <v>9.25</v>
      </c>
      <c r="AT81" s="66">
        <v>0.97449999999999437</v>
      </c>
      <c r="AU81" s="66">
        <v>0.97449999999999437</v>
      </c>
      <c r="AV81" s="66"/>
      <c r="AW81" s="66">
        <f t="shared" si="24"/>
        <v>0.97449999999999437</v>
      </c>
      <c r="AX81" s="66"/>
      <c r="AY81" s="66"/>
      <c r="AZ81" s="66"/>
      <c r="BD81" s="120"/>
    </row>
    <row r="82" spans="1:56">
      <c r="A82" s="153"/>
      <c r="B82" s="146" t="s">
        <v>54</v>
      </c>
      <c r="C82" s="123"/>
      <c r="D82" s="181">
        <v>0</v>
      </c>
      <c r="E82" s="181">
        <v>0</v>
      </c>
      <c r="F82" s="181">
        <v>0</v>
      </c>
      <c r="G82" s="181">
        <v>0</v>
      </c>
      <c r="H82" s="181">
        <v>0</v>
      </c>
      <c r="I82" s="180" t="s">
        <v>14</v>
      </c>
      <c r="J82" s="180" t="s">
        <v>14</v>
      </c>
      <c r="K82" s="183">
        <v>0</v>
      </c>
      <c r="O82" s="224"/>
      <c r="P82" s="216" t="s">
        <v>54</v>
      </c>
      <c r="Q82" s="220"/>
      <c r="R82" s="181">
        <v>-1.5</v>
      </c>
      <c r="S82" s="181">
        <v>-1.5</v>
      </c>
      <c r="T82" s="181">
        <v>-1.5</v>
      </c>
      <c r="U82" s="181">
        <v>-1.5</v>
      </c>
      <c r="V82" s="181">
        <v>-2</v>
      </c>
      <c r="W82" s="810">
        <v>-2.5</v>
      </c>
      <c r="X82" s="810" t="s">
        <v>14</v>
      </c>
      <c r="Y82" s="183"/>
      <c r="AM82" s="66">
        <f t="shared" si="23"/>
        <v>9.375</v>
      </c>
      <c r="AN82" s="66">
        <v>113.55149999999999</v>
      </c>
      <c r="AO82" s="66">
        <v>113.4515</v>
      </c>
      <c r="AP82" s="66">
        <v>113.4515</v>
      </c>
      <c r="AR82" s="66">
        <f t="shared" si="26"/>
        <v>9.375</v>
      </c>
      <c r="AT82" s="66">
        <v>0.97449999999999437</v>
      </c>
      <c r="AU82" s="66">
        <v>0.97449999999999437</v>
      </c>
      <c r="AV82" s="66"/>
      <c r="AW82" s="66">
        <f t="shared" si="24"/>
        <v>0.97449999999999437</v>
      </c>
      <c r="AX82" s="66"/>
      <c r="AY82" s="66"/>
      <c r="AZ82" s="66"/>
      <c r="BD82" s="120"/>
    </row>
    <row r="83" spans="1:56">
      <c r="A83" s="157" t="s">
        <v>56</v>
      </c>
      <c r="B83" s="141" t="s">
        <v>226</v>
      </c>
      <c r="C83" s="150"/>
      <c r="D83" s="179">
        <v>0</v>
      </c>
      <c r="E83" s="179">
        <v>0</v>
      </c>
      <c r="F83" s="179">
        <v>0</v>
      </c>
      <c r="G83" s="179">
        <v>0</v>
      </c>
      <c r="H83" s="179">
        <v>0</v>
      </c>
      <c r="I83" s="179">
        <v>0</v>
      </c>
      <c r="J83" s="180" t="s">
        <v>14</v>
      </c>
      <c r="K83" s="184">
        <v>0</v>
      </c>
      <c r="O83" s="228" t="s">
        <v>56</v>
      </c>
      <c r="P83" s="209" t="s">
        <v>472</v>
      </c>
      <c r="Q83" s="222"/>
      <c r="R83" s="179">
        <v>-0.375</v>
      </c>
      <c r="S83" s="179">
        <v>-0.375</v>
      </c>
      <c r="T83" s="179">
        <v>-0.375</v>
      </c>
      <c r="U83" s="179">
        <v>-0.5</v>
      </c>
      <c r="V83" s="223">
        <v>-0.75</v>
      </c>
      <c r="W83" s="223">
        <v>-1.25</v>
      </c>
      <c r="X83" s="179">
        <v>-2.5</v>
      </c>
      <c r="Y83" s="184"/>
      <c r="AM83" s="66">
        <f t="shared" si="23"/>
        <v>9.5</v>
      </c>
      <c r="AN83" s="66">
        <v>113.80149999999999</v>
      </c>
      <c r="AO83" s="66">
        <v>113.7015</v>
      </c>
      <c r="AP83" s="66">
        <v>113.7015</v>
      </c>
      <c r="AR83" s="66">
        <f t="shared" si="26"/>
        <v>9.5</v>
      </c>
      <c r="AT83" s="66">
        <v>0.97449999999999437</v>
      </c>
      <c r="AU83" s="66">
        <v>0.97449999999999437</v>
      </c>
      <c r="AV83" s="66"/>
      <c r="AW83" s="66">
        <f t="shared" si="24"/>
        <v>0.97449999999999437</v>
      </c>
      <c r="AX83" s="66"/>
      <c r="AY83" s="66"/>
      <c r="AZ83" s="66"/>
      <c r="BD83" s="120"/>
    </row>
    <row r="84" spans="1:56">
      <c r="A84" s="158"/>
      <c r="B84" s="146" t="s">
        <v>227</v>
      </c>
      <c r="C84" s="123"/>
      <c r="D84" s="181">
        <v>0</v>
      </c>
      <c r="E84" s="181">
        <v>0</v>
      </c>
      <c r="F84" s="181">
        <v>0</v>
      </c>
      <c r="G84" s="181">
        <v>0</v>
      </c>
      <c r="H84" s="181">
        <v>0</v>
      </c>
      <c r="I84" s="181">
        <v>0</v>
      </c>
      <c r="J84" s="180" t="s">
        <v>14</v>
      </c>
      <c r="K84" s="183">
        <v>0</v>
      </c>
      <c r="O84" s="229"/>
      <c r="P84" s="216" t="s">
        <v>473</v>
      </c>
      <c r="Q84" s="220"/>
      <c r="R84" s="181">
        <v>-0.75</v>
      </c>
      <c r="S84" s="181">
        <v>-0.75</v>
      </c>
      <c r="T84" s="181">
        <v>-0.75</v>
      </c>
      <c r="U84" s="181">
        <v>-0.875</v>
      </c>
      <c r="V84" s="230">
        <v>-1.25</v>
      </c>
      <c r="W84" s="230">
        <v>-1.75</v>
      </c>
      <c r="X84" s="181" t="s">
        <v>14</v>
      </c>
      <c r="Y84" s="183"/>
      <c r="AY84" s="66"/>
    </row>
    <row r="85" spans="1:56">
      <c r="A85" s="129" t="s">
        <v>62</v>
      </c>
      <c r="B85" s="141" t="s">
        <v>63</v>
      </c>
      <c r="C85" s="150"/>
      <c r="D85" s="180">
        <v>0</v>
      </c>
      <c r="E85" s="179">
        <v>0</v>
      </c>
      <c r="F85" s="179">
        <v>0</v>
      </c>
      <c r="G85" s="179">
        <v>0</v>
      </c>
      <c r="H85" s="179">
        <v>0</v>
      </c>
      <c r="I85" s="179">
        <v>0</v>
      </c>
      <c r="J85" s="180">
        <v>0</v>
      </c>
      <c r="K85" s="184">
        <v>0</v>
      </c>
      <c r="O85" s="196" t="s">
        <v>62</v>
      </c>
      <c r="P85" s="209" t="s">
        <v>63</v>
      </c>
      <c r="Q85" s="222"/>
      <c r="R85" s="180">
        <v>-0.125</v>
      </c>
      <c r="S85" s="179">
        <v>-0.125</v>
      </c>
      <c r="T85" s="179">
        <v>-0.125</v>
      </c>
      <c r="U85" s="179">
        <v>-0.25</v>
      </c>
      <c r="V85" s="223">
        <v>-0.5</v>
      </c>
      <c r="W85" s="223">
        <v>-0.75</v>
      </c>
      <c r="X85" s="179">
        <v>-1.25</v>
      </c>
      <c r="Y85" s="184"/>
      <c r="AY85" s="66"/>
    </row>
    <row r="86" spans="1:56">
      <c r="A86" s="129"/>
      <c r="B86" s="144" t="s">
        <v>186</v>
      </c>
      <c r="C86" s="122"/>
      <c r="D86" s="180">
        <v>0</v>
      </c>
      <c r="E86" s="180">
        <v>0</v>
      </c>
      <c r="F86" s="180">
        <v>0</v>
      </c>
      <c r="G86" s="180">
        <v>0</v>
      </c>
      <c r="H86" s="180">
        <v>0</v>
      </c>
      <c r="I86" s="180">
        <v>0</v>
      </c>
      <c r="J86" s="180" t="s">
        <v>14</v>
      </c>
      <c r="K86" s="184">
        <v>0</v>
      </c>
      <c r="O86" s="196"/>
      <c r="P86" s="213" t="s">
        <v>186</v>
      </c>
      <c r="Q86" s="225"/>
      <c r="R86" s="180">
        <v>-1.375</v>
      </c>
      <c r="S86" s="180">
        <v>-1.375</v>
      </c>
      <c r="T86" s="180">
        <v>-1.375</v>
      </c>
      <c r="U86" s="180">
        <v>-1.375</v>
      </c>
      <c r="V86" s="180">
        <v>-1.375</v>
      </c>
      <c r="W86" s="180">
        <v>-1.375</v>
      </c>
      <c r="X86" s="180">
        <v>-3</v>
      </c>
      <c r="Y86" s="184"/>
      <c r="AY86" s="66"/>
    </row>
    <row r="87" spans="1:56">
      <c r="A87" s="158"/>
      <c r="B87" s="146" t="s">
        <v>64</v>
      </c>
      <c r="C87" s="123"/>
      <c r="D87" s="181">
        <v>0</v>
      </c>
      <c r="E87" s="181">
        <v>0</v>
      </c>
      <c r="F87" s="181">
        <v>0</v>
      </c>
      <c r="G87" s="181">
        <v>0</v>
      </c>
      <c r="H87" s="181">
        <v>0</v>
      </c>
      <c r="I87" s="181">
        <v>0</v>
      </c>
      <c r="J87" s="181">
        <v>0</v>
      </c>
      <c r="K87" s="183">
        <v>0</v>
      </c>
      <c r="O87" s="229"/>
      <c r="P87" s="216" t="s">
        <v>64</v>
      </c>
      <c r="Q87" s="220"/>
      <c r="R87" s="181">
        <v>-0.5</v>
      </c>
      <c r="S87" s="181">
        <v>-0.5</v>
      </c>
      <c r="T87" s="181">
        <v>-0.5</v>
      </c>
      <c r="U87" s="181">
        <v>-0.5</v>
      </c>
      <c r="V87" s="181">
        <v>-0.625</v>
      </c>
      <c r="W87" s="181">
        <v>-0.75</v>
      </c>
      <c r="X87" s="181">
        <v>-1.25</v>
      </c>
      <c r="Y87" s="183"/>
      <c r="AY87" s="66"/>
    </row>
    <row r="88" spans="1:56">
      <c r="A88" s="159" t="s">
        <v>134</v>
      </c>
      <c r="B88" s="141" t="s">
        <v>135</v>
      </c>
      <c r="C88" s="160"/>
      <c r="D88" s="180">
        <v>0</v>
      </c>
      <c r="E88" s="179">
        <v>0</v>
      </c>
      <c r="F88" s="179">
        <v>0</v>
      </c>
      <c r="G88" s="179">
        <v>0</v>
      </c>
      <c r="H88" s="179">
        <v>0</v>
      </c>
      <c r="I88" s="179">
        <v>0</v>
      </c>
      <c r="J88" s="186">
        <v>0</v>
      </c>
      <c r="K88" s="183">
        <v>0</v>
      </c>
      <c r="O88" s="231" t="s">
        <v>134</v>
      </c>
      <c r="P88" s="209" t="s">
        <v>135</v>
      </c>
      <c r="Q88" s="232"/>
      <c r="R88" s="180">
        <v>0</v>
      </c>
      <c r="S88" s="179">
        <v>0</v>
      </c>
      <c r="T88" s="179">
        <v>0</v>
      </c>
      <c r="U88" s="179">
        <v>0</v>
      </c>
      <c r="V88" s="179">
        <v>0</v>
      </c>
      <c r="W88" s="179">
        <v>-0.25</v>
      </c>
      <c r="X88" s="186">
        <v>-0.5</v>
      </c>
      <c r="Y88" s="183"/>
      <c r="AY88" s="66"/>
    </row>
    <row r="89" spans="1:56">
      <c r="A89" s="161" t="s">
        <v>65</v>
      </c>
      <c r="B89" s="162" t="s">
        <v>228</v>
      </c>
      <c r="C89" s="163"/>
      <c r="D89" s="173">
        <v>0</v>
      </c>
      <c r="E89" s="173">
        <v>0</v>
      </c>
      <c r="F89" s="173">
        <v>0</v>
      </c>
      <c r="G89" s="173">
        <v>0</v>
      </c>
      <c r="H89" s="173">
        <v>0</v>
      </c>
      <c r="I89" s="173">
        <v>0</v>
      </c>
      <c r="J89" s="173">
        <v>0</v>
      </c>
      <c r="K89" s="187">
        <v>0</v>
      </c>
      <c r="O89" s="233" t="s">
        <v>65</v>
      </c>
      <c r="P89" s="234" t="s">
        <v>228</v>
      </c>
      <c r="Q89" s="235"/>
      <c r="R89" s="173">
        <v>-0.25</v>
      </c>
      <c r="S89" s="173">
        <v>-0.25</v>
      </c>
      <c r="T89" s="173">
        <v>-0.25</v>
      </c>
      <c r="U89" s="173">
        <v>-0.25</v>
      </c>
      <c r="V89" s="173">
        <v>-0.25</v>
      </c>
      <c r="W89" s="173">
        <v>-0.375</v>
      </c>
      <c r="X89" s="173">
        <v>-0.5</v>
      </c>
      <c r="Y89" s="187"/>
      <c r="AY89" s="66"/>
    </row>
    <row r="90" spans="1:56">
      <c r="A90" s="164"/>
      <c r="B90" s="146" t="s">
        <v>137</v>
      </c>
      <c r="C90" s="147"/>
      <c r="D90" s="181">
        <v>0</v>
      </c>
      <c r="E90" s="181">
        <v>0</v>
      </c>
      <c r="F90" s="181">
        <v>0</v>
      </c>
      <c r="G90" s="181">
        <v>0</v>
      </c>
      <c r="H90" s="181">
        <v>0</v>
      </c>
      <c r="I90" s="181">
        <v>0</v>
      </c>
      <c r="J90" s="181">
        <v>0.5</v>
      </c>
      <c r="K90" s="188">
        <v>0</v>
      </c>
      <c r="O90" s="236"/>
      <c r="P90" s="216" t="s">
        <v>137</v>
      </c>
      <c r="Q90" s="217"/>
      <c r="R90" s="230">
        <v>-0.5</v>
      </c>
      <c r="S90" s="230">
        <v>-0.5</v>
      </c>
      <c r="T90" s="230">
        <v>-0.5</v>
      </c>
      <c r="U90" s="230">
        <v>-0.5</v>
      </c>
      <c r="V90" s="230">
        <v>-0.625</v>
      </c>
      <c r="W90" s="230">
        <v>-0.75</v>
      </c>
      <c r="X90" s="230">
        <v>-1.25</v>
      </c>
      <c r="Y90" s="188"/>
      <c r="AY90" s="66"/>
    </row>
    <row r="91" spans="1:56">
      <c r="A91" s="129"/>
      <c r="B91" s="144" t="s">
        <v>95</v>
      </c>
      <c r="C91" s="145"/>
      <c r="D91" s="180">
        <v>0</v>
      </c>
      <c r="E91" s="180">
        <v>0</v>
      </c>
      <c r="F91" s="180">
        <v>0</v>
      </c>
      <c r="G91" s="180">
        <v>0</v>
      </c>
      <c r="H91" s="180">
        <v>0</v>
      </c>
      <c r="I91" s="180">
        <v>0</v>
      </c>
      <c r="J91" s="180">
        <v>0</v>
      </c>
      <c r="K91" s="184">
        <v>0</v>
      </c>
      <c r="O91" s="196"/>
      <c r="P91" s="213" t="s">
        <v>95</v>
      </c>
      <c r="Q91" s="214"/>
      <c r="R91" s="180">
        <v>1</v>
      </c>
      <c r="S91" s="180">
        <v>1</v>
      </c>
      <c r="T91" s="180">
        <v>1</v>
      </c>
      <c r="U91" s="180">
        <v>1</v>
      </c>
      <c r="V91" s="180">
        <v>1.125</v>
      </c>
      <c r="W91" s="180">
        <v>1.125</v>
      </c>
      <c r="X91" s="180">
        <v>1.125</v>
      </c>
      <c r="Y91" s="180"/>
      <c r="AC91" s="213" t="s">
        <v>95</v>
      </c>
      <c r="AD91" s="880">
        <v>1</v>
      </c>
      <c r="AE91" s="880">
        <v>1</v>
      </c>
      <c r="AF91" s="880">
        <v>1</v>
      </c>
      <c r="AG91" s="880">
        <v>1</v>
      </c>
      <c r="AH91" s="880">
        <v>1.125</v>
      </c>
      <c r="AI91" s="880">
        <v>1.125</v>
      </c>
      <c r="AJ91" s="881">
        <v>1.125</v>
      </c>
      <c r="AK91" s="882">
        <v>1</v>
      </c>
      <c r="AY91" s="66"/>
    </row>
    <row r="92" spans="1:56">
      <c r="A92" s="165" t="s">
        <v>138</v>
      </c>
      <c r="B92" s="144" t="s">
        <v>96</v>
      </c>
      <c r="C92" s="145"/>
      <c r="D92" s="180">
        <v>0</v>
      </c>
      <c r="E92" s="180">
        <v>0</v>
      </c>
      <c r="F92" s="180">
        <v>0</v>
      </c>
      <c r="G92" s="180">
        <v>0</v>
      </c>
      <c r="H92" s="180">
        <v>0</v>
      </c>
      <c r="I92" s="180">
        <v>0</v>
      </c>
      <c r="J92" s="180">
        <v>0</v>
      </c>
      <c r="K92" s="184">
        <v>0</v>
      </c>
      <c r="O92" s="237" t="s">
        <v>138</v>
      </c>
      <c r="P92" s="213" t="s">
        <v>96</v>
      </c>
      <c r="Q92" s="214"/>
      <c r="R92" s="180">
        <v>0.75</v>
      </c>
      <c r="S92" s="180">
        <v>0.75</v>
      </c>
      <c r="T92" s="180">
        <v>0.75</v>
      </c>
      <c r="U92" s="180">
        <v>0.75</v>
      </c>
      <c r="V92" s="180">
        <v>0.875</v>
      </c>
      <c r="W92" s="180">
        <v>0.875</v>
      </c>
      <c r="X92" s="180">
        <v>0.875</v>
      </c>
      <c r="Y92" s="180"/>
      <c r="AC92" s="213" t="s">
        <v>96</v>
      </c>
      <c r="AD92" s="880">
        <v>0.75</v>
      </c>
      <c r="AE92" s="880">
        <v>0.75</v>
      </c>
      <c r="AF92" s="880">
        <v>0.75</v>
      </c>
      <c r="AG92" s="880">
        <v>0.75</v>
      </c>
      <c r="AH92" s="880">
        <v>0.875</v>
      </c>
      <c r="AI92" s="880">
        <v>0.875</v>
      </c>
      <c r="AJ92" s="881">
        <v>0.875</v>
      </c>
      <c r="AK92" s="883">
        <v>0.75</v>
      </c>
      <c r="AY92" s="66"/>
    </row>
    <row r="93" spans="1:56">
      <c r="A93" s="129" t="s">
        <v>139</v>
      </c>
      <c r="B93" s="144" t="s">
        <v>7</v>
      </c>
      <c r="C93" s="145"/>
      <c r="D93" s="180">
        <v>0.25</v>
      </c>
      <c r="E93" s="180">
        <v>0.25</v>
      </c>
      <c r="F93" s="180">
        <v>0.25</v>
      </c>
      <c r="G93" s="180">
        <v>0.25</v>
      </c>
      <c r="H93" s="180">
        <v>0.375</v>
      </c>
      <c r="I93" s="180">
        <v>0.375</v>
      </c>
      <c r="J93" s="180">
        <v>0.375</v>
      </c>
      <c r="K93" s="184">
        <v>0</v>
      </c>
      <c r="O93" s="196" t="s">
        <v>139</v>
      </c>
      <c r="P93" s="213" t="s">
        <v>7</v>
      </c>
      <c r="Q93" s="214"/>
      <c r="R93" s="190">
        <v>0.25</v>
      </c>
      <c r="S93" s="190">
        <v>0.25</v>
      </c>
      <c r="T93" s="190">
        <v>0.25</v>
      </c>
      <c r="U93" s="190">
        <v>0.25</v>
      </c>
      <c r="V93" s="190">
        <v>0.25</v>
      </c>
      <c r="W93" s="190">
        <v>0.25</v>
      </c>
      <c r="X93" s="190">
        <v>0.25</v>
      </c>
      <c r="Y93" s="190"/>
      <c r="AC93" s="213" t="s">
        <v>7</v>
      </c>
      <c r="AD93" s="124">
        <v>0.25</v>
      </c>
      <c r="AE93" s="124">
        <v>0.25</v>
      </c>
      <c r="AF93" s="124">
        <v>0.25</v>
      </c>
      <c r="AG93" s="124">
        <v>0.25</v>
      </c>
      <c r="AH93" s="124">
        <v>0.25</v>
      </c>
      <c r="AI93" s="124">
        <v>0.25</v>
      </c>
      <c r="AJ93" s="124">
        <v>0.25</v>
      </c>
      <c r="AK93" s="883">
        <v>0.25</v>
      </c>
      <c r="AY93" s="66"/>
    </row>
    <row r="94" spans="1:56" ht="16.5">
      <c r="A94" s="129" t="s">
        <v>229</v>
      </c>
      <c r="B94" s="144" t="s">
        <v>9</v>
      </c>
      <c r="C94" s="145"/>
      <c r="D94" s="180">
        <v>0.375</v>
      </c>
      <c r="E94" s="180">
        <v>0.375</v>
      </c>
      <c r="F94" s="180">
        <v>0.375</v>
      </c>
      <c r="G94" s="180">
        <v>0.375</v>
      </c>
      <c r="H94" s="180">
        <v>0.625</v>
      </c>
      <c r="I94" s="180">
        <v>0.625</v>
      </c>
      <c r="J94" s="180">
        <v>0.625</v>
      </c>
      <c r="K94" s="184">
        <v>0</v>
      </c>
      <c r="O94" s="196" t="s">
        <v>229</v>
      </c>
      <c r="P94" s="213" t="s">
        <v>9</v>
      </c>
      <c r="Q94" s="214"/>
      <c r="R94" s="180">
        <v>-0.375</v>
      </c>
      <c r="S94" s="180">
        <v>-0.375</v>
      </c>
      <c r="T94" s="180">
        <v>-0.375</v>
      </c>
      <c r="U94" s="180">
        <v>-0.375</v>
      </c>
      <c r="V94" s="180">
        <v>-0.5</v>
      </c>
      <c r="W94" s="180">
        <v>-0.5</v>
      </c>
      <c r="X94" s="180">
        <v>-0.5</v>
      </c>
      <c r="Y94" s="180"/>
      <c r="AC94" s="213" t="s">
        <v>9</v>
      </c>
      <c r="AD94" s="124">
        <v>-0.375</v>
      </c>
      <c r="AE94" s="124">
        <v>-0.375</v>
      </c>
      <c r="AF94" s="124">
        <v>-0.375</v>
      </c>
      <c r="AG94" s="124">
        <v>-0.375</v>
      </c>
      <c r="AH94" s="124">
        <v>-0.5</v>
      </c>
      <c r="AI94" s="124">
        <v>-0.5</v>
      </c>
      <c r="AJ94" s="124">
        <v>-0.5</v>
      </c>
      <c r="AK94" s="883">
        <v>-0.5</v>
      </c>
    </row>
    <row r="95" spans="1:56">
      <c r="A95" s="129"/>
      <c r="B95" s="144" t="s">
        <v>11</v>
      </c>
      <c r="C95" s="145"/>
      <c r="D95" s="180">
        <v>0.625</v>
      </c>
      <c r="E95" s="180">
        <v>0.625</v>
      </c>
      <c r="F95" s="180">
        <v>0.875</v>
      </c>
      <c r="G95" s="180">
        <v>0.875</v>
      </c>
      <c r="H95" s="180">
        <v>1.125</v>
      </c>
      <c r="I95" s="180">
        <v>1.125</v>
      </c>
      <c r="J95" s="180">
        <v>1.125</v>
      </c>
      <c r="K95" s="184">
        <v>0</v>
      </c>
      <c r="O95" s="196"/>
      <c r="P95" s="213" t="s">
        <v>11</v>
      </c>
      <c r="Q95" s="214"/>
      <c r="R95" s="180">
        <v>-1.125</v>
      </c>
      <c r="S95" s="180">
        <v>-1.125</v>
      </c>
      <c r="T95" s="180">
        <v>-1.375</v>
      </c>
      <c r="U95" s="180">
        <v>-1.375</v>
      </c>
      <c r="V95" s="180">
        <v>-1.6250000000000002</v>
      </c>
      <c r="W95" s="180">
        <v>-1.6250000000000002</v>
      </c>
      <c r="X95" s="180">
        <v>-1.6250000000000002</v>
      </c>
      <c r="Y95" s="180"/>
      <c r="AC95" s="213" t="s">
        <v>11</v>
      </c>
      <c r="AD95" s="124">
        <v>-1.125</v>
      </c>
      <c r="AE95" s="124">
        <v>-1.125</v>
      </c>
      <c r="AF95" s="124">
        <v>-1.375</v>
      </c>
      <c r="AG95" s="124">
        <v>-1.375</v>
      </c>
      <c r="AH95" s="124">
        <v>-1.6250000000000002</v>
      </c>
      <c r="AI95" s="124">
        <v>-1.6250000000000002</v>
      </c>
      <c r="AJ95" s="124">
        <v>-1.6250000000000002</v>
      </c>
      <c r="AK95" s="883">
        <v>-1.6250000000000002</v>
      </c>
    </row>
    <row r="96" spans="1:56">
      <c r="A96" s="129"/>
      <c r="B96" s="144" t="s">
        <v>97</v>
      </c>
      <c r="C96" s="145"/>
      <c r="D96" s="191">
        <v>0.75</v>
      </c>
      <c r="E96" s="191">
        <v>0.75</v>
      </c>
      <c r="F96" s="191">
        <v>1</v>
      </c>
      <c r="G96" s="191">
        <v>1</v>
      </c>
      <c r="H96" s="191">
        <v>1.25</v>
      </c>
      <c r="I96" s="191">
        <v>1.25</v>
      </c>
      <c r="J96" s="191">
        <v>1.25</v>
      </c>
      <c r="K96" s="192">
        <v>0</v>
      </c>
      <c r="O96" s="196"/>
      <c r="P96" s="213" t="s">
        <v>97</v>
      </c>
      <c r="Q96" s="214"/>
      <c r="R96" s="180">
        <v>-1.7500000000000002</v>
      </c>
      <c r="S96" s="180">
        <v>-1.7500000000000002</v>
      </c>
      <c r="T96" s="180">
        <v>-2</v>
      </c>
      <c r="U96" s="180">
        <v>-2</v>
      </c>
      <c r="V96" s="180">
        <v>-2.25</v>
      </c>
      <c r="W96" s="180">
        <v>-2.25</v>
      </c>
      <c r="X96" s="180">
        <v>-2.25</v>
      </c>
      <c r="Y96" s="180"/>
      <c r="AC96" s="213" t="s">
        <v>97</v>
      </c>
      <c r="AD96" s="124">
        <v>-1.7500000000000002</v>
      </c>
      <c r="AE96" s="124">
        <v>-1.7500000000000002</v>
      </c>
      <c r="AF96" s="124">
        <v>-2</v>
      </c>
      <c r="AG96" s="124">
        <v>-2</v>
      </c>
      <c r="AH96" s="124">
        <v>-2.25</v>
      </c>
      <c r="AI96" s="124">
        <v>-2.25</v>
      </c>
      <c r="AJ96" s="125">
        <v>-2.25</v>
      </c>
      <c r="AK96" s="884">
        <v>-2.25</v>
      </c>
    </row>
    <row r="97" spans="1:25">
      <c r="A97" s="157"/>
      <c r="B97" s="141" t="s">
        <v>95</v>
      </c>
      <c r="C97" s="142"/>
      <c r="D97" s="179">
        <v>0</v>
      </c>
      <c r="E97" s="179">
        <v>0</v>
      </c>
      <c r="F97" s="179">
        <v>0</v>
      </c>
      <c r="G97" s="179">
        <v>0</v>
      </c>
      <c r="H97" s="179">
        <v>0</v>
      </c>
      <c r="I97" s="179">
        <v>-0.125</v>
      </c>
      <c r="J97" s="179">
        <v>-0.25</v>
      </c>
      <c r="K97" s="185">
        <v>0</v>
      </c>
      <c r="O97" s="228"/>
      <c r="P97" s="209" t="s">
        <v>95</v>
      </c>
      <c r="Q97" s="210"/>
      <c r="R97" s="223">
        <v>0.75</v>
      </c>
      <c r="S97" s="223">
        <v>0.75</v>
      </c>
      <c r="T97" s="223">
        <v>0.75</v>
      </c>
      <c r="U97" s="223">
        <v>0.75</v>
      </c>
      <c r="V97" s="223">
        <v>0.875</v>
      </c>
      <c r="W97" s="223">
        <v>1</v>
      </c>
      <c r="X97" s="223">
        <v>1.125</v>
      </c>
      <c r="Y97" s="223"/>
    </row>
    <row r="98" spans="1:25">
      <c r="A98" s="132"/>
      <c r="B98" s="144" t="s">
        <v>96</v>
      </c>
      <c r="C98" s="145"/>
      <c r="D98" s="180">
        <v>0</v>
      </c>
      <c r="E98" s="180">
        <v>0</v>
      </c>
      <c r="F98" s="180">
        <v>0</v>
      </c>
      <c r="G98" s="180">
        <v>0</v>
      </c>
      <c r="H98" s="180">
        <v>0</v>
      </c>
      <c r="I98" s="180">
        <v>0</v>
      </c>
      <c r="J98" s="180">
        <v>-0.125</v>
      </c>
      <c r="K98" s="184">
        <v>0</v>
      </c>
      <c r="O98" s="200"/>
      <c r="P98" s="213" t="s">
        <v>96</v>
      </c>
      <c r="Q98" s="214"/>
      <c r="R98" s="190">
        <v>0.5</v>
      </c>
      <c r="S98" s="190">
        <v>0.5</v>
      </c>
      <c r="T98" s="190">
        <v>0.5</v>
      </c>
      <c r="U98" s="190">
        <v>0.5</v>
      </c>
      <c r="V98" s="190">
        <v>0.625</v>
      </c>
      <c r="W98" s="190">
        <v>0.625</v>
      </c>
      <c r="X98" s="190">
        <v>0.75</v>
      </c>
      <c r="Y98" s="190"/>
    </row>
    <row r="99" spans="1:25">
      <c r="A99" s="129" t="s">
        <v>139</v>
      </c>
      <c r="B99" s="144" t="s">
        <v>7</v>
      </c>
      <c r="C99" s="145"/>
      <c r="D99" s="180">
        <v>0.25</v>
      </c>
      <c r="E99" s="180">
        <v>0.25</v>
      </c>
      <c r="F99" s="180">
        <v>0.25</v>
      </c>
      <c r="G99" s="180">
        <v>0.25</v>
      </c>
      <c r="H99" s="180">
        <v>0.375</v>
      </c>
      <c r="I99" s="180">
        <v>0.375</v>
      </c>
      <c r="J99" s="180">
        <v>0.375</v>
      </c>
      <c r="K99" s="184">
        <v>0</v>
      </c>
      <c r="O99" s="196" t="s">
        <v>139</v>
      </c>
      <c r="P99" s="213" t="s">
        <v>7</v>
      </c>
      <c r="Q99" s="214"/>
      <c r="R99" s="180">
        <v>0</v>
      </c>
      <c r="S99" s="180">
        <v>0</v>
      </c>
      <c r="T99" s="180">
        <v>0</v>
      </c>
      <c r="U99" s="180">
        <v>0</v>
      </c>
      <c r="V99" s="180">
        <v>0</v>
      </c>
      <c r="W99" s="180">
        <v>0</v>
      </c>
      <c r="X99" s="180">
        <v>0</v>
      </c>
      <c r="Y99" s="180"/>
    </row>
    <row r="100" spans="1:25" ht="16.5">
      <c r="A100" s="129" t="s">
        <v>229</v>
      </c>
      <c r="B100" s="144" t="s">
        <v>9</v>
      </c>
      <c r="C100" s="145"/>
      <c r="D100" s="180">
        <v>0.25</v>
      </c>
      <c r="E100" s="180">
        <v>0.25</v>
      </c>
      <c r="F100" s="180">
        <v>0.25</v>
      </c>
      <c r="G100" s="180">
        <v>0.25</v>
      </c>
      <c r="H100" s="180">
        <v>0.5</v>
      </c>
      <c r="I100" s="180">
        <v>0.5</v>
      </c>
      <c r="J100" s="180">
        <v>0.5</v>
      </c>
      <c r="K100" s="184">
        <v>0</v>
      </c>
      <c r="O100" s="196" t="s">
        <v>229</v>
      </c>
      <c r="P100" s="213" t="s">
        <v>9</v>
      </c>
      <c r="Q100" s="214"/>
      <c r="R100" s="180">
        <v>-0.5</v>
      </c>
      <c r="S100" s="180">
        <v>-0.5</v>
      </c>
      <c r="T100" s="180">
        <v>-0.5</v>
      </c>
      <c r="U100" s="180">
        <v>-0.5</v>
      </c>
      <c r="V100" s="180">
        <v>-0.625</v>
      </c>
      <c r="W100" s="180">
        <v>-0.625</v>
      </c>
      <c r="X100" s="180">
        <v>-0.625</v>
      </c>
      <c r="Y100" s="180"/>
    </row>
    <row r="101" spans="1:25">
      <c r="A101" s="129" t="s">
        <v>230</v>
      </c>
      <c r="B101" s="144" t="s">
        <v>11</v>
      </c>
      <c r="C101" s="145"/>
      <c r="D101" s="180">
        <v>0.625</v>
      </c>
      <c r="E101" s="180">
        <v>0.625</v>
      </c>
      <c r="F101" s="180">
        <v>0.875</v>
      </c>
      <c r="G101" s="180">
        <v>0.875</v>
      </c>
      <c r="H101" s="180">
        <v>1.125</v>
      </c>
      <c r="I101" s="180">
        <v>1.125</v>
      </c>
      <c r="J101" s="180">
        <v>1.125</v>
      </c>
      <c r="K101" s="184">
        <v>0</v>
      </c>
      <c r="O101" s="196" t="s">
        <v>230</v>
      </c>
      <c r="P101" s="213" t="s">
        <v>11</v>
      </c>
      <c r="Q101" s="214"/>
      <c r="R101" s="180">
        <v>-1.25</v>
      </c>
      <c r="S101" s="180">
        <v>-1.25</v>
      </c>
      <c r="T101" s="180">
        <v>-1.5</v>
      </c>
      <c r="U101" s="180">
        <v>-1.5</v>
      </c>
      <c r="V101" s="180">
        <v>-1.7500000000000002</v>
      </c>
      <c r="W101" s="180">
        <v>-1.7500000000000002</v>
      </c>
      <c r="X101" s="180">
        <v>-1.7500000000000002</v>
      </c>
      <c r="Y101" s="180"/>
    </row>
    <row r="102" spans="1:25">
      <c r="A102" s="158"/>
      <c r="B102" s="146" t="s">
        <v>97</v>
      </c>
      <c r="C102" s="147"/>
      <c r="D102" s="191">
        <v>0.75</v>
      </c>
      <c r="E102" s="191">
        <v>0.75</v>
      </c>
      <c r="F102" s="191">
        <v>1</v>
      </c>
      <c r="G102" s="191">
        <v>1</v>
      </c>
      <c r="H102" s="191">
        <v>1.25</v>
      </c>
      <c r="I102" s="191">
        <v>1.25</v>
      </c>
      <c r="J102" s="191">
        <v>1.25</v>
      </c>
      <c r="K102" s="183">
        <v>0</v>
      </c>
      <c r="O102" s="229"/>
      <c r="P102" s="216" t="s">
        <v>97</v>
      </c>
      <c r="Q102" s="217"/>
      <c r="R102" s="181">
        <v>-1.7500000000000002</v>
      </c>
      <c r="S102" s="181">
        <v>-1.7500000000000002</v>
      </c>
      <c r="T102" s="181">
        <v>-2</v>
      </c>
      <c r="U102" s="181">
        <v>-2</v>
      </c>
      <c r="V102" s="181">
        <v>-2.25</v>
      </c>
      <c r="W102" s="181">
        <v>-2.25</v>
      </c>
      <c r="X102" s="181">
        <v>-2.25</v>
      </c>
      <c r="Y102" s="181"/>
    </row>
    <row r="103" spans="1:25">
      <c r="A103" s="166" t="s">
        <v>68</v>
      </c>
      <c r="B103" s="167" t="s">
        <v>69</v>
      </c>
      <c r="C103" s="168"/>
      <c r="D103" s="182">
        <v>0</v>
      </c>
      <c r="E103" s="182">
        <v>0</v>
      </c>
      <c r="F103" s="182">
        <v>0</v>
      </c>
      <c r="G103" s="182">
        <v>0</v>
      </c>
      <c r="H103" s="182">
        <v>0</v>
      </c>
      <c r="I103" s="182">
        <v>0</v>
      </c>
      <c r="J103" s="182">
        <v>0</v>
      </c>
      <c r="K103" s="189">
        <v>0</v>
      </c>
      <c r="O103" s="238" t="s">
        <v>68</v>
      </c>
      <c r="P103" s="239" t="s">
        <v>69</v>
      </c>
      <c r="Q103" s="240"/>
      <c r="R103" s="182">
        <v>-0.25</v>
      </c>
      <c r="S103" s="182">
        <v>-0.25</v>
      </c>
      <c r="T103" s="182">
        <v>-0.25</v>
      </c>
      <c r="U103" s="182">
        <v>-0.25</v>
      </c>
      <c r="V103" s="182">
        <v>-0.25</v>
      </c>
      <c r="W103" s="182">
        <v>-0.25</v>
      </c>
      <c r="X103" s="182">
        <v>-0.25</v>
      </c>
      <c r="Y103" s="189"/>
    </row>
    <row r="104" spans="1:25">
      <c r="O104" s="241"/>
      <c r="P104" s="241"/>
      <c r="Q104" s="241"/>
      <c r="R104" s="241"/>
      <c r="S104" s="241"/>
      <c r="T104" s="241"/>
      <c r="U104" s="241"/>
      <c r="V104" s="241"/>
      <c r="W104" s="241"/>
      <c r="X104" s="242"/>
      <c r="Y104" s="30"/>
    </row>
    <row r="105" spans="1:25">
      <c r="O105" s="243" t="s">
        <v>231</v>
      </c>
      <c r="P105" s="244"/>
      <c r="Q105" s="245"/>
      <c r="R105" s="246" t="s">
        <v>100</v>
      </c>
      <c r="S105" s="247"/>
      <c r="T105" s="247"/>
      <c r="U105" s="247"/>
      <c r="V105" s="246" t="s">
        <v>232</v>
      </c>
      <c r="W105" s="247"/>
      <c r="X105" s="195"/>
      <c r="Y105" s="30"/>
    </row>
    <row r="106" spans="1:25">
      <c r="O106" s="248" t="s">
        <v>209</v>
      </c>
      <c r="P106" s="249" t="s">
        <v>108</v>
      </c>
      <c r="Q106" s="250">
        <v>0</v>
      </c>
      <c r="R106" s="251" t="s">
        <v>101</v>
      </c>
      <c r="S106" s="252" t="s">
        <v>102</v>
      </c>
      <c r="T106" s="252"/>
      <c r="U106" s="252"/>
      <c r="V106" s="251" t="s">
        <v>233</v>
      </c>
      <c r="W106" s="252" t="s">
        <v>72</v>
      </c>
      <c r="X106" s="253"/>
      <c r="Y106" s="30"/>
    </row>
    <row r="107" spans="1:25">
      <c r="O107" s="248"/>
      <c r="P107" s="249" t="s">
        <v>109</v>
      </c>
      <c r="Q107" s="250">
        <v>-0.375</v>
      </c>
      <c r="R107" s="251" t="s">
        <v>103</v>
      </c>
      <c r="S107" s="254">
        <v>6.5</v>
      </c>
      <c r="T107" s="254"/>
      <c r="U107" s="254"/>
      <c r="V107" s="251" t="s">
        <v>234</v>
      </c>
      <c r="W107" s="254">
        <v>24</v>
      </c>
      <c r="X107" s="255"/>
      <c r="Y107" s="30"/>
    </row>
    <row r="108" spans="1:25">
      <c r="O108" s="256"/>
      <c r="P108" s="257" t="s">
        <v>235</v>
      </c>
      <c r="Q108" s="258">
        <v>-0.75</v>
      </c>
      <c r="R108" s="251" t="s">
        <v>236</v>
      </c>
      <c r="S108" s="252" t="s">
        <v>104</v>
      </c>
      <c r="T108" s="252"/>
      <c r="U108" s="252"/>
      <c r="V108" s="251" t="s">
        <v>237</v>
      </c>
      <c r="W108" s="252">
        <v>600</v>
      </c>
      <c r="X108" s="253"/>
      <c r="Y108" s="30"/>
    </row>
    <row r="109" spans="1:25">
      <c r="O109" s="259" t="s">
        <v>238</v>
      </c>
      <c r="P109" s="260" t="s">
        <v>239</v>
      </c>
      <c r="Q109" s="186">
        <v>-0.125</v>
      </c>
      <c r="R109" s="251" t="s">
        <v>157</v>
      </c>
      <c r="S109" s="254" t="s">
        <v>240</v>
      </c>
      <c r="T109" s="254"/>
      <c r="U109" s="254"/>
      <c r="V109" s="251" t="s">
        <v>241</v>
      </c>
      <c r="W109" s="261">
        <v>80</v>
      </c>
      <c r="X109" s="262"/>
      <c r="Y109" s="30"/>
    </row>
    <row r="110" spans="1:25" ht="15.75" thickBot="1">
      <c r="O110" s="263" t="s">
        <v>242</v>
      </c>
      <c r="P110" s="264"/>
      <c r="Q110" s="265"/>
      <c r="R110" s="251" t="s">
        <v>105</v>
      </c>
      <c r="S110" s="252" t="s">
        <v>106</v>
      </c>
      <c r="T110" s="252"/>
      <c r="U110" s="252"/>
      <c r="V110" s="266"/>
      <c r="W110" s="267"/>
      <c r="X110" s="268"/>
      <c r="Y110" s="30"/>
    </row>
    <row r="111" spans="1:25" ht="15.75" thickTop="1">
      <c r="O111" s="30"/>
      <c r="P111" s="30"/>
      <c r="Q111" s="243" t="s">
        <v>202</v>
      </c>
      <c r="R111" s="247"/>
      <c r="S111" s="247" t="s">
        <v>243</v>
      </c>
      <c r="T111" s="247" t="s">
        <v>244</v>
      </c>
      <c r="U111" s="172" t="s">
        <v>245</v>
      </c>
      <c r="V111" s="269"/>
      <c r="W111" s="30"/>
      <c r="X111" s="30"/>
      <c r="Y111" s="30"/>
    </row>
    <row r="112" spans="1:25">
      <c r="O112" s="30"/>
      <c r="P112" s="30"/>
      <c r="Q112" s="251" t="s">
        <v>246</v>
      </c>
      <c r="R112" s="270"/>
      <c r="S112" s="271">
        <v>360</v>
      </c>
      <c r="T112" s="271">
        <v>360</v>
      </c>
      <c r="U112" s="272" t="s">
        <v>14</v>
      </c>
      <c r="V112" s="30"/>
      <c r="W112" s="30"/>
      <c r="X112" s="30"/>
      <c r="Y112" s="30"/>
    </row>
    <row r="113" spans="1:54">
      <c r="O113" s="30"/>
      <c r="P113" s="30"/>
      <c r="Q113" s="251" t="s">
        <v>247</v>
      </c>
      <c r="R113" s="270"/>
      <c r="S113" s="271">
        <v>240</v>
      </c>
      <c r="T113" s="271">
        <v>360</v>
      </c>
      <c r="U113" s="272">
        <v>120</v>
      </c>
      <c r="V113" s="30"/>
      <c r="W113" s="30"/>
      <c r="X113" s="30"/>
      <c r="Y113" s="30"/>
    </row>
    <row r="114" spans="1:54">
      <c r="O114" s="30"/>
      <c r="P114" s="30"/>
      <c r="Q114" s="251" t="s">
        <v>248</v>
      </c>
      <c r="R114" s="270"/>
      <c r="S114" s="271">
        <v>360</v>
      </c>
      <c r="T114" s="271">
        <v>480</v>
      </c>
      <c r="U114" s="272">
        <v>120</v>
      </c>
      <c r="V114" s="30"/>
      <c r="W114" s="30"/>
      <c r="X114" s="30"/>
      <c r="Y114" s="30"/>
    </row>
    <row r="115" spans="1:54">
      <c r="O115" s="30"/>
      <c r="P115" s="30"/>
      <c r="Q115" s="251" t="s">
        <v>249</v>
      </c>
      <c r="R115" s="270"/>
      <c r="S115" s="271">
        <v>180</v>
      </c>
      <c r="T115" s="271">
        <v>180</v>
      </c>
      <c r="U115" s="272" t="s">
        <v>14</v>
      </c>
      <c r="V115" s="30"/>
      <c r="W115" s="30"/>
      <c r="X115" s="30"/>
      <c r="Y115" s="30"/>
    </row>
    <row r="116" spans="1:54">
      <c r="O116" s="30"/>
      <c r="P116" s="30"/>
      <c r="Q116" s="251" t="s">
        <v>250</v>
      </c>
      <c r="R116" s="270"/>
      <c r="S116" s="271">
        <v>360</v>
      </c>
      <c r="T116" s="271">
        <v>360</v>
      </c>
      <c r="U116" s="272" t="s">
        <v>14</v>
      </c>
      <c r="V116" s="30"/>
      <c r="W116" s="30"/>
      <c r="X116" s="30"/>
      <c r="Y116" s="30"/>
    </row>
    <row r="117" spans="1:54">
      <c r="O117" s="30"/>
      <c r="P117" s="30"/>
      <c r="Q117" s="251" t="s">
        <v>251</v>
      </c>
      <c r="R117" s="270"/>
      <c r="S117" s="271">
        <v>240</v>
      </c>
      <c r="T117" s="271">
        <v>360</v>
      </c>
      <c r="U117" s="272">
        <v>120</v>
      </c>
      <c r="V117" s="30"/>
      <c r="W117" s="30"/>
      <c r="X117" s="30"/>
      <c r="Y117" s="30"/>
    </row>
    <row r="118" spans="1:54">
      <c r="O118" s="30"/>
      <c r="P118" s="30"/>
      <c r="Q118" s="251" t="s">
        <v>252</v>
      </c>
      <c r="R118" s="270"/>
      <c r="S118" s="271">
        <v>360</v>
      </c>
      <c r="T118" s="271">
        <v>480</v>
      </c>
      <c r="U118" s="272">
        <v>120</v>
      </c>
      <c r="V118" s="30"/>
      <c r="W118" s="30"/>
      <c r="X118" s="30"/>
      <c r="Y118" s="30"/>
    </row>
    <row r="119" spans="1:54">
      <c r="O119" s="30"/>
      <c r="P119" s="30"/>
      <c r="Q119" s="273" t="s">
        <v>253</v>
      </c>
      <c r="R119" s="274"/>
      <c r="S119" s="275">
        <v>480</v>
      </c>
      <c r="T119" s="275">
        <v>480</v>
      </c>
      <c r="U119" s="276" t="s">
        <v>14</v>
      </c>
      <c r="V119" s="30"/>
      <c r="W119" s="30"/>
      <c r="X119" s="30"/>
      <c r="Y119" s="30"/>
    </row>
    <row r="120" spans="1:54">
      <c r="O120" s="30"/>
      <c r="P120" s="30"/>
      <c r="Q120" s="277" t="s">
        <v>254</v>
      </c>
      <c r="R120" s="278"/>
      <c r="S120" s="278"/>
      <c r="T120" s="278"/>
      <c r="U120" s="279"/>
      <c r="V120" s="30"/>
      <c r="W120" s="30"/>
      <c r="X120" s="30"/>
      <c r="Y120" s="30"/>
    </row>
    <row r="121" spans="1:54" ht="15.75" thickBot="1">
      <c r="O121" s="30"/>
      <c r="P121" s="30"/>
      <c r="Q121" s="280" t="s">
        <v>255</v>
      </c>
      <c r="R121" s="281"/>
      <c r="S121" s="281"/>
      <c r="T121" s="281"/>
      <c r="U121" s="282"/>
      <c r="V121" s="30"/>
      <c r="W121" s="30"/>
      <c r="X121" s="30"/>
      <c r="Y121" s="30"/>
    </row>
    <row r="122" spans="1:54" ht="15.75" thickTop="1"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</row>
    <row r="123" spans="1:54"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</row>
    <row r="124" spans="1:54"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</row>
    <row r="125" spans="1:54"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</row>
    <row r="126" spans="1:54">
      <c r="A126" t="s">
        <v>326</v>
      </c>
      <c r="D126" t="s">
        <v>686</v>
      </c>
      <c r="N126" t="s">
        <v>327</v>
      </c>
      <c r="R126" t="s">
        <v>34</v>
      </c>
      <c r="W126" t="s">
        <v>35</v>
      </c>
      <c r="Z126" t="s">
        <v>328</v>
      </c>
      <c r="AC126" t="s">
        <v>355</v>
      </c>
      <c r="AF126" t="s">
        <v>356</v>
      </c>
      <c r="AL126" t="s">
        <v>366</v>
      </c>
      <c r="AP126" t="s">
        <v>376</v>
      </c>
      <c r="AT126" t="s">
        <v>442</v>
      </c>
      <c r="AY126" t="s">
        <v>494</v>
      </c>
      <c r="BB126" t="s">
        <v>490</v>
      </c>
    </row>
    <row r="128" spans="1:54">
      <c r="A128" t="s">
        <v>195</v>
      </c>
      <c r="D128" t="s">
        <v>195</v>
      </c>
      <c r="N128" t="s">
        <v>195</v>
      </c>
      <c r="W128" t="s">
        <v>195</v>
      </c>
      <c r="Z128" t="s">
        <v>195</v>
      </c>
      <c r="AC128" t="s">
        <v>195</v>
      </c>
      <c r="AF128" t="s">
        <v>195</v>
      </c>
      <c r="AL128" t="s">
        <v>195</v>
      </c>
      <c r="AP128" t="s">
        <v>195</v>
      </c>
      <c r="AT128" t="s">
        <v>195</v>
      </c>
      <c r="AY128" t="s">
        <v>195</v>
      </c>
      <c r="BB128" t="s">
        <v>195</v>
      </c>
    </row>
    <row r="129" spans="1:54">
      <c r="A129" t="s">
        <v>196</v>
      </c>
      <c r="D129" t="s">
        <v>661</v>
      </c>
      <c r="N129" t="s">
        <v>194</v>
      </c>
      <c r="R129" t="s">
        <v>213</v>
      </c>
      <c r="W129" t="s">
        <v>466</v>
      </c>
      <c r="Z129" t="s">
        <v>112</v>
      </c>
      <c r="AC129" t="s">
        <v>4</v>
      </c>
      <c r="AF129" t="s">
        <v>315</v>
      </c>
      <c r="AL129" t="s">
        <v>367</v>
      </c>
      <c r="AP129" t="s">
        <v>476</v>
      </c>
      <c r="AT129" t="s">
        <v>73</v>
      </c>
      <c r="AY129" t="s">
        <v>495</v>
      </c>
      <c r="BB129" t="s">
        <v>642</v>
      </c>
    </row>
    <row r="130" spans="1:54">
      <c r="A130" t="s">
        <v>197</v>
      </c>
      <c r="D130" t="s">
        <v>662</v>
      </c>
      <c r="W130" t="s">
        <v>127</v>
      </c>
      <c r="Z130" t="s">
        <v>24</v>
      </c>
      <c r="AF130" t="s">
        <v>314</v>
      </c>
      <c r="AL130" t="s">
        <v>368</v>
      </c>
      <c r="AY130" t="s">
        <v>496</v>
      </c>
      <c r="BB130" t="s">
        <v>643</v>
      </c>
    </row>
    <row r="131" spans="1:54">
      <c r="A131" t="s">
        <v>91</v>
      </c>
      <c r="N131" t="s">
        <v>195</v>
      </c>
      <c r="W131" t="s">
        <v>48</v>
      </c>
      <c r="Z131" t="s">
        <v>25</v>
      </c>
      <c r="AC131" t="s">
        <v>195</v>
      </c>
      <c r="AT131" t="s">
        <v>195</v>
      </c>
      <c r="AY131" t="s">
        <v>497</v>
      </c>
      <c r="BB131" t="s">
        <v>564</v>
      </c>
    </row>
    <row r="132" spans="1:54">
      <c r="D132" t="s">
        <v>195</v>
      </c>
      <c r="N132" t="s">
        <v>320</v>
      </c>
      <c r="W132" t="s">
        <v>49</v>
      </c>
      <c r="Z132" t="s">
        <v>26</v>
      </c>
      <c r="AC132" t="s">
        <v>304</v>
      </c>
      <c r="AL132" t="s">
        <v>195</v>
      </c>
      <c r="AP132" t="s">
        <v>195</v>
      </c>
      <c r="AT132" t="s">
        <v>125</v>
      </c>
      <c r="AY132" t="s">
        <v>32</v>
      </c>
    </row>
    <row r="133" spans="1:54">
      <c r="D133" t="s">
        <v>113</v>
      </c>
      <c r="R133" t="s">
        <v>195</v>
      </c>
      <c r="W133" t="s">
        <v>50</v>
      </c>
      <c r="AC133">
        <v>1099</v>
      </c>
      <c r="AL133" t="s">
        <v>291</v>
      </c>
      <c r="AP133" t="s">
        <v>63</v>
      </c>
      <c r="AT133" t="s">
        <v>78</v>
      </c>
      <c r="BB133" t="s">
        <v>195</v>
      </c>
    </row>
    <row r="134" spans="1:54">
      <c r="A134" t="s">
        <v>195</v>
      </c>
      <c r="D134" t="s">
        <v>114</v>
      </c>
      <c r="N134" t="s">
        <v>195</v>
      </c>
      <c r="R134" t="s">
        <v>38</v>
      </c>
      <c r="W134" t="s">
        <v>51</v>
      </c>
      <c r="Z134" t="s">
        <v>195</v>
      </c>
      <c r="AC134" t="s">
        <v>195</v>
      </c>
      <c r="AL134" t="s">
        <v>290</v>
      </c>
      <c r="AP134" t="s">
        <v>64</v>
      </c>
      <c r="AY134" t="s">
        <v>195</v>
      </c>
      <c r="BB134" t="s">
        <v>559</v>
      </c>
    </row>
    <row r="135" spans="1:54">
      <c r="A135" t="s">
        <v>73</v>
      </c>
      <c r="N135" t="s">
        <v>38</v>
      </c>
      <c r="R135" t="s">
        <v>185</v>
      </c>
      <c r="W135" t="s">
        <v>52</v>
      </c>
      <c r="Z135" t="s">
        <v>72</v>
      </c>
      <c r="AC135" t="s">
        <v>294</v>
      </c>
      <c r="AL135" t="s">
        <v>289</v>
      </c>
      <c r="AT135" t="s">
        <v>195</v>
      </c>
      <c r="AY135" t="s">
        <v>37</v>
      </c>
      <c r="BB135" t="s">
        <v>560</v>
      </c>
    </row>
    <row r="136" spans="1:54">
      <c r="D136" t="s">
        <v>195</v>
      </c>
      <c r="N136" t="s">
        <v>39</v>
      </c>
      <c r="R136" t="s">
        <v>39</v>
      </c>
      <c r="W136" t="s">
        <v>53</v>
      </c>
      <c r="AC136" t="s">
        <v>293</v>
      </c>
      <c r="AL136" t="s">
        <v>373</v>
      </c>
      <c r="AT136" t="s">
        <v>437</v>
      </c>
      <c r="AY136" t="s">
        <v>301</v>
      </c>
      <c r="BB136" t="s">
        <v>561</v>
      </c>
    </row>
    <row r="137" spans="1:54">
      <c r="A137" t="s">
        <v>195</v>
      </c>
      <c r="D137" t="s">
        <v>466</v>
      </c>
      <c r="N137" t="s">
        <v>88</v>
      </c>
      <c r="R137" t="s">
        <v>40</v>
      </c>
      <c r="W137" t="s">
        <v>54</v>
      </c>
      <c r="Z137" t="s">
        <v>195</v>
      </c>
      <c r="AC137" t="s">
        <v>292</v>
      </c>
      <c r="AL137" t="s">
        <v>288</v>
      </c>
      <c r="AP137" t="s">
        <v>195</v>
      </c>
      <c r="AT137" t="s">
        <v>128</v>
      </c>
      <c r="AY137" t="s">
        <v>300</v>
      </c>
      <c r="BB137" t="s">
        <v>562</v>
      </c>
    </row>
    <row r="138" spans="1:54">
      <c r="A138" t="s">
        <v>620</v>
      </c>
      <c r="D138" t="s">
        <v>127</v>
      </c>
      <c r="R138" t="s">
        <v>88</v>
      </c>
      <c r="W138" t="s">
        <v>55</v>
      </c>
      <c r="Z138" t="s">
        <v>78</v>
      </c>
      <c r="AP138" t="s">
        <v>135</v>
      </c>
      <c r="AT138" t="s">
        <v>129</v>
      </c>
      <c r="AY138" t="s">
        <v>299</v>
      </c>
    </row>
    <row r="139" spans="1:54">
      <c r="A139" t="s">
        <v>619</v>
      </c>
      <c r="D139" t="s">
        <v>224</v>
      </c>
      <c r="N139" t="s">
        <v>195</v>
      </c>
      <c r="R139" t="s">
        <v>569</v>
      </c>
      <c r="AL139" t="s">
        <v>195</v>
      </c>
      <c r="AT139" t="s">
        <v>130</v>
      </c>
      <c r="AY139" t="s">
        <v>298</v>
      </c>
      <c r="BB139" t="s">
        <v>195</v>
      </c>
    </row>
    <row r="140" spans="1:54">
      <c r="D140" t="s">
        <v>225</v>
      </c>
      <c r="N140" t="s">
        <v>43</v>
      </c>
      <c r="W140" t="s">
        <v>195</v>
      </c>
      <c r="Z140" t="s">
        <v>195</v>
      </c>
      <c r="AC140" t="s">
        <v>195</v>
      </c>
      <c r="AI140" t="s">
        <v>195</v>
      </c>
      <c r="AL140" t="s">
        <v>676</v>
      </c>
      <c r="AT140" t="s">
        <v>131</v>
      </c>
      <c r="AY140" t="s">
        <v>297</v>
      </c>
      <c r="BB140" t="s">
        <v>565</v>
      </c>
    </row>
    <row r="141" spans="1:54">
      <c r="D141" t="s">
        <v>50</v>
      </c>
      <c r="N141" t="s">
        <v>44</v>
      </c>
      <c r="R141" t="s">
        <v>195</v>
      </c>
      <c r="W141" t="s">
        <v>46</v>
      </c>
      <c r="Z141" t="s">
        <v>161</v>
      </c>
      <c r="AC141" t="s">
        <v>436</v>
      </c>
      <c r="AI141" t="s">
        <v>365</v>
      </c>
      <c r="AL141" t="s">
        <v>389</v>
      </c>
      <c r="AT141" t="s">
        <v>132</v>
      </c>
      <c r="BB141" t="s">
        <v>277</v>
      </c>
    </row>
    <row r="142" spans="1:54">
      <c r="A142" t="s">
        <v>195</v>
      </c>
      <c r="N142" t="s">
        <v>88</v>
      </c>
      <c r="R142" t="s">
        <v>43</v>
      </c>
      <c r="W142" t="s">
        <v>707</v>
      </c>
      <c r="AC142" t="s">
        <v>286</v>
      </c>
      <c r="AI142" t="s">
        <v>70</v>
      </c>
      <c r="AL142" t="s">
        <v>390</v>
      </c>
      <c r="AT142" t="s">
        <v>448</v>
      </c>
      <c r="AY142" t="s">
        <v>195</v>
      </c>
    </row>
    <row r="143" spans="1:54">
      <c r="A143" t="s">
        <v>475</v>
      </c>
      <c r="D143" t="s">
        <v>195</v>
      </c>
      <c r="R143" t="s">
        <v>44</v>
      </c>
      <c r="Z143" t="s">
        <v>195</v>
      </c>
      <c r="AC143" t="s">
        <v>285</v>
      </c>
      <c r="AL143" t="s">
        <v>391</v>
      </c>
      <c r="AY143">
        <v>24</v>
      </c>
      <c r="BB143" t="s">
        <v>195</v>
      </c>
    </row>
    <row r="144" spans="1:54">
      <c r="A144" t="s">
        <v>474</v>
      </c>
      <c r="D144" t="s">
        <v>59</v>
      </c>
      <c r="N144" t="s">
        <v>195</v>
      </c>
      <c r="R144" t="s">
        <v>88</v>
      </c>
      <c r="W144" t="s">
        <v>195</v>
      </c>
      <c r="Z144" t="s">
        <v>162</v>
      </c>
      <c r="AC144" t="s">
        <v>284</v>
      </c>
      <c r="AL144" t="s">
        <v>392</v>
      </c>
      <c r="AT144" t="s">
        <v>195</v>
      </c>
      <c r="AY144">
        <v>36</v>
      </c>
      <c r="BB144" t="s">
        <v>644</v>
      </c>
    </row>
    <row r="145" spans="1:58">
      <c r="A145" t="s">
        <v>690</v>
      </c>
      <c r="N145" t="s">
        <v>46</v>
      </c>
      <c r="R145" t="s">
        <v>568</v>
      </c>
      <c r="W145" t="s">
        <v>72</v>
      </c>
      <c r="AC145" t="s">
        <v>283</v>
      </c>
      <c r="AT145" t="s">
        <v>480</v>
      </c>
      <c r="AY145">
        <v>60</v>
      </c>
    </row>
    <row r="146" spans="1:58">
      <c r="D146" t="s">
        <v>195</v>
      </c>
      <c r="R146" t="s">
        <v>569</v>
      </c>
      <c r="W146" t="s">
        <v>73</v>
      </c>
      <c r="Z146" t="s">
        <v>195</v>
      </c>
      <c r="AC146" t="s">
        <v>282</v>
      </c>
      <c r="AL146" t="s">
        <v>195</v>
      </c>
      <c r="BB146" t="s">
        <v>195</v>
      </c>
    </row>
    <row r="147" spans="1:58">
      <c r="A147" t="s">
        <v>195</v>
      </c>
      <c r="D147" t="s">
        <v>63</v>
      </c>
      <c r="W147" t="s">
        <v>74</v>
      </c>
      <c r="Z147" t="s">
        <v>437</v>
      </c>
      <c r="AC147" t="s">
        <v>281</v>
      </c>
      <c r="AL147" t="s">
        <v>384</v>
      </c>
      <c r="AY147" t="s">
        <v>195</v>
      </c>
      <c r="BB147" t="s">
        <v>681</v>
      </c>
    </row>
    <row r="148" spans="1:58">
      <c r="A148" t="s">
        <v>63</v>
      </c>
      <c r="D148" t="s">
        <v>186</v>
      </c>
      <c r="N148" t="s">
        <v>195</v>
      </c>
      <c r="R148" t="s">
        <v>195</v>
      </c>
      <c r="Z148" t="s">
        <v>128</v>
      </c>
      <c r="AC148" t="s">
        <v>528</v>
      </c>
      <c r="AL148" t="s">
        <v>385</v>
      </c>
      <c r="AT148" t="s">
        <v>195</v>
      </c>
      <c r="AY148" t="s">
        <v>388</v>
      </c>
      <c r="BB148" t="s">
        <v>682</v>
      </c>
      <c r="BF148" t="s">
        <v>138</v>
      </c>
    </row>
    <row r="149" spans="1:58">
      <c r="A149" t="s">
        <v>186</v>
      </c>
      <c r="D149" t="s">
        <v>64</v>
      </c>
      <c r="N149" t="s">
        <v>48</v>
      </c>
      <c r="R149" t="s">
        <v>466</v>
      </c>
      <c r="W149" t="s">
        <v>195</v>
      </c>
      <c r="Z149" t="s">
        <v>129</v>
      </c>
      <c r="AC149" t="s">
        <v>691</v>
      </c>
      <c r="AL149" t="s">
        <v>386</v>
      </c>
      <c r="AT149" t="s">
        <v>137</v>
      </c>
      <c r="AY149" t="s">
        <v>500</v>
      </c>
      <c r="BB149" t="s">
        <v>195</v>
      </c>
      <c r="BF149" t="s">
        <v>566</v>
      </c>
    </row>
    <row r="150" spans="1:58">
      <c r="A150" t="s">
        <v>256</v>
      </c>
      <c r="N150" t="s">
        <v>49</v>
      </c>
      <c r="R150" t="s">
        <v>127</v>
      </c>
      <c r="W150" t="s">
        <v>76</v>
      </c>
      <c r="Z150" t="s">
        <v>130</v>
      </c>
      <c r="AY150" t="s">
        <v>501</v>
      </c>
      <c r="BB150" t="s">
        <v>563</v>
      </c>
    </row>
    <row r="151" spans="1:58">
      <c r="A151" t="s">
        <v>64</v>
      </c>
      <c r="D151" t="s">
        <v>195</v>
      </c>
      <c r="N151" t="s">
        <v>50</v>
      </c>
      <c r="R151" t="s">
        <v>48</v>
      </c>
      <c r="W151" t="s">
        <v>78</v>
      </c>
      <c r="Z151" t="s">
        <v>131</v>
      </c>
      <c r="AC151" t="s">
        <v>195</v>
      </c>
      <c r="AL151" t="s">
        <v>195</v>
      </c>
      <c r="AT151" t="s">
        <v>195</v>
      </c>
      <c r="AY151" t="s">
        <v>392</v>
      </c>
    </row>
    <row r="152" spans="1:58">
      <c r="D152" t="s">
        <v>136</v>
      </c>
      <c r="N152" t="s">
        <v>51</v>
      </c>
      <c r="R152" t="s">
        <v>49</v>
      </c>
      <c r="W152" t="s">
        <v>79</v>
      </c>
      <c r="Z152" t="s">
        <v>132</v>
      </c>
      <c r="AC152" t="s">
        <v>280</v>
      </c>
      <c r="AL152" t="s">
        <v>268</v>
      </c>
      <c r="AT152" t="s">
        <v>95</v>
      </c>
      <c r="BB152" t="s">
        <v>195</v>
      </c>
      <c r="BF152" t="s">
        <v>453</v>
      </c>
    </row>
    <row r="153" spans="1:58">
      <c r="A153" t="s">
        <v>195</v>
      </c>
      <c r="N153" t="s">
        <v>52</v>
      </c>
      <c r="R153" t="s">
        <v>50</v>
      </c>
      <c r="Z153" t="s">
        <v>133</v>
      </c>
      <c r="AC153" t="s">
        <v>279</v>
      </c>
      <c r="AL153" t="s">
        <v>358</v>
      </c>
      <c r="AT153" t="s">
        <v>96</v>
      </c>
      <c r="AY153" t="s">
        <v>195</v>
      </c>
      <c r="BB153" t="s">
        <v>687</v>
      </c>
      <c r="BF153" t="s">
        <v>567</v>
      </c>
    </row>
    <row r="154" spans="1:58">
      <c r="A154" t="s">
        <v>135</v>
      </c>
      <c r="D154" t="s">
        <v>195</v>
      </c>
      <c r="R154" t="s">
        <v>51</v>
      </c>
      <c r="W154" t="s">
        <v>195</v>
      </c>
      <c r="AL154" t="s">
        <v>195</v>
      </c>
      <c r="AT154" t="s">
        <v>7</v>
      </c>
      <c r="AY154" t="s">
        <v>499</v>
      </c>
      <c r="BB154" t="s">
        <v>688</v>
      </c>
    </row>
    <row r="155" spans="1:58">
      <c r="D155" t="s">
        <v>137</v>
      </c>
      <c r="N155" t="s">
        <v>195</v>
      </c>
      <c r="R155" t="s">
        <v>52</v>
      </c>
      <c r="W155" t="s">
        <v>57</v>
      </c>
      <c r="Z155" t="s">
        <v>195</v>
      </c>
      <c r="AC155" t="s">
        <v>195</v>
      </c>
      <c r="AL155" t="s">
        <v>69</v>
      </c>
      <c r="AT155" t="s">
        <v>9</v>
      </c>
    </row>
    <row r="156" spans="1:58">
      <c r="A156" t="s">
        <v>195</v>
      </c>
      <c r="N156" t="s">
        <v>57</v>
      </c>
      <c r="R156" t="s">
        <v>53</v>
      </c>
      <c r="W156" t="s">
        <v>58</v>
      </c>
      <c r="Z156" t="s">
        <v>574</v>
      </c>
      <c r="AC156" t="s">
        <v>57</v>
      </c>
      <c r="AT156" t="s">
        <v>11</v>
      </c>
      <c r="AY156" t="s">
        <v>195</v>
      </c>
      <c r="BB156" t="s">
        <v>195</v>
      </c>
    </row>
    <row r="157" spans="1:58">
      <c r="A157" t="s">
        <v>136</v>
      </c>
      <c r="D157" t="s">
        <v>195</v>
      </c>
      <c r="N157" t="s">
        <v>58</v>
      </c>
      <c r="R157" t="s">
        <v>54</v>
      </c>
      <c r="W157" t="s">
        <v>59</v>
      </c>
      <c r="AC157" t="s">
        <v>278</v>
      </c>
      <c r="AL157" t="s">
        <v>195</v>
      </c>
      <c r="AT157" t="s">
        <v>97</v>
      </c>
      <c r="AY157" t="s">
        <v>521</v>
      </c>
      <c r="BB157" t="s">
        <v>95</v>
      </c>
    </row>
    <row r="158" spans="1:58">
      <c r="D158" t="s">
        <v>95</v>
      </c>
      <c r="N158" t="s">
        <v>59</v>
      </c>
      <c r="R158" t="s">
        <v>55</v>
      </c>
      <c r="AC158" t="s">
        <v>277</v>
      </c>
      <c r="AL158" t="s">
        <v>135</v>
      </c>
      <c r="BB158" t="s">
        <v>96</v>
      </c>
    </row>
    <row r="159" spans="1:58">
      <c r="A159" t="s">
        <v>195</v>
      </c>
      <c r="D159" t="s">
        <v>96</v>
      </c>
      <c r="W159" t="s">
        <v>195</v>
      </c>
      <c r="Z159" t="s">
        <v>195</v>
      </c>
      <c r="AT159" t="s">
        <v>195</v>
      </c>
      <c r="AY159" t="s">
        <v>195</v>
      </c>
      <c r="BB159" t="s">
        <v>7</v>
      </c>
    </row>
    <row r="160" spans="1:58">
      <c r="A160" t="s">
        <v>137</v>
      </c>
      <c r="D160" t="s">
        <v>7</v>
      </c>
      <c r="N160" t="s">
        <v>195</v>
      </c>
      <c r="W160" t="s">
        <v>63</v>
      </c>
      <c r="Z160" t="s">
        <v>135</v>
      </c>
      <c r="AC160" t="s">
        <v>195</v>
      </c>
      <c r="AL160" t="s">
        <v>195</v>
      </c>
      <c r="AT160" t="s">
        <v>187</v>
      </c>
      <c r="AY160" t="s">
        <v>522</v>
      </c>
      <c r="BB160" t="s">
        <v>9</v>
      </c>
    </row>
    <row r="161" spans="1:54">
      <c r="D161" t="s">
        <v>9</v>
      </c>
      <c r="N161" t="s">
        <v>29</v>
      </c>
      <c r="W161" t="s">
        <v>186</v>
      </c>
      <c r="AC161" t="s">
        <v>276</v>
      </c>
      <c r="AL161" t="s">
        <v>29</v>
      </c>
      <c r="AT161" t="s">
        <v>188</v>
      </c>
      <c r="BB161" t="s">
        <v>11</v>
      </c>
    </row>
    <row r="162" spans="1:54">
      <c r="A162" t="s">
        <v>195</v>
      </c>
      <c r="D162" t="s">
        <v>11</v>
      </c>
      <c r="N162" t="s">
        <v>61</v>
      </c>
      <c r="R162" t="s">
        <v>195</v>
      </c>
      <c r="W162" t="s">
        <v>64</v>
      </c>
      <c r="AC162" t="s">
        <v>275</v>
      </c>
      <c r="AL162" t="s">
        <v>61</v>
      </c>
      <c r="AT162" t="s">
        <v>189</v>
      </c>
      <c r="AY162" t="s">
        <v>195</v>
      </c>
      <c r="BB162" t="s">
        <v>97</v>
      </c>
    </row>
    <row r="163" spans="1:54">
      <c r="A163" t="s">
        <v>95</v>
      </c>
      <c r="D163" t="s">
        <v>97</v>
      </c>
      <c r="R163" t="s">
        <v>72</v>
      </c>
      <c r="AT163" t="s">
        <v>190</v>
      </c>
      <c r="AY163" t="s">
        <v>520</v>
      </c>
    </row>
    <row r="164" spans="1:54">
      <c r="A164" t="s">
        <v>96</v>
      </c>
      <c r="N164" t="s">
        <v>195</v>
      </c>
      <c r="W164" t="s">
        <v>195</v>
      </c>
      <c r="AC164" t="s">
        <v>195</v>
      </c>
      <c r="AL164" t="s">
        <v>195</v>
      </c>
      <c r="BB164" t="s">
        <v>195</v>
      </c>
    </row>
    <row r="165" spans="1:54">
      <c r="A165" t="s">
        <v>7</v>
      </c>
      <c r="D165" t="s">
        <v>195</v>
      </c>
      <c r="N165" t="s">
        <v>63</v>
      </c>
      <c r="R165" t="s">
        <v>195</v>
      </c>
      <c r="W165" t="s">
        <v>43</v>
      </c>
      <c r="AC165" t="s">
        <v>274</v>
      </c>
      <c r="AL165" t="s">
        <v>354</v>
      </c>
      <c r="AT165" t="s">
        <v>195</v>
      </c>
      <c r="BB165" t="s">
        <v>95</v>
      </c>
    </row>
    <row r="166" spans="1:54">
      <c r="A166" t="s">
        <v>9</v>
      </c>
      <c r="D166" t="s">
        <v>69</v>
      </c>
      <c r="R166" t="s">
        <v>206</v>
      </c>
      <c r="W166" t="s">
        <v>44</v>
      </c>
      <c r="AC166" t="s">
        <v>273</v>
      </c>
      <c r="AT166" t="s">
        <v>69</v>
      </c>
      <c r="BB166" t="s">
        <v>96</v>
      </c>
    </row>
    <row r="167" spans="1:54">
      <c r="A167" t="s">
        <v>11</v>
      </c>
      <c r="W167" t="s">
        <v>633</v>
      </c>
      <c r="AC167" t="s">
        <v>272</v>
      </c>
      <c r="AL167" t="s">
        <v>195</v>
      </c>
      <c r="BB167" t="s">
        <v>7</v>
      </c>
    </row>
    <row r="168" spans="1:54">
      <c r="A168" t="s">
        <v>97</v>
      </c>
      <c r="D168" t="s">
        <v>195</v>
      </c>
      <c r="W168" t="s">
        <v>704</v>
      </c>
      <c r="AC168" t="s">
        <v>271</v>
      </c>
      <c r="AL168" t="s">
        <v>43</v>
      </c>
      <c r="AT168" t="s">
        <v>195</v>
      </c>
    </row>
    <row r="169" spans="1:54">
      <c r="D169" t="s">
        <v>482</v>
      </c>
      <c r="N169" t="s">
        <v>195</v>
      </c>
      <c r="W169" t="s">
        <v>705</v>
      </c>
      <c r="AC169" t="s">
        <v>270</v>
      </c>
      <c r="AL169" t="s">
        <v>44</v>
      </c>
      <c r="AT169" t="s">
        <v>164</v>
      </c>
      <c r="BB169" t="s">
        <v>195</v>
      </c>
    </row>
    <row r="170" spans="1:54">
      <c r="A170" t="s">
        <v>195</v>
      </c>
      <c r="N170" t="s">
        <v>66</v>
      </c>
      <c r="R170" t="s">
        <v>195</v>
      </c>
      <c r="AC170" t="s">
        <v>269</v>
      </c>
      <c r="BB170" t="s">
        <v>112</v>
      </c>
    </row>
    <row r="171" spans="1:54">
      <c r="A171" t="s">
        <v>69</v>
      </c>
      <c r="D171" t="s">
        <v>195</v>
      </c>
      <c r="R171" t="s">
        <v>66</v>
      </c>
      <c r="W171" t="s">
        <v>195</v>
      </c>
      <c r="AC171" t="s">
        <v>268</v>
      </c>
      <c r="AL171" t="s">
        <v>195</v>
      </c>
      <c r="AT171" t="s">
        <v>195</v>
      </c>
      <c r="BB171" t="s">
        <v>24</v>
      </c>
    </row>
    <row r="172" spans="1:54">
      <c r="D172" t="s">
        <v>670</v>
      </c>
      <c r="N172" t="s">
        <v>195</v>
      </c>
      <c r="R172" t="s">
        <v>67</v>
      </c>
      <c r="W172" t="s">
        <v>38</v>
      </c>
      <c r="AC172" t="s">
        <v>358</v>
      </c>
      <c r="AL172" t="s">
        <v>387</v>
      </c>
      <c r="AT172" t="s">
        <v>140</v>
      </c>
      <c r="BB172" t="s">
        <v>25</v>
      </c>
    </row>
    <row r="173" spans="1:54">
      <c r="A173" t="s">
        <v>195</v>
      </c>
      <c r="N173" t="s">
        <v>206</v>
      </c>
      <c r="W173" t="s">
        <v>703</v>
      </c>
      <c r="AC173" t="s">
        <v>267</v>
      </c>
      <c r="AL173" t="s">
        <v>302</v>
      </c>
      <c r="BB173" t="s">
        <v>732</v>
      </c>
    </row>
    <row r="174" spans="1:54">
      <c r="A174" t="s">
        <v>604</v>
      </c>
      <c r="D174" t="s">
        <v>195</v>
      </c>
      <c r="R174" t="s">
        <v>423</v>
      </c>
      <c r="W174" t="s">
        <v>39</v>
      </c>
      <c r="AL174" t="s">
        <v>301</v>
      </c>
      <c r="AT174" t="s">
        <v>195</v>
      </c>
    </row>
    <row r="175" spans="1:54">
      <c r="A175" t="s">
        <v>603</v>
      </c>
      <c r="D175" t="s">
        <v>135</v>
      </c>
      <c r="N175" t="s">
        <v>195</v>
      </c>
      <c r="W175" t="s">
        <v>40</v>
      </c>
      <c r="AC175" t="s">
        <v>195</v>
      </c>
      <c r="AL175" t="s">
        <v>300</v>
      </c>
      <c r="AT175">
        <v>30</v>
      </c>
      <c r="BB175" t="s">
        <v>195</v>
      </c>
    </row>
    <row r="176" spans="1:54">
      <c r="A176" t="s">
        <v>380</v>
      </c>
      <c r="N176" t="s">
        <v>69</v>
      </c>
      <c r="R176" t="s">
        <v>195</v>
      </c>
      <c r="W176" t="s">
        <v>88</v>
      </c>
      <c r="AC176" t="s">
        <v>135</v>
      </c>
      <c r="AL176" t="s">
        <v>299</v>
      </c>
      <c r="AT176">
        <v>45</v>
      </c>
      <c r="BB176" t="s">
        <v>159</v>
      </c>
    </row>
    <row r="177" spans="1:54">
      <c r="A177" t="s">
        <v>381</v>
      </c>
      <c r="D177" t="s">
        <v>195</v>
      </c>
      <c r="R177" t="s">
        <v>409</v>
      </c>
      <c r="AL177" t="s">
        <v>298</v>
      </c>
      <c r="BB177" t="s">
        <v>641</v>
      </c>
    </row>
    <row r="178" spans="1:54">
      <c r="A178" t="s">
        <v>382</v>
      </c>
      <c r="D178">
        <v>15</v>
      </c>
      <c r="R178" t="s">
        <v>438</v>
      </c>
      <c r="W178" t="s">
        <v>195</v>
      </c>
      <c r="AC178" t="s">
        <v>195</v>
      </c>
      <c r="AL178" t="s">
        <v>297</v>
      </c>
      <c r="AT178" t="s">
        <v>195</v>
      </c>
    </row>
    <row r="179" spans="1:54">
      <c r="A179" t="s">
        <v>383</v>
      </c>
      <c r="D179">
        <v>30</v>
      </c>
      <c r="N179" t="s">
        <v>195</v>
      </c>
      <c r="R179" t="s">
        <v>88</v>
      </c>
      <c r="W179" t="s">
        <v>478</v>
      </c>
      <c r="AC179" t="s">
        <v>534</v>
      </c>
      <c r="AT179" t="s">
        <v>112</v>
      </c>
      <c r="BB179" t="s">
        <v>195</v>
      </c>
    </row>
    <row r="180" spans="1:54">
      <c r="A180" t="s">
        <v>377</v>
      </c>
      <c r="N180" t="s">
        <v>329</v>
      </c>
      <c r="AC180" t="s">
        <v>88</v>
      </c>
      <c r="AL180" t="s">
        <v>195</v>
      </c>
      <c r="AT180" t="s">
        <v>24</v>
      </c>
      <c r="BB180">
        <v>15</v>
      </c>
    </row>
    <row r="181" spans="1:54">
      <c r="A181" t="s">
        <v>378</v>
      </c>
      <c r="N181" t="s">
        <v>322</v>
      </c>
      <c r="R181" t="s">
        <v>195</v>
      </c>
      <c r="W181" t="s">
        <v>195</v>
      </c>
      <c r="AL181" t="s">
        <v>649</v>
      </c>
      <c r="AT181" t="s">
        <v>25</v>
      </c>
      <c r="BB181">
        <v>30</v>
      </c>
    </row>
    <row r="182" spans="1:54">
      <c r="A182" t="s">
        <v>379</v>
      </c>
      <c r="R182" t="s">
        <v>63</v>
      </c>
      <c r="W182" t="s">
        <v>649</v>
      </c>
      <c r="AT182" t="s">
        <v>26</v>
      </c>
    </row>
    <row r="183" spans="1:54">
      <c r="N183" t="s">
        <v>195</v>
      </c>
      <c r="AT183" t="s">
        <v>25</v>
      </c>
    </row>
    <row r="184" spans="1:54">
      <c r="A184" t="s">
        <v>195</v>
      </c>
      <c r="N184">
        <v>15</v>
      </c>
      <c r="R184" t="s">
        <v>195</v>
      </c>
      <c r="W184" t="s">
        <v>195</v>
      </c>
      <c r="AT184" t="s">
        <v>26</v>
      </c>
    </row>
    <row r="185" spans="1:54">
      <c r="A185" t="s">
        <v>95</v>
      </c>
      <c r="N185">
        <v>30</v>
      </c>
      <c r="R185" t="s">
        <v>410</v>
      </c>
      <c r="W185" t="s">
        <v>37</v>
      </c>
    </row>
    <row r="186" spans="1:54">
      <c r="A186" t="s">
        <v>96</v>
      </c>
      <c r="W186" t="s">
        <v>36</v>
      </c>
    </row>
    <row r="187" spans="1:54">
      <c r="A187" t="s">
        <v>7</v>
      </c>
      <c r="R187" t="s">
        <v>195</v>
      </c>
      <c r="W187" t="s">
        <v>24</v>
      </c>
    </row>
    <row r="188" spans="1:54">
      <c r="A188" t="s">
        <v>9</v>
      </c>
      <c r="N188" t="s">
        <v>195</v>
      </c>
      <c r="R188" t="s">
        <v>358</v>
      </c>
      <c r="W188" t="s">
        <v>25</v>
      </c>
    </row>
    <row r="189" spans="1:54">
      <c r="A189" t="s">
        <v>11</v>
      </c>
      <c r="N189" t="s">
        <v>95</v>
      </c>
      <c r="W189" t="s">
        <v>26</v>
      </c>
    </row>
    <row r="190" spans="1:54">
      <c r="A190" t="s">
        <v>97</v>
      </c>
      <c r="N190" t="s">
        <v>96</v>
      </c>
      <c r="R190" t="s">
        <v>195</v>
      </c>
      <c r="W190" t="s">
        <v>27</v>
      </c>
    </row>
    <row r="191" spans="1:54">
      <c r="N191" t="s">
        <v>7</v>
      </c>
      <c r="R191" t="s">
        <v>411</v>
      </c>
      <c r="W191" t="s">
        <v>28</v>
      </c>
    </row>
    <row r="192" spans="1:54">
      <c r="A192" t="s">
        <v>195</v>
      </c>
      <c r="N192" t="s">
        <v>9</v>
      </c>
      <c r="W192" t="s">
        <v>80</v>
      </c>
    </row>
    <row r="193" spans="1:23">
      <c r="A193" t="s">
        <v>187</v>
      </c>
      <c r="N193" t="s">
        <v>11</v>
      </c>
      <c r="R193" t="s">
        <v>195</v>
      </c>
      <c r="W193" t="s">
        <v>81</v>
      </c>
    </row>
    <row r="194" spans="1:23">
      <c r="A194" t="s">
        <v>188</v>
      </c>
      <c r="N194" t="s">
        <v>12</v>
      </c>
      <c r="R194" t="s">
        <v>412</v>
      </c>
    </row>
    <row r="195" spans="1:23">
      <c r="A195" t="s">
        <v>189</v>
      </c>
      <c r="W195" t="s">
        <v>195</v>
      </c>
    </row>
    <row r="196" spans="1:23">
      <c r="A196" t="s">
        <v>190</v>
      </c>
      <c r="N196" t="s">
        <v>195</v>
      </c>
      <c r="R196" t="s">
        <v>195</v>
      </c>
      <c r="W196" t="s">
        <v>29</v>
      </c>
    </row>
    <row r="197" spans="1:23">
      <c r="N197" t="s">
        <v>478</v>
      </c>
      <c r="R197" t="s">
        <v>413</v>
      </c>
      <c r="W197" t="s">
        <v>61</v>
      </c>
    </row>
    <row r="198" spans="1:23">
      <c r="A198" t="s">
        <v>195</v>
      </c>
      <c r="R198" t="s">
        <v>414</v>
      </c>
    </row>
    <row r="199" spans="1:23">
      <c r="A199" t="s">
        <v>164</v>
      </c>
      <c r="N199" t="s">
        <v>195</v>
      </c>
      <c r="W199" t="s">
        <v>195</v>
      </c>
    </row>
    <row r="200" spans="1:23">
      <c r="N200" t="s">
        <v>649</v>
      </c>
      <c r="R200" t="s">
        <v>195</v>
      </c>
      <c r="W200" t="s">
        <v>206</v>
      </c>
    </row>
    <row r="201" spans="1:23">
      <c r="A201" t="s">
        <v>195</v>
      </c>
      <c r="R201">
        <v>1099</v>
      </c>
    </row>
    <row r="202" spans="1:23">
      <c r="A202" t="s">
        <v>482</v>
      </c>
      <c r="W202" t="s">
        <v>195</v>
      </c>
    </row>
    <row r="203" spans="1:23">
      <c r="R203" t="s">
        <v>195</v>
      </c>
      <c r="W203" t="s">
        <v>66</v>
      </c>
    </row>
    <row r="204" spans="1:23">
      <c r="A204" t="s">
        <v>195</v>
      </c>
      <c r="R204" t="s">
        <v>478</v>
      </c>
      <c r="W204" t="s">
        <v>67</v>
      </c>
    </row>
    <row r="205" spans="1:23">
      <c r="A205" t="s">
        <v>115</v>
      </c>
    </row>
    <row r="206" spans="1:23">
      <c r="A206" t="s">
        <v>116</v>
      </c>
      <c r="R206" t="s">
        <v>195</v>
      </c>
      <c r="W206" t="s">
        <v>195</v>
      </c>
    </row>
    <row r="207" spans="1:23">
      <c r="R207" t="s">
        <v>649</v>
      </c>
      <c r="W207" t="s">
        <v>95</v>
      </c>
    </row>
    <row r="208" spans="1:23">
      <c r="A208" t="s">
        <v>195</v>
      </c>
      <c r="W208" t="s">
        <v>96</v>
      </c>
    </row>
    <row r="209" spans="1:23">
      <c r="A209" t="s">
        <v>702</v>
      </c>
      <c r="W209" t="s">
        <v>7</v>
      </c>
    </row>
    <row r="210" spans="1:23">
      <c r="A210" t="s">
        <v>114</v>
      </c>
      <c r="W210" t="s">
        <v>9</v>
      </c>
    </row>
    <row r="211" spans="1:23">
      <c r="A211" t="s">
        <v>622</v>
      </c>
      <c r="W211" t="s">
        <v>11</v>
      </c>
    </row>
    <row r="212" spans="1:23">
      <c r="A212" t="s">
        <v>621</v>
      </c>
      <c r="W212" t="s">
        <v>624</v>
      </c>
    </row>
    <row r="213" spans="1:23">
      <c r="A213" t="s">
        <v>689</v>
      </c>
    </row>
    <row r="214" spans="1:23">
      <c r="W214" t="s">
        <v>195</v>
      </c>
    </row>
    <row r="215" spans="1:23">
      <c r="A215" t="s">
        <v>195</v>
      </c>
      <c r="W215" t="s">
        <v>69</v>
      </c>
    </row>
    <row r="216" spans="1:23">
      <c r="A216" t="s">
        <v>535</v>
      </c>
    </row>
    <row r="217" spans="1:23">
      <c r="A217" t="s">
        <v>538</v>
      </c>
      <c r="W217" t="s">
        <v>195</v>
      </c>
    </row>
    <row r="218" spans="1:23">
      <c r="A218" t="s">
        <v>536</v>
      </c>
      <c r="W218">
        <v>15</v>
      </c>
    </row>
    <row r="219" spans="1:23">
      <c r="A219" t="s">
        <v>537</v>
      </c>
      <c r="W219">
        <v>30</v>
      </c>
    </row>
    <row r="221" spans="1:23">
      <c r="A221" t="s">
        <v>195</v>
      </c>
      <c r="W221" t="s">
        <v>195</v>
      </c>
    </row>
    <row r="222" spans="1:23">
      <c r="A222" t="s">
        <v>112</v>
      </c>
      <c r="W222" t="s">
        <v>57</v>
      </c>
    </row>
    <row r="223" spans="1:23">
      <c r="A223" t="s">
        <v>24</v>
      </c>
      <c r="W223" t="s">
        <v>59</v>
      </c>
    </row>
    <row r="224" spans="1:23">
      <c r="A224" t="s">
        <v>25</v>
      </c>
    </row>
    <row r="225" spans="1:23">
      <c r="A225" t="s">
        <v>26</v>
      </c>
      <c r="W225" t="s">
        <v>195</v>
      </c>
    </row>
    <row r="226" spans="1:23">
      <c r="A226" t="s">
        <v>27</v>
      </c>
      <c r="W226" t="s">
        <v>329</v>
      </c>
    </row>
    <row r="227" spans="1:23">
      <c r="A227" t="s">
        <v>28</v>
      </c>
      <c r="W227" t="s">
        <v>322</v>
      </c>
    </row>
    <row r="228" spans="1:23">
      <c r="A228" t="s">
        <v>80</v>
      </c>
    </row>
    <row r="229" spans="1:23">
      <c r="A229" t="s">
        <v>81</v>
      </c>
      <c r="W229" t="s">
        <v>195</v>
      </c>
    </row>
    <row r="230" spans="1:23">
      <c r="A230" t="s">
        <v>82</v>
      </c>
      <c r="W230" t="s">
        <v>194</v>
      </c>
    </row>
    <row r="232" spans="1:23">
      <c r="A232" t="s">
        <v>195</v>
      </c>
      <c r="W232" t="s">
        <v>195</v>
      </c>
    </row>
    <row r="233" spans="1:23">
      <c r="A233" s="1490">
        <v>15</v>
      </c>
      <c r="W233" t="s">
        <v>320</v>
      </c>
    </row>
    <row r="234" spans="1:23">
      <c r="A234" s="1490">
        <v>30</v>
      </c>
    </row>
    <row r="235" spans="1:23">
      <c r="W235" t="s">
        <v>195</v>
      </c>
    </row>
    <row r="236" spans="1:23">
      <c r="W236" t="s">
        <v>748</v>
      </c>
    </row>
    <row r="237" spans="1:23">
      <c r="W237" t="s">
        <v>755</v>
      </c>
    </row>
  </sheetData>
  <mergeCells count="12">
    <mergeCell ref="BD1:BH1"/>
    <mergeCell ref="BK1:BN1"/>
    <mergeCell ref="A1:H1"/>
    <mergeCell ref="AT2:AX2"/>
    <mergeCell ref="J1:Q1"/>
    <mergeCell ref="AZ1:BC1"/>
    <mergeCell ref="S1:W1"/>
    <mergeCell ref="Y1:AF1"/>
    <mergeCell ref="AH1:AJ1"/>
    <mergeCell ref="AL1:AN1"/>
    <mergeCell ref="AP1:AR1"/>
    <mergeCell ref="AT1:AX1"/>
  </mergeCells>
  <conditionalFormatting sqref="D56:J64">
    <cfRule type="cellIs" dxfId="48" priority="3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97A9-4EFF-4C2D-87BC-7035EDC53916}">
  <sheetPr codeName="Sheet34">
    <tabColor rgb="FF00B050"/>
  </sheetPr>
  <dimension ref="A1:R133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94" customWidth="1"/>
    <col min="2" max="2" width="15.85546875" style="993" customWidth="1"/>
    <col min="3" max="3" width="10.28515625" style="993" customWidth="1"/>
    <col min="4" max="4" width="10.42578125" style="993" customWidth="1"/>
    <col min="5" max="5" width="9.7109375" style="993" bestFit="1" customWidth="1"/>
    <col min="6" max="6" width="10.7109375" style="993" bestFit="1" customWidth="1"/>
    <col min="7" max="7" width="16.42578125" style="993" bestFit="1" customWidth="1"/>
    <col min="8" max="8" width="19.42578125" style="993" customWidth="1"/>
    <col min="9" max="9" width="13.7109375" style="993" customWidth="1"/>
    <col min="10" max="10" width="18.140625" style="993" bestFit="1" customWidth="1"/>
    <col min="11" max="11" width="16.42578125" style="993" customWidth="1"/>
    <col min="12" max="13" width="13.7109375" style="993" customWidth="1"/>
    <col min="14" max="14" width="5" style="993" customWidth="1"/>
    <col min="15" max="15" width="9.140625" style="992"/>
    <col min="16" max="16" width="19.85546875" style="992" customWidth="1"/>
    <col min="17" max="17" width="20" style="992" customWidth="1"/>
    <col min="18" max="18" width="17.42578125" style="992" customWidth="1"/>
    <col min="19" max="16384" width="9.140625" style="992"/>
  </cols>
  <sheetData>
    <row r="1" spans="1:18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001"/>
      <c r="N1" s="1386"/>
    </row>
    <row r="2" spans="1:18" s="993" customFormat="1">
      <c r="A2" s="1139"/>
      <c r="B2" s="998"/>
      <c r="C2" s="998"/>
      <c r="D2" s="998"/>
      <c r="E2" s="998"/>
      <c r="F2" s="998"/>
      <c r="G2" s="998"/>
      <c r="H2" s="998"/>
      <c r="I2" s="998"/>
      <c r="K2" s="994" t="s">
        <v>338</v>
      </c>
      <c r="L2" s="1698">
        <f ca="1">NOW()</f>
        <v>46059.35432604167</v>
      </c>
      <c r="M2" s="1698"/>
      <c r="N2" s="1395"/>
    </row>
    <row r="3" spans="1:18" s="993" customFormat="1">
      <c r="A3" s="1139"/>
      <c r="B3" s="998"/>
      <c r="C3" s="998"/>
      <c r="D3" s="998"/>
      <c r="E3" s="998"/>
      <c r="F3" s="998"/>
      <c r="G3" s="998"/>
      <c r="H3" s="998"/>
      <c r="I3" s="998"/>
      <c r="K3" s="998"/>
      <c r="L3" s="1697" t="s">
        <v>618</v>
      </c>
      <c r="M3" s="1697"/>
      <c r="N3" s="1203"/>
    </row>
    <row r="4" spans="1:18" s="993" customFormat="1">
      <c r="A4" s="1139"/>
      <c r="B4" s="998"/>
      <c r="C4" s="998"/>
      <c r="D4" s="998"/>
      <c r="E4" s="998"/>
      <c r="F4" s="998"/>
      <c r="G4" s="998"/>
      <c r="H4" s="998"/>
      <c r="I4" s="998"/>
      <c r="K4" s="998"/>
      <c r="L4" s="1379"/>
      <c r="M4" s="1379"/>
      <c r="N4" s="1387"/>
    </row>
    <row r="5" spans="1:18" s="993" customFormat="1">
      <c r="A5" s="1139"/>
      <c r="B5" s="998"/>
      <c r="C5" s="998"/>
      <c r="D5" s="998"/>
      <c r="E5" s="998"/>
      <c r="F5" s="998"/>
      <c r="G5" s="998"/>
      <c r="H5" s="998"/>
      <c r="I5" s="998"/>
      <c r="K5" s="998"/>
      <c r="L5" s="1403"/>
      <c r="M5" s="1379" t="s">
        <v>174</v>
      </c>
      <c r="N5" s="997"/>
    </row>
    <row r="6" spans="1:18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998"/>
      <c r="N6" s="1387"/>
    </row>
    <row r="7" spans="1:18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998"/>
      <c r="N7" s="1387"/>
    </row>
    <row r="8" spans="1:18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994"/>
      <c r="N8" s="1203"/>
    </row>
    <row r="9" spans="1:18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L9" s="1185"/>
      <c r="M9" s="1185"/>
      <c r="N9" s="1388"/>
    </row>
    <row r="10" spans="1:18" s="993" customFormat="1" ht="14.25" customHeight="1">
      <c r="A10" s="1699" t="s">
        <v>442</v>
      </c>
      <c r="B10" s="1700"/>
      <c r="C10" s="1700"/>
      <c r="D10" s="1700"/>
      <c r="E10" s="1700"/>
      <c r="F10" s="1700"/>
      <c r="G10" s="1700"/>
      <c r="H10" s="1700"/>
      <c r="I10" s="1700"/>
      <c r="J10" s="1700"/>
      <c r="K10" s="1700"/>
      <c r="L10" s="1700"/>
      <c r="M10" s="1700"/>
      <c r="N10" s="1701"/>
      <c r="P10" s="1666" t="s">
        <v>506</v>
      </c>
      <c r="Q10" s="1667"/>
      <c r="R10" s="1667"/>
    </row>
    <row r="11" spans="1:18" s="993" customFormat="1" ht="15" customHeight="1" thickBot="1">
      <c r="A11" s="1702"/>
      <c r="B11" s="1703"/>
      <c r="C11" s="1703"/>
      <c r="D11" s="1703"/>
      <c r="E11" s="1703"/>
      <c r="F11" s="1703"/>
      <c r="G11" s="1703"/>
      <c r="H11" s="1703"/>
      <c r="I11" s="1703"/>
      <c r="J11" s="1703"/>
      <c r="K11" s="1703"/>
      <c r="L11" s="1703"/>
      <c r="M11" s="1703"/>
      <c r="N11" s="1704"/>
      <c r="P11" s="422"/>
      <c r="Q11" s="422"/>
      <c r="R11" s="422"/>
    </row>
    <row r="12" spans="1:18" s="993" customFormat="1" ht="15.75" thickBot="1">
      <c r="A12" s="1477"/>
      <c r="B12" s="1185"/>
      <c r="C12" s="2013" t="s">
        <v>450</v>
      </c>
      <c r="D12" s="2014"/>
      <c r="E12" s="2014"/>
      <c r="F12" s="1445"/>
      <c r="G12" s="1185"/>
      <c r="H12" s="1185"/>
      <c r="I12" s="1185"/>
      <c r="J12" s="1185"/>
      <c r="K12" s="1185"/>
      <c r="L12" s="1185"/>
      <c r="M12" s="1185"/>
      <c r="N12" s="1388"/>
      <c r="P12" s="1169" t="s">
        <v>199</v>
      </c>
      <c r="Q12" s="1169" t="s">
        <v>200</v>
      </c>
      <c r="R12" s="1169" t="s">
        <v>201</v>
      </c>
    </row>
    <row r="13" spans="1:18" s="993" customFormat="1" ht="15.75" thickBot="1">
      <c r="A13" s="1186"/>
      <c r="B13" s="1353" t="s">
        <v>216</v>
      </c>
      <c r="C13" s="1378" t="s">
        <v>495</v>
      </c>
      <c r="D13" s="1353" t="s">
        <v>496</v>
      </c>
      <c r="E13" s="1378" t="s">
        <v>497</v>
      </c>
      <c r="F13" s="1353" t="s">
        <v>32</v>
      </c>
      <c r="H13" s="1138" t="s">
        <v>2</v>
      </c>
      <c r="I13" s="1137"/>
      <c r="J13" s="998"/>
      <c r="K13" s="1138" t="s">
        <v>311</v>
      </c>
      <c r="L13"/>
      <c r="M13"/>
      <c r="N13" s="1487"/>
      <c r="P13" s="422"/>
      <c r="Q13" s="422"/>
      <c r="R13" s="422"/>
    </row>
    <row r="14" spans="1:18" s="993" customFormat="1" ht="15.75" thickBot="1">
      <c r="A14" s="1186"/>
      <c r="B14" s="1396">
        <f>margins!AT4</f>
        <v>0</v>
      </c>
      <c r="C14" s="1399">
        <v>91.51</v>
      </c>
      <c r="D14" s="1397">
        <v>91.51</v>
      </c>
      <c r="E14" s="1478">
        <v>91.51</v>
      </c>
      <c r="F14" s="1401">
        <v>91.51</v>
      </c>
      <c r="H14" s="1169" t="s">
        <v>6</v>
      </c>
      <c r="I14" s="1232">
        <v>100</v>
      </c>
      <c r="J14" s="998"/>
      <c r="K14" s="2010" t="s">
        <v>736</v>
      </c>
      <c r="L14" s="2011"/>
      <c r="M14" s="2012"/>
      <c r="N14" s="1203"/>
      <c r="P14" s="609" t="s">
        <v>202</v>
      </c>
      <c r="Q14" s="435" t="s">
        <v>32</v>
      </c>
      <c r="R14" s="896"/>
    </row>
    <row r="15" spans="1:18" s="993" customFormat="1" ht="15.75" thickBot="1">
      <c r="A15" s="1186"/>
      <c r="B15" s="1396">
        <f>margins!AT5</f>
        <v>0.125</v>
      </c>
      <c r="C15" s="1399">
        <v>91.949000000000012</v>
      </c>
      <c r="D15" s="1397">
        <v>91.949000000000012</v>
      </c>
      <c r="E15" s="1478">
        <v>91.949000000000012</v>
      </c>
      <c r="F15" s="1401">
        <v>91.949000000000012</v>
      </c>
      <c r="H15" s="1169" t="s">
        <v>8</v>
      </c>
      <c r="I15" s="1191">
        <v>0</v>
      </c>
      <c r="J15" s="998"/>
      <c r="K15" s="2007" t="s">
        <v>737</v>
      </c>
      <c r="L15" s="2008"/>
      <c r="M15" s="2009"/>
      <c r="N15" s="1203"/>
      <c r="P15" s="611" t="s">
        <v>215</v>
      </c>
      <c r="Q15" s="436">
        <v>2.5</v>
      </c>
      <c r="R15" s="440">
        <f>VLOOKUP(Q15,$B$13:$F$60,MATCH(Q14,B13:F13,0), FALSE)</f>
        <v>99.733000000000004</v>
      </c>
    </row>
    <row r="16" spans="1:18" s="993" customFormat="1" ht="15.75" thickBot="1">
      <c r="A16" s="1186"/>
      <c r="B16" s="1396">
        <f>margins!AT6</f>
        <v>0.25</v>
      </c>
      <c r="C16" s="1399">
        <v>92.384</v>
      </c>
      <c r="D16" s="1397">
        <v>92.384</v>
      </c>
      <c r="E16" s="1478">
        <v>92.384</v>
      </c>
      <c r="F16" s="1401">
        <v>92.384</v>
      </c>
      <c r="H16" s="1158" t="s">
        <v>10</v>
      </c>
      <c r="I16" s="1409">
        <v>-0.375</v>
      </c>
      <c r="J16" s="998"/>
      <c r="K16" s="2004" t="s">
        <v>738</v>
      </c>
      <c r="L16" s="2005"/>
      <c r="M16" s="2006"/>
      <c r="N16" s="1203"/>
      <c r="P16" s="611" t="s">
        <v>363</v>
      </c>
      <c r="Q16" s="436" t="s">
        <v>22</v>
      </c>
      <c r="R16" s="440"/>
    </row>
    <row r="17" spans="1:18" s="993" customFormat="1">
      <c r="A17" s="1186"/>
      <c r="B17" s="1396">
        <f>margins!AT7</f>
        <v>0.375</v>
      </c>
      <c r="C17" s="1399">
        <v>92.815000000000012</v>
      </c>
      <c r="D17" s="1397">
        <v>92.815000000000012</v>
      </c>
      <c r="E17" s="1478">
        <v>92.815000000000012</v>
      </c>
      <c r="F17" s="1401">
        <v>92.815000000000012</v>
      </c>
      <c r="H17"/>
      <c r="I17"/>
      <c r="J17" s="998"/>
      <c r="K17" s="2004" t="s">
        <v>739</v>
      </c>
      <c r="L17" s="2005"/>
      <c r="M17" s="2006"/>
      <c r="N17" s="1394"/>
      <c r="P17" s="611" t="s">
        <v>204</v>
      </c>
      <c r="Q17" s="436" t="s">
        <v>299</v>
      </c>
      <c r="R17" s="895"/>
    </row>
    <row r="18" spans="1:18" s="993" customFormat="1" ht="15.75" thickBot="1">
      <c r="A18" s="1186"/>
      <c r="B18" s="1396">
        <f>margins!AT8</f>
        <v>0.5</v>
      </c>
      <c r="C18" s="1399">
        <v>93.243000000000009</v>
      </c>
      <c r="D18" s="1397">
        <v>93.243000000000009</v>
      </c>
      <c r="E18" s="1478">
        <v>93.243000000000009</v>
      </c>
      <c r="F18" s="1401">
        <v>93.243000000000009</v>
      </c>
      <c r="H18"/>
      <c r="I18"/>
      <c r="J18" s="998"/>
      <c r="K18" s="1485" t="s">
        <v>740</v>
      </c>
      <c r="L18" s="1486">
        <v>7.25</v>
      </c>
      <c r="M18" s="1489"/>
      <c r="N18" s="1488"/>
      <c r="P18" s="611" t="s">
        <v>499</v>
      </c>
      <c r="Q18" s="436" t="s">
        <v>195</v>
      </c>
      <c r="R18" s="895">
        <f>IF(Q18="Choose a Selection",0,(INDEX($E$65:$M$70,MATCH(Q17,$C$65:$C$70,0),MATCH($Q$16,$E$64:$M$64,0),1)))</f>
        <v>0</v>
      </c>
    </row>
    <row r="19" spans="1:18" s="993" customFormat="1" ht="15" customHeight="1">
      <c r="A19" s="1186"/>
      <c r="B19" s="1396">
        <f>margins!AT9</f>
        <v>0.625</v>
      </c>
      <c r="C19" s="1399">
        <v>93.666000000000011</v>
      </c>
      <c r="D19" s="1397">
        <v>93.666000000000011</v>
      </c>
      <c r="E19" s="1478">
        <v>93.666000000000011</v>
      </c>
      <c r="F19" s="1401">
        <v>93.666000000000011</v>
      </c>
      <c r="H19" s="1680" t="s">
        <v>30</v>
      </c>
      <c r="I19" s="1720"/>
      <c r="J19" s="998"/>
      <c r="M19" s="1484"/>
      <c r="N19" s="1488"/>
      <c r="P19" s="611" t="s">
        <v>521</v>
      </c>
      <c r="Q19" s="436" t="s">
        <v>195</v>
      </c>
      <c r="R19" s="895">
        <f>IF(Q19="Choose a Selection",0,(INDEX($E$71:$M$71,1,MATCH($Q$16,$E$64:$M$64,0),1)))</f>
        <v>0</v>
      </c>
    </row>
    <row r="20" spans="1:18" s="993" customFormat="1">
      <c r="A20" s="1186"/>
      <c r="B20" s="1396">
        <f>margins!AT10</f>
        <v>0.75</v>
      </c>
      <c r="C20" s="1399">
        <v>94.086000000000013</v>
      </c>
      <c r="D20" s="1397">
        <v>94.086000000000013</v>
      </c>
      <c r="E20" s="1478">
        <v>94.086000000000013</v>
      </c>
      <c r="F20" s="1401">
        <v>94.086000000000013</v>
      </c>
      <c r="H20" s="1410" t="s">
        <v>83</v>
      </c>
      <c r="I20" s="1188">
        <v>-0.25</v>
      </c>
      <c r="J20" s="998"/>
      <c r="K20"/>
      <c r="L20"/>
      <c r="M20"/>
      <c r="N20" s="1405"/>
      <c r="P20" s="611" t="s">
        <v>522</v>
      </c>
      <c r="Q20" s="436" t="s">
        <v>195</v>
      </c>
      <c r="R20" s="895">
        <f>IF(Q20="Choose a Selection",0,(INDEX($E$72:$M$77,MATCH(Q17,$C$72:$C$77,0),MATCH($Q$16,$E$64:$M$64,0),1)))</f>
        <v>0</v>
      </c>
    </row>
    <row r="21" spans="1:18" s="993" customFormat="1" ht="15" customHeight="1">
      <c r="A21" s="1186"/>
      <c r="B21" s="1396">
        <f>margins!AT11</f>
        <v>0.875</v>
      </c>
      <c r="C21" s="1399">
        <v>94.503</v>
      </c>
      <c r="D21" s="1397">
        <v>94.503</v>
      </c>
      <c r="E21" s="1478">
        <v>94.503</v>
      </c>
      <c r="F21" s="1401">
        <v>94.503</v>
      </c>
      <c r="H21" s="1410" t="s">
        <v>84</v>
      </c>
      <c r="I21" s="1188">
        <v>-0.32500000000000001</v>
      </c>
      <c r="J21" s="998"/>
      <c r="K21"/>
      <c r="L21"/>
      <c r="M21"/>
      <c r="N21" s="1405"/>
      <c r="P21" s="611" t="s">
        <v>520</v>
      </c>
      <c r="Q21" s="436" t="s">
        <v>195</v>
      </c>
      <c r="R21" s="895">
        <f>IF(Q21="Choose a Selection",0,(INDEX($E$78:$M$78,1,MATCH($Q$16,$E$64:$M$64,0),1)))</f>
        <v>0</v>
      </c>
    </row>
    <row r="22" spans="1:18" s="993" customFormat="1">
      <c r="A22" s="1186"/>
      <c r="B22" s="1396">
        <f>margins!AT12</f>
        <v>1</v>
      </c>
      <c r="C22" s="1399">
        <v>94.915000000000006</v>
      </c>
      <c r="D22" s="1397">
        <v>94.915000000000006</v>
      </c>
      <c r="E22" s="1478">
        <v>94.915000000000006</v>
      </c>
      <c r="F22" s="1401">
        <v>94.915000000000006</v>
      </c>
      <c r="H22" s="1410" t="s">
        <v>85</v>
      </c>
      <c r="I22" s="1416">
        <v>-0.55000000000000004</v>
      </c>
      <c r="J22" s="1138"/>
      <c r="K22"/>
      <c r="L22"/>
      <c r="M22"/>
      <c r="N22" s="1405"/>
      <c r="P22" s="611" t="s">
        <v>505</v>
      </c>
      <c r="Q22" s="436" t="s">
        <v>195</v>
      </c>
      <c r="R22" s="895">
        <f t="shared" ref="R22:R27" si="0">IF(Q22="Choose a Selection",0,(INDEX($E$65:$M$93,MATCH(Q22,$C$65:$C$93,0),MATCH($Q$16,$E$64:$M$64,0),1)))</f>
        <v>0</v>
      </c>
    </row>
    <row r="23" spans="1:18" s="993" customFormat="1" ht="15.75" customHeight="1" thickBot="1">
      <c r="A23" s="1139"/>
      <c r="B23" s="1396">
        <f>margins!AT13</f>
        <v>1.125</v>
      </c>
      <c r="C23" s="1399">
        <v>95.324000000000012</v>
      </c>
      <c r="D23" s="1397">
        <v>95.324000000000012</v>
      </c>
      <c r="E23" s="1478">
        <v>95.324000000000012</v>
      </c>
      <c r="F23" s="1401">
        <v>95.324000000000012</v>
      </c>
      <c r="H23" s="1411" t="s">
        <v>86</v>
      </c>
      <c r="I23" s="1194">
        <v>-0.65</v>
      </c>
      <c r="J23"/>
      <c r="K23"/>
      <c r="L23"/>
      <c r="M23"/>
      <c r="N23" s="1405"/>
      <c r="P23" s="611" t="s">
        <v>45</v>
      </c>
      <c r="Q23" s="436" t="s">
        <v>195</v>
      </c>
      <c r="R23" s="895">
        <f t="shared" si="0"/>
        <v>0</v>
      </c>
    </row>
    <row r="24" spans="1:18" s="993" customFormat="1">
      <c r="A24" s="1139"/>
      <c r="B24" s="1396">
        <f>margins!AT14</f>
        <v>1.25</v>
      </c>
      <c r="C24" s="1399">
        <v>95.731000000000009</v>
      </c>
      <c r="D24" s="1397">
        <v>95.731000000000009</v>
      </c>
      <c r="E24" s="1478">
        <v>95.731000000000009</v>
      </c>
      <c r="F24" s="1401">
        <v>95.731000000000009</v>
      </c>
      <c r="H24" s="993" t="s">
        <v>307</v>
      </c>
      <c r="I24"/>
      <c r="J24"/>
      <c r="K24"/>
      <c r="L24"/>
      <c r="M24"/>
      <c r="N24" s="1405"/>
      <c r="P24" s="611" t="s">
        <v>287</v>
      </c>
      <c r="Q24" s="436" t="s">
        <v>195</v>
      </c>
      <c r="R24" s="895">
        <f t="shared" si="0"/>
        <v>0</v>
      </c>
    </row>
    <row r="25" spans="1:18" s="993" customFormat="1" ht="15" customHeight="1">
      <c r="A25" s="1139"/>
      <c r="B25" s="1396">
        <f>margins!AT15</f>
        <v>1.375</v>
      </c>
      <c r="C25" s="1399">
        <v>96.138000000000005</v>
      </c>
      <c r="D25" s="1397">
        <v>96.138000000000005</v>
      </c>
      <c r="E25" s="1478">
        <v>96.138000000000005</v>
      </c>
      <c r="F25" s="1401">
        <v>96.138000000000005</v>
      </c>
      <c r="H25"/>
      <c r="I25"/>
      <c r="J25"/>
      <c r="K25"/>
      <c r="L25"/>
      <c r="M25"/>
      <c r="N25" s="1405"/>
      <c r="P25" s="611" t="s">
        <v>60</v>
      </c>
      <c r="Q25" s="436" t="s">
        <v>195</v>
      </c>
      <c r="R25" s="895">
        <f t="shared" si="0"/>
        <v>0</v>
      </c>
    </row>
    <row r="26" spans="1:18" s="993" customFormat="1" ht="14.25" customHeight="1" thickBot="1">
      <c r="A26" s="1139"/>
      <c r="B26" s="1396">
        <f>margins!AT16</f>
        <v>1.5</v>
      </c>
      <c r="C26" s="1399">
        <v>96.543000000000006</v>
      </c>
      <c r="D26" s="1397">
        <v>96.543000000000006</v>
      </c>
      <c r="E26" s="1478">
        <v>96.543000000000006</v>
      </c>
      <c r="F26" s="1401">
        <v>96.543000000000006</v>
      </c>
      <c r="L26"/>
      <c r="M26"/>
      <c r="N26" s="1405"/>
      <c r="P26" s="611" t="s">
        <v>62</v>
      </c>
      <c r="Q26" s="436" t="s">
        <v>195</v>
      </c>
      <c r="R26" s="895">
        <f t="shared" si="0"/>
        <v>0</v>
      </c>
    </row>
    <row r="27" spans="1:18" s="993" customFormat="1">
      <c r="A27" s="1139"/>
      <c r="B27" s="1396">
        <f>margins!AT17</f>
        <v>1.625</v>
      </c>
      <c r="C27" s="1399">
        <v>96.946000000000012</v>
      </c>
      <c r="D27" s="1397">
        <v>96.946000000000012</v>
      </c>
      <c r="E27" s="1478">
        <v>96.946000000000012</v>
      </c>
      <c r="F27" s="1401">
        <v>96.946000000000012</v>
      </c>
      <c r="H27" s="1169" t="s">
        <v>202</v>
      </c>
      <c r="I27" s="1169" t="s">
        <v>502</v>
      </c>
      <c r="J27" s="1169" t="s">
        <v>503</v>
      </c>
      <c r="K27" s="1169" t="s">
        <v>504</v>
      </c>
      <c r="L27"/>
      <c r="M27"/>
      <c r="N27" s="1405"/>
      <c r="P27" s="611" t="s">
        <v>134</v>
      </c>
      <c r="Q27" s="436" t="s">
        <v>195</v>
      </c>
      <c r="R27" s="895">
        <f t="shared" si="0"/>
        <v>0</v>
      </c>
    </row>
    <row r="28" spans="1:18" s="993" customFormat="1" ht="14.25" customHeight="1">
      <c r="A28" s="1139"/>
      <c r="B28" s="1396">
        <f>margins!AT18</f>
        <v>1.75</v>
      </c>
      <c r="C28" s="1399">
        <v>97.349000000000004</v>
      </c>
      <c r="D28" s="1397">
        <v>97.349000000000004</v>
      </c>
      <c r="E28" s="1478">
        <v>97.349000000000004</v>
      </c>
      <c r="F28" s="1401">
        <v>97.349000000000004</v>
      </c>
      <c r="H28" s="1480" t="s">
        <v>756</v>
      </c>
      <c r="I28" s="1482">
        <v>2</v>
      </c>
      <c r="J28" s="1482">
        <v>13</v>
      </c>
      <c r="K28" s="1482">
        <v>15</v>
      </c>
      <c r="L28"/>
      <c r="M28"/>
      <c r="N28" s="1405"/>
      <c r="P28" s="611" t="s">
        <v>209</v>
      </c>
      <c r="Q28" s="436" t="s">
        <v>195</v>
      </c>
      <c r="R28" s="895">
        <f>IF(Q28=15,0,IF(Q28=30,I16, 0))</f>
        <v>0</v>
      </c>
    </row>
    <row r="29" spans="1:18" s="993" customFormat="1">
      <c r="A29" s="1139"/>
      <c r="B29" s="1396">
        <f>margins!AT19</f>
        <v>1.875</v>
      </c>
      <c r="C29" s="1399">
        <v>97.75</v>
      </c>
      <c r="D29" s="1397">
        <v>97.75</v>
      </c>
      <c r="E29" s="1478">
        <v>97.75</v>
      </c>
      <c r="F29" s="1401">
        <v>97.75</v>
      </c>
      <c r="H29" s="1480" t="s">
        <v>757</v>
      </c>
      <c r="I29" s="1482">
        <v>2</v>
      </c>
      <c r="J29" s="1482">
        <v>18</v>
      </c>
      <c r="K29" s="1482">
        <v>20</v>
      </c>
      <c r="L29"/>
      <c r="M29"/>
      <c r="N29" s="1394"/>
      <c r="P29" s="902" t="s">
        <v>210</v>
      </c>
      <c r="Q29" s="903"/>
      <c r="R29" s="910">
        <f>SUM(R18:R28)</f>
        <v>0</v>
      </c>
    </row>
    <row r="30" spans="1:18" s="993" customFormat="1" ht="15.75" thickBot="1">
      <c r="A30" s="1139"/>
      <c r="B30" s="1396">
        <f>margins!AT20</f>
        <v>2</v>
      </c>
      <c r="C30" s="1399">
        <v>98.15</v>
      </c>
      <c r="D30" s="1397">
        <v>98.15</v>
      </c>
      <c r="E30" s="1478">
        <v>98.15</v>
      </c>
      <c r="F30" s="1401">
        <v>98.15</v>
      </c>
      <c r="G30" s="1138"/>
      <c r="H30" s="1480" t="s">
        <v>758</v>
      </c>
      <c r="I30" s="1482">
        <v>2</v>
      </c>
      <c r="J30" s="1482">
        <v>23</v>
      </c>
      <c r="K30" s="1482">
        <v>25</v>
      </c>
      <c r="L30"/>
      <c r="M30"/>
      <c r="N30" s="1390"/>
      <c r="P30" s="904" t="s">
        <v>517</v>
      </c>
      <c r="Q30" s="905">
        <f>Q15+$L$18</f>
        <v>9.75</v>
      </c>
      <c r="R30" s="906"/>
    </row>
    <row r="31" spans="1:18" s="993" customFormat="1" ht="15.75" thickBot="1">
      <c r="A31" s="1139"/>
      <c r="B31" s="1396">
        <f>margins!AT21</f>
        <v>2.125</v>
      </c>
      <c r="C31" s="1399">
        <v>98.548000000000002</v>
      </c>
      <c r="D31" s="1397">
        <v>98.548000000000002</v>
      </c>
      <c r="E31" s="1478">
        <v>98.548000000000002</v>
      </c>
      <c r="F31" s="1401">
        <v>98.548000000000002</v>
      </c>
      <c r="G31" s="1138"/>
      <c r="H31" s="1480" t="s">
        <v>759</v>
      </c>
      <c r="I31" s="1482">
        <v>2</v>
      </c>
      <c r="J31" s="1482">
        <v>28</v>
      </c>
      <c r="K31" s="1482">
        <v>30</v>
      </c>
      <c r="L31"/>
      <c r="M31"/>
      <c r="N31" s="1390"/>
      <c r="P31" s="424"/>
      <c r="Q31" s="425"/>
      <c r="R31" s="434"/>
    </row>
    <row r="32" spans="1:18" s="993" customFormat="1" ht="15.75" thickBot="1">
      <c r="A32" s="1139"/>
      <c r="B32" s="1396">
        <f>margins!AT22</f>
        <v>2.25</v>
      </c>
      <c r="C32" s="1399">
        <v>98.944000000000003</v>
      </c>
      <c r="D32" s="1397">
        <v>98.944000000000003</v>
      </c>
      <c r="E32" s="1478">
        <v>98.944000000000003</v>
      </c>
      <c r="F32" s="1401">
        <v>98.944000000000003</v>
      </c>
      <c r="H32" s="1480" t="s">
        <v>756</v>
      </c>
      <c r="I32" s="1482">
        <v>3</v>
      </c>
      <c r="J32" s="1482">
        <v>12</v>
      </c>
      <c r="K32" s="1482">
        <v>15</v>
      </c>
      <c r="L32"/>
      <c r="M32"/>
      <c r="N32" s="997"/>
      <c r="P32" s="426" t="s">
        <v>211</v>
      </c>
      <c r="Q32" s="427"/>
      <c r="R32" s="614">
        <f>IF(ISNUMBER(MATCH("NA", R18:R28, 0)), "NA",MIN(I14,(R15+R29)))</f>
        <v>99.733000000000004</v>
      </c>
    </row>
    <row r="33" spans="1:18" s="993" customFormat="1" ht="15.75" thickBot="1">
      <c r="A33" s="1139"/>
      <c r="B33" s="1396">
        <f>margins!AT23</f>
        <v>2.375</v>
      </c>
      <c r="C33" s="1399">
        <v>99.338999999999999</v>
      </c>
      <c r="D33" s="1397">
        <v>99.338999999999999</v>
      </c>
      <c r="E33" s="1478">
        <v>99.338999999999999</v>
      </c>
      <c r="F33" s="1401">
        <v>99.338999999999999</v>
      </c>
      <c r="H33" s="1480" t="s">
        <v>757</v>
      </c>
      <c r="I33" s="1482">
        <v>3</v>
      </c>
      <c r="J33" s="1482">
        <v>17</v>
      </c>
      <c r="K33" s="1482">
        <v>20</v>
      </c>
      <c r="L33"/>
      <c r="M33"/>
      <c r="N33" s="997"/>
      <c r="P33" s="421"/>
      <c r="Q33" s="421"/>
      <c r="R33" s="421"/>
    </row>
    <row r="34" spans="1:18" s="993" customFormat="1" ht="15.75" thickBot="1">
      <c r="A34" s="1139"/>
      <c r="B34" s="1396">
        <f>margins!AT24</f>
        <v>2.5</v>
      </c>
      <c r="C34" s="1399">
        <v>99.733000000000004</v>
      </c>
      <c r="D34" s="1397">
        <v>99.733000000000004</v>
      </c>
      <c r="E34" s="1478">
        <v>99.733000000000004</v>
      </c>
      <c r="F34" s="1401">
        <v>99.733000000000004</v>
      </c>
      <c r="H34" s="1480" t="s">
        <v>758</v>
      </c>
      <c r="I34" s="1482">
        <v>3</v>
      </c>
      <c r="J34" s="1482">
        <v>22</v>
      </c>
      <c r="K34" s="1482">
        <v>25</v>
      </c>
      <c r="L34"/>
      <c r="M34"/>
      <c r="N34" s="997"/>
      <c r="P34" s="782" t="s">
        <v>514</v>
      </c>
      <c r="Q34" s="783"/>
      <c r="R34" s="784"/>
    </row>
    <row r="35" spans="1:18" s="993" customFormat="1">
      <c r="A35" s="1139"/>
      <c r="B35" s="1396">
        <f>margins!AT25</f>
        <v>2.625</v>
      </c>
      <c r="C35" s="1399">
        <v>100.12</v>
      </c>
      <c r="D35" s="1397">
        <v>100.12</v>
      </c>
      <c r="E35" s="1478">
        <v>100.12</v>
      </c>
      <c r="F35" s="1401">
        <v>100.12</v>
      </c>
      <c r="H35" s="1480" t="s">
        <v>759</v>
      </c>
      <c r="I35" s="1482">
        <v>3</v>
      </c>
      <c r="J35" s="1482">
        <v>27</v>
      </c>
      <c r="K35" s="1482">
        <v>30</v>
      </c>
      <c r="N35" s="997"/>
    </row>
    <row r="36" spans="1:18" s="993" customFormat="1">
      <c r="A36" s="1139"/>
      <c r="B36" s="1396">
        <f>margins!AT26</f>
        <v>2.75</v>
      </c>
      <c r="C36" s="1399">
        <v>100.501</v>
      </c>
      <c r="D36" s="1397">
        <v>100.501</v>
      </c>
      <c r="E36" s="1478">
        <v>100.501</v>
      </c>
      <c r="F36" s="1401">
        <v>100.501</v>
      </c>
      <c r="H36" s="1480" t="s">
        <v>756</v>
      </c>
      <c r="I36" s="1482">
        <v>5</v>
      </c>
      <c r="J36" s="1482">
        <v>10</v>
      </c>
      <c r="K36" s="1482">
        <v>15</v>
      </c>
      <c r="N36" s="997"/>
    </row>
    <row r="37" spans="1:18" s="993" customFormat="1">
      <c r="A37" s="1139"/>
      <c r="B37" s="1396">
        <f>margins!AT27</f>
        <v>2.875</v>
      </c>
      <c r="C37" s="1399">
        <v>100.876</v>
      </c>
      <c r="D37" s="1397">
        <v>100.876</v>
      </c>
      <c r="E37" s="1478">
        <v>100.876</v>
      </c>
      <c r="F37" s="1401">
        <v>100.876</v>
      </c>
      <c r="H37" s="1480" t="s">
        <v>757</v>
      </c>
      <c r="I37" s="1482">
        <v>5</v>
      </c>
      <c r="J37" s="1482">
        <v>15</v>
      </c>
      <c r="K37" s="1482">
        <v>20</v>
      </c>
      <c r="N37" s="997"/>
    </row>
    <row r="38" spans="1:18" s="993" customFormat="1">
      <c r="A38" s="1139"/>
      <c r="B38" s="1396">
        <f>margins!AT28</f>
        <v>3</v>
      </c>
      <c r="C38" s="1399">
        <v>101.245</v>
      </c>
      <c r="D38" s="1397">
        <v>101.245</v>
      </c>
      <c r="E38" s="1478">
        <v>101.245</v>
      </c>
      <c r="F38" s="1401">
        <v>101.245</v>
      </c>
      <c r="H38" s="1480" t="s">
        <v>758</v>
      </c>
      <c r="I38" s="1482">
        <v>5</v>
      </c>
      <c r="J38" s="1482">
        <v>20</v>
      </c>
      <c r="K38" s="1482">
        <v>25</v>
      </c>
      <c r="N38" s="997"/>
    </row>
    <row r="39" spans="1:18" s="993" customFormat="1" ht="15.75" thickBot="1">
      <c r="A39" s="1139"/>
      <c r="B39" s="1396">
        <f>margins!AT29</f>
        <v>3.125</v>
      </c>
      <c r="C39" s="1399">
        <v>101.589</v>
      </c>
      <c r="D39" s="1397">
        <v>101.589</v>
      </c>
      <c r="E39" s="1478">
        <v>101.589</v>
      </c>
      <c r="F39" s="1401">
        <v>101.589</v>
      </c>
      <c r="H39" s="1481" t="s">
        <v>759</v>
      </c>
      <c r="I39" s="1483">
        <v>5</v>
      </c>
      <c r="J39" s="1483">
        <v>25</v>
      </c>
      <c r="K39" s="1483">
        <v>30</v>
      </c>
      <c r="N39" s="997"/>
    </row>
    <row r="40" spans="1:18" s="993" customFormat="1">
      <c r="A40" s="1139"/>
      <c r="B40" s="1396">
        <f>margins!AT30</f>
        <v>3.25</v>
      </c>
      <c r="C40" s="1399">
        <v>101.917</v>
      </c>
      <c r="D40" s="1397">
        <v>101.917</v>
      </c>
      <c r="E40" s="1478">
        <v>101.917</v>
      </c>
      <c r="F40" s="1401">
        <v>101.917</v>
      </c>
      <c r="N40" s="997"/>
    </row>
    <row r="41" spans="1:18" s="993" customFormat="1">
      <c r="A41" s="1139"/>
      <c r="B41" s="1396">
        <f>margins!AT31</f>
        <v>3.375</v>
      </c>
      <c r="C41" s="1399">
        <v>102.217</v>
      </c>
      <c r="D41" s="1397">
        <v>102.217</v>
      </c>
      <c r="E41" s="1478">
        <v>102.217</v>
      </c>
      <c r="F41" s="1401">
        <v>102.217</v>
      </c>
      <c r="N41" s="997"/>
    </row>
    <row r="42" spans="1:18" s="993" customFormat="1">
      <c r="A42" s="1139"/>
      <c r="B42" s="1396">
        <f>margins!AT32</f>
        <v>3.5</v>
      </c>
      <c r="C42" s="1399">
        <v>102.486</v>
      </c>
      <c r="D42" s="1397">
        <v>102.486</v>
      </c>
      <c r="E42" s="1478">
        <v>102.486</v>
      </c>
      <c r="F42" s="1401">
        <v>102.486</v>
      </c>
      <c r="N42" s="997"/>
    </row>
    <row r="43" spans="1:18" s="993" customFormat="1">
      <c r="A43" s="1139"/>
      <c r="B43" s="1396">
        <f>margins!AT33</f>
        <v>3.625</v>
      </c>
      <c r="C43" s="1399">
        <v>102.723</v>
      </c>
      <c r="D43" s="1397">
        <v>102.723</v>
      </c>
      <c r="E43" s="1478">
        <v>102.723</v>
      </c>
      <c r="F43" s="1401">
        <v>102.723</v>
      </c>
      <c r="N43" s="997"/>
    </row>
    <row r="44" spans="1:18" s="993" customFormat="1">
      <c r="A44" s="1139"/>
      <c r="B44" s="1396">
        <f>margins!AT34</f>
        <v>3.75</v>
      </c>
      <c r="C44" s="1399">
        <v>102.929</v>
      </c>
      <c r="D44" s="1397">
        <v>102.929</v>
      </c>
      <c r="E44" s="1478">
        <v>102.929</v>
      </c>
      <c r="F44" s="1401">
        <v>102.929</v>
      </c>
      <c r="N44" s="997"/>
    </row>
    <row r="45" spans="1:18" s="993" customFormat="1">
      <c r="A45" s="1139"/>
      <c r="B45" s="1396">
        <f>margins!AT35</f>
        <v>3.875</v>
      </c>
      <c r="C45" s="1399">
        <v>103.104</v>
      </c>
      <c r="D45" s="1397">
        <v>103.104</v>
      </c>
      <c r="E45" s="1478">
        <v>103.104</v>
      </c>
      <c r="F45" s="1401">
        <v>103.104</v>
      </c>
      <c r="N45" s="997"/>
    </row>
    <row r="46" spans="1:18" s="993" customFormat="1">
      <c r="A46" s="1139"/>
      <c r="B46" s="1396">
        <f>margins!AT36</f>
        <v>4</v>
      </c>
      <c r="C46" s="1399">
        <v>103.248</v>
      </c>
      <c r="D46" s="1397">
        <v>103.248</v>
      </c>
      <c r="E46" s="1478">
        <v>103.248</v>
      </c>
      <c r="F46" s="1401">
        <v>103.248</v>
      </c>
      <c r="N46" s="997"/>
    </row>
    <row r="47" spans="1:18" s="993" customFormat="1">
      <c r="A47" s="1139"/>
      <c r="B47" s="1396">
        <f>margins!AT37</f>
        <v>4.125</v>
      </c>
      <c r="C47" s="1399">
        <v>103.361</v>
      </c>
      <c r="D47" s="1397">
        <v>103.361</v>
      </c>
      <c r="E47" s="1478">
        <v>103.361</v>
      </c>
      <c r="F47" s="1401">
        <v>103.361</v>
      </c>
      <c r="N47" s="997"/>
    </row>
    <row r="48" spans="1:18" s="993" customFormat="1">
      <c r="A48" s="1139"/>
      <c r="B48" s="1396">
        <f>margins!AT38</f>
        <v>4.25</v>
      </c>
      <c r="C48" s="1399">
        <v>103.44200000000001</v>
      </c>
      <c r="D48" s="1397">
        <v>103.44200000000001</v>
      </c>
      <c r="E48" s="1478">
        <v>103.44200000000001</v>
      </c>
      <c r="F48" s="1401">
        <v>103.44200000000001</v>
      </c>
      <c r="N48" s="997"/>
    </row>
    <row r="49" spans="1:14" s="993" customFormat="1">
      <c r="A49" s="1139"/>
      <c r="B49" s="1396">
        <f>margins!AT39</f>
        <v>4.375</v>
      </c>
      <c r="C49" s="1399">
        <v>103.492</v>
      </c>
      <c r="D49" s="1397">
        <v>103.492</v>
      </c>
      <c r="E49" s="1478">
        <v>103.492</v>
      </c>
      <c r="F49" s="1401">
        <v>103.492</v>
      </c>
      <c r="N49" s="997"/>
    </row>
    <row r="50" spans="1:14" s="993" customFormat="1">
      <c r="A50" s="1139"/>
      <c r="B50" s="1396">
        <f>margins!AT40</f>
        <v>4.5</v>
      </c>
      <c r="C50" s="1399">
        <v>103.51100000000001</v>
      </c>
      <c r="D50" s="1397">
        <v>103.51100000000001</v>
      </c>
      <c r="E50" s="1478">
        <v>103.51100000000001</v>
      </c>
      <c r="F50" s="1401">
        <v>103.51100000000001</v>
      </c>
      <c r="N50" s="997"/>
    </row>
    <row r="51" spans="1:14" s="993" customFormat="1">
      <c r="A51" s="1139"/>
      <c r="B51" s="1396">
        <f>margins!AT41</f>
        <v>4.625</v>
      </c>
      <c r="C51" s="1399">
        <v>103.52900000000001</v>
      </c>
      <c r="D51" s="1397">
        <v>103.52900000000001</v>
      </c>
      <c r="E51" s="1478">
        <v>103.52900000000001</v>
      </c>
      <c r="F51" s="1401">
        <v>103.52900000000001</v>
      </c>
      <c r="N51" s="997"/>
    </row>
    <row r="52" spans="1:14" s="993" customFormat="1">
      <c r="A52" s="1139"/>
      <c r="B52" s="1396">
        <f>margins!AT42</f>
        <v>4.75</v>
      </c>
      <c r="C52" s="1399">
        <v>103.548</v>
      </c>
      <c r="D52" s="1397">
        <v>103.548</v>
      </c>
      <c r="E52" s="1478">
        <v>103.548</v>
      </c>
      <c r="F52" s="1401">
        <v>103.548</v>
      </c>
      <c r="N52" s="997"/>
    </row>
    <row r="53" spans="1:14" s="993" customFormat="1">
      <c r="A53" s="1139"/>
      <c r="B53" s="1396">
        <f>margins!AT43</f>
        <v>4.875</v>
      </c>
      <c r="C53" s="1399">
        <v>103.56700000000001</v>
      </c>
      <c r="D53" s="1397">
        <v>103.56700000000001</v>
      </c>
      <c r="E53" s="1478">
        <v>103.56700000000001</v>
      </c>
      <c r="F53" s="1401">
        <v>103.56700000000001</v>
      </c>
      <c r="N53" s="997"/>
    </row>
    <row r="54" spans="1:14" s="993" customFormat="1">
      <c r="A54" s="1139"/>
      <c r="B54" s="1396">
        <f>margins!AT44</f>
        <v>5</v>
      </c>
      <c r="C54" s="1399">
        <v>103.58600000000001</v>
      </c>
      <c r="D54" s="1397">
        <v>103.58600000000001</v>
      </c>
      <c r="E54" s="1478">
        <v>103.58600000000001</v>
      </c>
      <c r="F54" s="1401">
        <v>103.58600000000001</v>
      </c>
      <c r="N54" s="997"/>
    </row>
    <row r="55" spans="1:14" s="993" customFormat="1">
      <c r="A55" s="1139"/>
      <c r="B55" s="1396">
        <f>margins!AT45</f>
        <v>5.125</v>
      </c>
      <c r="C55" s="1399">
        <v>103.604</v>
      </c>
      <c r="D55" s="1397">
        <v>103.604</v>
      </c>
      <c r="E55" s="1478">
        <v>103.604</v>
      </c>
      <c r="F55" s="1401">
        <v>103.604</v>
      </c>
      <c r="N55" s="997"/>
    </row>
    <row r="56" spans="1:14" s="993" customFormat="1">
      <c r="A56" s="1139"/>
      <c r="B56" s="1396">
        <f>margins!AT46</f>
        <v>5.25</v>
      </c>
      <c r="C56" s="1399">
        <v>103.623</v>
      </c>
      <c r="D56" s="1397">
        <v>103.623</v>
      </c>
      <c r="E56" s="1478">
        <v>103.623</v>
      </c>
      <c r="F56" s="1401">
        <v>103.623</v>
      </c>
      <c r="N56" s="997"/>
    </row>
    <row r="57" spans="1:14" s="993" customFormat="1">
      <c r="A57" s="1139"/>
      <c r="B57" s="1396">
        <f>margins!AT47</f>
        <v>5.375</v>
      </c>
      <c r="C57" s="1399">
        <v>103.64200000000001</v>
      </c>
      <c r="D57" s="1397">
        <v>103.64200000000001</v>
      </c>
      <c r="E57" s="1478">
        <v>103.64200000000001</v>
      </c>
      <c r="F57" s="1401">
        <v>103.64200000000001</v>
      </c>
      <c r="N57" s="997"/>
    </row>
    <row r="58" spans="1:14" s="993" customFormat="1">
      <c r="A58" s="1139"/>
      <c r="B58" s="1396">
        <f>margins!AT48</f>
        <v>5.5</v>
      </c>
      <c r="C58" s="1399">
        <v>103.661</v>
      </c>
      <c r="D58" s="1397">
        <v>103.661</v>
      </c>
      <c r="E58" s="1478">
        <v>103.661</v>
      </c>
      <c r="F58" s="1401">
        <v>103.661</v>
      </c>
      <c r="N58" s="997"/>
    </row>
    <row r="59" spans="1:14" s="993" customFormat="1">
      <c r="A59" s="1139"/>
      <c r="B59" s="1396">
        <f>margins!AT49</f>
        <v>5.625</v>
      </c>
      <c r="C59" s="1399">
        <v>103.679</v>
      </c>
      <c r="D59" s="1397">
        <v>103.679</v>
      </c>
      <c r="E59" s="1478">
        <v>103.679</v>
      </c>
      <c r="F59" s="1401">
        <v>103.679</v>
      </c>
      <c r="N59" s="997"/>
    </row>
    <row r="60" spans="1:14" s="993" customFormat="1" ht="15.75" thickBot="1">
      <c r="A60" s="1139"/>
      <c r="B60" s="1406">
        <f>margins!AT50</f>
        <v>5.75</v>
      </c>
      <c r="C60" s="1407">
        <v>103.679</v>
      </c>
      <c r="D60" s="1439">
        <v>103.679</v>
      </c>
      <c r="E60" s="1479">
        <v>103.679</v>
      </c>
      <c r="F60" s="1408">
        <v>103.679</v>
      </c>
      <c r="N60" s="997"/>
    </row>
    <row r="61" spans="1:14" s="993" customFormat="1">
      <c r="A61" s="1139"/>
      <c r="B61" s="1171"/>
      <c r="C61" s="1170"/>
      <c r="D61" s="1271"/>
      <c r="N61" s="997"/>
    </row>
    <row r="62" spans="1:14" s="993" customFormat="1" ht="15.75" thickBot="1">
      <c r="A62" s="1139"/>
      <c r="G62" s="1138"/>
      <c r="H62" s="1137"/>
      <c r="N62" s="997"/>
    </row>
    <row r="63" spans="1:14" s="993" customFormat="1" ht="15.75" thickBot="1">
      <c r="A63" s="1139"/>
      <c r="B63" s="1138" t="s">
        <v>221</v>
      </c>
      <c r="D63" s="1140"/>
      <c r="E63" s="1687" t="s">
        <v>306</v>
      </c>
      <c r="F63" s="1688"/>
      <c r="G63" s="1688"/>
      <c r="H63" s="1688"/>
      <c r="I63" s="1688"/>
      <c r="J63" s="1688"/>
      <c r="K63" s="1688"/>
      <c r="L63" s="1688"/>
      <c r="M63" s="1689"/>
      <c r="N63" s="997"/>
    </row>
    <row r="64" spans="1:14" s="993" customFormat="1" ht="15.75" thickBot="1">
      <c r="A64" s="1139"/>
      <c r="B64" s="1364"/>
      <c r="C64" s="1440"/>
      <c r="D64" s="1404" t="s">
        <v>195</v>
      </c>
      <c r="E64" s="1254" t="s">
        <v>15</v>
      </c>
      <c r="F64" s="1252" t="s">
        <v>16</v>
      </c>
      <c r="G64" s="1252" t="s">
        <v>17</v>
      </c>
      <c r="H64" s="1252" t="s">
        <v>18</v>
      </c>
      <c r="I64" s="1252" t="s">
        <v>19</v>
      </c>
      <c r="J64" s="1252" t="s">
        <v>20</v>
      </c>
      <c r="K64" s="1252" t="s">
        <v>21</v>
      </c>
      <c r="L64" s="1252" t="s">
        <v>22</v>
      </c>
      <c r="M64" s="1253" t="s">
        <v>23</v>
      </c>
      <c r="N64" s="997"/>
    </row>
    <row r="65" spans="1:14" s="993" customFormat="1">
      <c r="A65" s="1139"/>
      <c r="B65" s="1708" t="s">
        <v>499</v>
      </c>
      <c r="C65" s="1666" t="s">
        <v>37</v>
      </c>
      <c r="D65" s="1667"/>
      <c r="E65" s="1149">
        <v>2.5</v>
      </c>
      <c r="F65" s="1148">
        <v>2.5</v>
      </c>
      <c r="G65" s="1148">
        <v>2</v>
      </c>
      <c r="H65" s="1148">
        <v>2</v>
      </c>
      <c r="I65" s="1148">
        <v>1.5</v>
      </c>
      <c r="J65" s="1148">
        <v>0.5</v>
      </c>
      <c r="K65" s="1148">
        <v>0</v>
      </c>
      <c r="L65" s="1148">
        <v>-3.5</v>
      </c>
      <c r="M65" s="1147">
        <v>-4.5</v>
      </c>
      <c r="N65" s="997"/>
    </row>
    <row r="66" spans="1:14" s="993" customFormat="1">
      <c r="A66" s="1139"/>
      <c r="B66" s="1709"/>
      <c r="C66" s="1657" t="s">
        <v>36</v>
      </c>
      <c r="D66" s="1658"/>
      <c r="E66" s="1211">
        <v>1.5</v>
      </c>
      <c r="F66" s="1210">
        <v>1.5</v>
      </c>
      <c r="G66" s="1210">
        <v>1.5</v>
      </c>
      <c r="H66" s="1210">
        <v>1.5</v>
      </c>
      <c r="I66" s="1210">
        <v>1</v>
      </c>
      <c r="J66" s="1210">
        <v>0</v>
      </c>
      <c r="K66" s="1210">
        <v>-1</v>
      </c>
      <c r="L66" s="1210">
        <v>-5</v>
      </c>
      <c r="M66" s="1209">
        <v>-6</v>
      </c>
      <c r="N66" s="997"/>
    </row>
    <row r="67" spans="1:14" s="993" customFormat="1">
      <c r="A67" s="1139"/>
      <c r="B67" s="1709"/>
      <c r="C67" s="1657" t="s">
        <v>24</v>
      </c>
      <c r="D67" s="1658"/>
      <c r="E67" s="1211">
        <v>1</v>
      </c>
      <c r="F67" s="1210">
        <v>1</v>
      </c>
      <c r="G67" s="1210">
        <v>1</v>
      </c>
      <c r="H67" s="1210">
        <v>1</v>
      </c>
      <c r="I67" s="1210">
        <v>0</v>
      </c>
      <c r="J67" s="1210">
        <v>0</v>
      </c>
      <c r="K67" s="1210">
        <v>-2</v>
      </c>
      <c r="L67" s="1210">
        <v>-6</v>
      </c>
      <c r="M67" s="1209">
        <v>-8</v>
      </c>
      <c r="N67" s="997"/>
    </row>
    <row r="68" spans="1:14" s="993" customFormat="1">
      <c r="A68" s="1139"/>
      <c r="B68" s="1709"/>
      <c r="C68" s="1657" t="s">
        <v>25</v>
      </c>
      <c r="D68" s="1658"/>
      <c r="E68" s="1211">
        <v>0</v>
      </c>
      <c r="F68" s="1210">
        <v>0</v>
      </c>
      <c r="G68" s="1210">
        <v>0</v>
      </c>
      <c r="H68" s="1210">
        <v>0</v>
      </c>
      <c r="I68" s="1210">
        <v>0</v>
      </c>
      <c r="J68" s="1210">
        <v>-1</v>
      </c>
      <c r="K68" s="1210">
        <v>-3</v>
      </c>
      <c r="L68" s="1210">
        <v>-7.5</v>
      </c>
      <c r="M68" s="1209" t="s">
        <v>14</v>
      </c>
      <c r="N68" s="997"/>
    </row>
    <row r="69" spans="1:14" s="993" customFormat="1">
      <c r="A69" s="1139"/>
      <c r="B69" s="1709"/>
      <c r="C69" s="1657" t="s">
        <v>26</v>
      </c>
      <c r="D69" s="1658"/>
      <c r="E69" s="1211">
        <v>-0.5</v>
      </c>
      <c r="F69" s="1210">
        <v>-0.5</v>
      </c>
      <c r="G69" s="1210">
        <v>-0.5</v>
      </c>
      <c r="H69" s="1210">
        <v>-1</v>
      </c>
      <c r="I69" s="1210">
        <v>-1.5</v>
      </c>
      <c r="J69" s="1210">
        <v>-2</v>
      </c>
      <c r="K69" s="1210">
        <v>-5.5</v>
      </c>
      <c r="L69" s="1210">
        <v>-8.5</v>
      </c>
      <c r="M69" s="1209" t="s">
        <v>14</v>
      </c>
      <c r="N69" s="997"/>
    </row>
    <row r="70" spans="1:14" s="993" customFormat="1" ht="15.75" thickBot="1">
      <c r="A70" s="1139"/>
      <c r="B70" s="1710"/>
      <c r="C70" s="1663" t="s">
        <v>27</v>
      </c>
      <c r="D70" s="1664"/>
      <c r="E70" s="1145">
        <v>-0.75</v>
      </c>
      <c r="F70" s="1144">
        <v>-0.75</v>
      </c>
      <c r="G70" s="1144">
        <v>-1</v>
      </c>
      <c r="H70" s="1144">
        <v>-1.5</v>
      </c>
      <c r="I70" s="1144">
        <v>-2</v>
      </c>
      <c r="J70" s="1144">
        <v>-3</v>
      </c>
      <c r="K70" s="1144" t="s">
        <v>14</v>
      </c>
      <c r="L70" s="1144" t="s">
        <v>14</v>
      </c>
      <c r="M70" s="1143" t="s">
        <v>14</v>
      </c>
      <c r="N70" s="997"/>
    </row>
    <row r="71" spans="1:14" s="993" customFormat="1" ht="15.75" thickBot="1">
      <c r="A71" s="1139"/>
      <c r="B71" s="1712" t="s">
        <v>741</v>
      </c>
      <c r="C71" s="1988"/>
      <c r="D71" s="1780"/>
      <c r="E71" s="1380">
        <v>0</v>
      </c>
      <c r="F71" s="1215">
        <v>0</v>
      </c>
      <c r="G71" s="1215">
        <v>0</v>
      </c>
      <c r="H71" s="1215">
        <v>0</v>
      </c>
      <c r="I71" s="1215">
        <v>0</v>
      </c>
      <c r="J71" s="1215">
        <v>0</v>
      </c>
      <c r="K71" s="1215">
        <v>0</v>
      </c>
      <c r="L71" s="1215">
        <v>0</v>
      </c>
      <c r="M71" s="1357">
        <v>0</v>
      </c>
      <c r="N71" s="997"/>
    </row>
    <row r="72" spans="1:14" s="993" customFormat="1">
      <c r="A72" s="1139"/>
      <c r="B72" s="1723" t="s">
        <v>522</v>
      </c>
      <c r="C72" s="1666" t="s">
        <v>37</v>
      </c>
      <c r="D72" s="1668"/>
      <c r="E72" s="1149">
        <v>2</v>
      </c>
      <c r="F72" s="1148">
        <v>2</v>
      </c>
      <c r="G72" s="1148">
        <v>1.5</v>
      </c>
      <c r="H72" s="1148">
        <v>1.5</v>
      </c>
      <c r="I72" s="1148">
        <v>1</v>
      </c>
      <c r="J72" s="1148">
        <v>0</v>
      </c>
      <c r="K72" s="1148">
        <v>-0.5</v>
      </c>
      <c r="L72" s="1148" t="s">
        <v>14</v>
      </c>
      <c r="M72" s="1147" t="s">
        <v>14</v>
      </c>
      <c r="N72" s="997"/>
    </row>
    <row r="73" spans="1:14" s="993" customFormat="1">
      <c r="A73" s="1139"/>
      <c r="B73" s="1711"/>
      <c r="C73" s="1657" t="s">
        <v>36</v>
      </c>
      <c r="D73" s="1659"/>
      <c r="E73" s="1211">
        <v>1</v>
      </c>
      <c r="F73" s="1210">
        <v>1</v>
      </c>
      <c r="G73" s="1210">
        <v>1</v>
      </c>
      <c r="H73" s="1210">
        <v>1</v>
      </c>
      <c r="I73" s="1210">
        <v>0.5</v>
      </c>
      <c r="J73" s="1210">
        <v>-0.5</v>
      </c>
      <c r="K73" s="1210">
        <v>-1.5</v>
      </c>
      <c r="L73" s="1210" t="s">
        <v>14</v>
      </c>
      <c r="M73" s="1209" t="s">
        <v>14</v>
      </c>
      <c r="N73" s="997"/>
    </row>
    <row r="74" spans="1:14" s="993" customFormat="1">
      <c r="A74" s="1139"/>
      <c r="B74" s="1711"/>
      <c r="C74" s="1657" t="s">
        <v>24</v>
      </c>
      <c r="D74" s="1659"/>
      <c r="E74" s="1211">
        <v>0.5</v>
      </c>
      <c r="F74" s="1210">
        <v>0.5</v>
      </c>
      <c r="G74" s="1210">
        <v>0.5</v>
      </c>
      <c r="H74" s="1210">
        <v>0.5</v>
      </c>
      <c r="I74" s="1210">
        <v>-0.5</v>
      </c>
      <c r="J74" s="1210">
        <v>-0.5</v>
      </c>
      <c r="K74" s="1210">
        <v>-2.5</v>
      </c>
      <c r="L74" s="1210" t="s">
        <v>14</v>
      </c>
      <c r="M74" s="1209" t="s">
        <v>14</v>
      </c>
      <c r="N74" s="997"/>
    </row>
    <row r="75" spans="1:14" s="993" customFormat="1">
      <c r="A75" s="1139"/>
      <c r="B75" s="1711"/>
      <c r="C75" s="1657" t="s">
        <v>25</v>
      </c>
      <c r="D75" s="1659"/>
      <c r="E75" s="1211">
        <v>-0.5</v>
      </c>
      <c r="F75" s="1210">
        <v>-0.5</v>
      </c>
      <c r="G75" s="1210">
        <v>-0.5</v>
      </c>
      <c r="H75" s="1210">
        <v>-0.5</v>
      </c>
      <c r="I75" s="1210">
        <v>-0.5</v>
      </c>
      <c r="J75" s="1210">
        <v>-1.5</v>
      </c>
      <c r="K75" s="1210" t="s">
        <v>14</v>
      </c>
      <c r="L75" s="1210" t="s">
        <v>14</v>
      </c>
      <c r="M75" s="1209" t="s">
        <v>14</v>
      </c>
      <c r="N75" s="997"/>
    </row>
    <row r="76" spans="1:14" s="993" customFormat="1">
      <c r="A76" s="1139"/>
      <c r="B76" s="1711"/>
      <c r="C76" s="1657" t="s">
        <v>26</v>
      </c>
      <c r="D76" s="1659"/>
      <c r="E76" s="1211">
        <v>-1</v>
      </c>
      <c r="F76" s="1210">
        <v>-1</v>
      </c>
      <c r="G76" s="1210">
        <v>-1</v>
      </c>
      <c r="H76" s="1210">
        <v>-1.5</v>
      </c>
      <c r="I76" s="1210">
        <v>-2</v>
      </c>
      <c r="J76" s="1210">
        <v>-2.5</v>
      </c>
      <c r="K76" s="1210" t="s">
        <v>14</v>
      </c>
      <c r="L76" s="1210" t="s">
        <v>14</v>
      </c>
      <c r="M76" s="1209" t="s">
        <v>14</v>
      </c>
      <c r="N76" s="997"/>
    </row>
    <row r="77" spans="1:14" s="993" customFormat="1" ht="15.75" thickBot="1">
      <c r="A77" s="1139"/>
      <c r="B77" s="1724"/>
      <c r="C77" s="1663" t="s">
        <v>27</v>
      </c>
      <c r="D77" s="1665"/>
      <c r="E77" s="1145" t="s">
        <v>14</v>
      </c>
      <c r="F77" s="1144" t="s">
        <v>14</v>
      </c>
      <c r="G77" s="1144" t="s">
        <v>14</v>
      </c>
      <c r="H77" s="1144" t="s">
        <v>14</v>
      </c>
      <c r="I77" s="1144" t="s">
        <v>14</v>
      </c>
      <c r="J77" s="1144" t="s">
        <v>14</v>
      </c>
      <c r="K77" s="1144" t="s">
        <v>14</v>
      </c>
      <c r="L77" s="1144" t="s">
        <v>14</v>
      </c>
      <c r="M77" s="1143" t="s">
        <v>14</v>
      </c>
      <c r="N77" s="997"/>
    </row>
    <row r="78" spans="1:14" s="993" customFormat="1" ht="15.75" thickBot="1">
      <c r="A78" s="1139"/>
      <c r="B78" s="1712" t="s">
        <v>742</v>
      </c>
      <c r="C78" s="1988"/>
      <c r="D78" s="1780"/>
      <c r="E78" s="1380">
        <v>-1</v>
      </c>
      <c r="F78" s="1215">
        <v>-1</v>
      </c>
      <c r="G78" s="1215">
        <v>-1</v>
      </c>
      <c r="H78" s="1215">
        <v>-1</v>
      </c>
      <c r="I78" s="1215">
        <v>-1</v>
      </c>
      <c r="J78" s="1215">
        <v>-1</v>
      </c>
      <c r="K78" s="1215">
        <v>-1</v>
      </c>
      <c r="L78" s="1215" t="s">
        <v>14</v>
      </c>
      <c r="M78" s="1357" t="s">
        <v>14</v>
      </c>
      <c r="N78" s="997"/>
    </row>
    <row r="79" spans="1:14" s="993" customFormat="1">
      <c r="A79" s="1139"/>
      <c r="B79" s="1708" t="s">
        <v>505</v>
      </c>
      <c r="C79" s="1725">
        <v>24</v>
      </c>
      <c r="D79" s="1727"/>
      <c r="E79" s="1149">
        <v>2</v>
      </c>
      <c r="F79" s="1148">
        <v>2</v>
      </c>
      <c r="G79" s="1148">
        <v>2</v>
      </c>
      <c r="H79" s="1148">
        <v>2</v>
      </c>
      <c r="I79" s="1148">
        <v>2</v>
      </c>
      <c r="J79" s="1148">
        <v>2</v>
      </c>
      <c r="K79" s="1148">
        <v>2</v>
      </c>
      <c r="L79" s="1148">
        <v>0</v>
      </c>
      <c r="M79" s="1147">
        <v>0</v>
      </c>
      <c r="N79" s="997"/>
    </row>
    <row r="80" spans="1:14" s="993" customFormat="1">
      <c r="A80" s="1139"/>
      <c r="B80" s="1709"/>
      <c r="C80" s="1729">
        <v>36</v>
      </c>
      <c r="D80" s="1780"/>
      <c r="E80" s="1211">
        <v>1.5</v>
      </c>
      <c r="F80" s="1210">
        <v>1.5</v>
      </c>
      <c r="G80" s="1210">
        <v>1.5</v>
      </c>
      <c r="H80" s="1210">
        <v>1.5</v>
      </c>
      <c r="I80" s="1210">
        <v>1.5</v>
      </c>
      <c r="J80" s="1210">
        <v>1.5</v>
      </c>
      <c r="K80" s="1210">
        <v>1.5</v>
      </c>
      <c r="L80" s="1210">
        <v>0</v>
      </c>
      <c r="M80" s="1209">
        <v>0</v>
      </c>
      <c r="N80" s="997"/>
    </row>
    <row r="81" spans="1:14" s="993" customFormat="1" ht="15.75" thickBot="1">
      <c r="A81" s="1139"/>
      <c r="B81" s="1710"/>
      <c r="C81" s="1660">
        <v>60</v>
      </c>
      <c r="D81" s="1662"/>
      <c r="E81" s="1145">
        <v>0</v>
      </c>
      <c r="F81" s="1144">
        <v>0</v>
      </c>
      <c r="G81" s="1144">
        <v>0</v>
      </c>
      <c r="H81" s="1144">
        <v>0</v>
      </c>
      <c r="I81" s="1144">
        <v>0</v>
      </c>
      <c r="J81" s="1144">
        <v>0</v>
      </c>
      <c r="K81" s="1144">
        <v>0</v>
      </c>
      <c r="L81" s="1144">
        <v>0</v>
      </c>
      <c r="M81" s="1143">
        <v>0</v>
      </c>
      <c r="N81" s="997"/>
    </row>
    <row r="82" spans="1:14" s="993" customFormat="1">
      <c r="A82" s="1139"/>
      <c r="B82" s="1708" t="s">
        <v>45</v>
      </c>
      <c r="C82" s="1988" t="s">
        <v>384</v>
      </c>
      <c r="D82" s="1988"/>
      <c r="E82" s="1211">
        <v>0</v>
      </c>
      <c r="F82" s="1210">
        <v>0</v>
      </c>
      <c r="G82" s="1210">
        <v>0</v>
      </c>
      <c r="H82" s="1210">
        <v>0</v>
      </c>
      <c r="I82" s="1210">
        <v>0</v>
      </c>
      <c r="J82" s="1210">
        <v>0</v>
      </c>
      <c r="K82" s="1210">
        <v>0</v>
      </c>
      <c r="L82" s="1210">
        <v>0</v>
      </c>
      <c r="M82" s="1209">
        <v>0</v>
      </c>
      <c r="N82" s="997"/>
    </row>
    <row r="83" spans="1:14" s="993" customFormat="1">
      <c r="A83" s="1139"/>
      <c r="B83" s="1709"/>
      <c r="C83" s="1988" t="s">
        <v>385</v>
      </c>
      <c r="D83" s="1988"/>
      <c r="E83" s="1211">
        <v>0</v>
      </c>
      <c r="F83" s="1210">
        <v>0</v>
      </c>
      <c r="G83" s="1210">
        <v>0</v>
      </c>
      <c r="H83" s="1210">
        <v>-0.125</v>
      </c>
      <c r="I83" s="1210">
        <v>-0.125</v>
      </c>
      <c r="J83" s="1210">
        <v>-0.125</v>
      </c>
      <c r="K83" s="1210">
        <v>-0.125</v>
      </c>
      <c r="L83" s="1210">
        <v>-0.125</v>
      </c>
      <c r="M83" s="1209">
        <v>-0.125</v>
      </c>
      <c r="N83" s="997"/>
    </row>
    <row r="84" spans="1:14" s="993" customFormat="1" ht="15" customHeight="1" thickBot="1">
      <c r="A84" s="1139"/>
      <c r="B84" s="1710"/>
      <c r="C84" s="1988" t="s">
        <v>386</v>
      </c>
      <c r="D84" s="1780"/>
      <c r="E84" s="1380">
        <v>0</v>
      </c>
      <c r="F84" s="1215">
        <v>0</v>
      </c>
      <c r="G84" s="1215">
        <v>0</v>
      </c>
      <c r="H84" s="1215">
        <v>-0.125</v>
      </c>
      <c r="I84" s="1215">
        <v>-0.125</v>
      </c>
      <c r="J84" s="1215">
        <v>-0.25</v>
      </c>
      <c r="K84" s="1215">
        <v>-0.25</v>
      </c>
      <c r="L84" s="1215" t="s">
        <v>14</v>
      </c>
      <c r="M84" s="1357" t="s">
        <v>14</v>
      </c>
      <c r="N84" s="1357"/>
    </row>
    <row r="85" spans="1:14" s="993" customFormat="1">
      <c r="A85" s="1139"/>
      <c r="B85" s="1723" t="s">
        <v>47</v>
      </c>
      <c r="C85" s="1666" t="s">
        <v>388</v>
      </c>
      <c r="D85" s="1668"/>
      <c r="E85" s="1149">
        <v>-0.125</v>
      </c>
      <c r="F85" s="1148">
        <v>-0.125</v>
      </c>
      <c r="G85" s="1148">
        <v>-0.125</v>
      </c>
      <c r="H85" s="1148">
        <v>-0.125</v>
      </c>
      <c r="I85" s="1148">
        <v>-0.125</v>
      </c>
      <c r="J85" s="1148">
        <v>-0.125</v>
      </c>
      <c r="K85" s="1148">
        <v>-0.125</v>
      </c>
      <c r="L85" s="1148">
        <v>-0.125</v>
      </c>
      <c r="M85" s="1147">
        <v>-0.125</v>
      </c>
      <c r="N85" s="1357"/>
    </row>
    <row r="86" spans="1:14" s="993" customFormat="1">
      <c r="A86" s="1139"/>
      <c r="B86" s="1711"/>
      <c r="C86" s="1657" t="s">
        <v>500</v>
      </c>
      <c r="D86" s="1659"/>
      <c r="E86" s="1211">
        <v>0</v>
      </c>
      <c r="F86" s="1210">
        <v>0</v>
      </c>
      <c r="G86" s="1210">
        <v>0</v>
      </c>
      <c r="H86" s="1210">
        <v>0</v>
      </c>
      <c r="I86" s="1210">
        <v>0</v>
      </c>
      <c r="J86" s="1210">
        <v>0</v>
      </c>
      <c r="K86" s="1210">
        <v>0</v>
      </c>
      <c r="L86" s="1210">
        <v>0</v>
      </c>
      <c r="M86" s="1209">
        <v>0</v>
      </c>
      <c r="N86" s="1357"/>
    </row>
    <row r="87" spans="1:14" s="993" customFormat="1">
      <c r="A87" s="1139"/>
      <c r="B87" s="1711"/>
      <c r="C87" s="1657" t="s">
        <v>501</v>
      </c>
      <c r="D87" s="1659"/>
      <c r="E87" s="1211">
        <v>0</v>
      </c>
      <c r="F87" s="1210">
        <v>0</v>
      </c>
      <c r="G87" s="1210">
        <v>0</v>
      </c>
      <c r="H87" s="1210">
        <v>0</v>
      </c>
      <c r="I87" s="1210">
        <v>0</v>
      </c>
      <c r="J87" s="1210">
        <v>0</v>
      </c>
      <c r="K87" s="1210">
        <v>0</v>
      </c>
      <c r="L87" s="1210">
        <v>0</v>
      </c>
      <c r="M87" s="1209" t="s">
        <v>14</v>
      </c>
      <c r="N87" s="1357"/>
    </row>
    <row r="88" spans="1:14" s="993" customFormat="1" ht="15" customHeight="1" thickBot="1">
      <c r="A88" s="1139"/>
      <c r="B88" s="1724"/>
      <c r="C88" s="1663" t="s">
        <v>392</v>
      </c>
      <c r="D88" s="1665"/>
      <c r="E88" s="1145">
        <v>0</v>
      </c>
      <c r="F88" s="1144">
        <v>0</v>
      </c>
      <c r="G88" s="1144">
        <v>0</v>
      </c>
      <c r="H88" s="1144">
        <v>0</v>
      </c>
      <c r="I88" s="1144">
        <v>0</v>
      </c>
      <c r="J88" s="1144">
        <v>0</v>
      </c>
      <c r="K88" s="1144" t="s">
        <v>14</v>
      </c>
      <c r="L88" s="1144" t="s">
        <v>14</v>
      </c>
      <c r="M88" s="1143" t="s">
        <v>14</v>
      </c>
      <c r="N88" s="1357"/>
    </row>
    <row r="89" spans="1:14" s="993" customFormat="1">
      <c r="A89" s="1139"/>
      <c r="B89" s="1708" t="s">
        <v>60</v>
      </c>
      <c r="C89" s="1729" t="s">
        <v>29</v>
      </c>
      <c r="D89" s="1780"/>
      <c r="E89" s="1211">
        <v>-1</v>
      </c>
      <c r="F89" s="1210">
        <v>-1</v>
      </c>
      <c r="G89" s="1210">
        <v>-1</v>
      </c>
      <c r="H89" s="1210">
        <v>-1</v>
      </c>
      <c r="I89" s="1210">
        <v>-1</v>
      </c>
      <c r="J89" s="1210">
        <v>-1</v>
      </c>
      <c r="K89" s="1210" t="s">
        <v>14</v>
      </c>
      <c r="L89" s="1210" t="s">
        <v>14</v>
      </c>
      <c r="M89" s="1209" t="s">
        <v>14</v>
      </c>
      <c r="N89" s="1357"/>
    </row>
    <row r="90" spans="1:14" s="993" customFormat="1" ht="15.75" thickBot="1">
      <c r="A90" s="1139"/>
      <c r="B90" s="1710"/>
      <c r="C90" s="1729" t="s">
        <v>61</v>
      </c>
      <c r="D90" s="1780"/>
      <c r="E90" s="1380">
        <v>-2</v>
      </c>
      <c r="F90" s="1215">
        <v>-2</v>
      </c>
      <c r="G90" s="1215">
        <v>-2.5</v>
      </c>
      <c r="H90" s="1215">
        <v>-3</v>
      </c>
      <c r="I90" s="1215">
        <v>-3.5</v>
      </c>
      <c r="J90" s="1215" t="s">
        <v>14</v>
      </c>
      <c r="K90" s="1215" t="s">
        <v>14</v>
      </c>
      <c r="L90" s="1215" t="s">
        <v>14</v>
      </c>
      <c r="M90" s="1357" t="s">
        <v>14</v>
      </c>
      <c r="N90" s="1357"/>
    </row>
    <row r="91" spans="1:14" s="993" customFormat="1">
      <c r="A91" s="1139"/>
      <c r="B91" s="1723" t="s">
        <v>62</v>
      </c>
      <c r="C91" s="1666" t="s">
        <v>268</v>
      </c>
      <c r="D91" s="1668"/>
      <c r="E91" s="1149">
        <v>0</v>
      </c>
      <c r="F91" s="1148">
        <v>0</v>
      </c>
      <c r="G91" s="1148">
        <v>0</v>
      </c>
      <c r="H91" s="1148">
        <v>-0.125</v>
      </c>
      <c r="I91" s="1148">
        <v>-0.125</v>
      </c>
      <c r="J91" s="1148">
        <v>-0.25</v>
      </c>
      <c r="K91" s="1148">
        <v>-0.25</v>
      </c>
      <c r="L91" s="1148" t="s">
        <v>14</v>
      </c>
      <c r="M91" s="1147" t="s">
        <v>14</v>
      </c>
      <c r="N91" s="1357"/>
    </row>
    <row r="92" spans="1:14" s="993" customFormat="1" ht="15.75" thickBot="1">
      <c r="A92" s="1139"/>
      <c r="B92" s="1724"/>
      <c r="C92" s="1663" t="s">
        <v>358</v>
      </c>
      <c r="D92" s="1665"/>
      <c r="E92" s="1145">
        <v>-0.5</v>
      </c>
      <c r="F92" s="1144">
        <v>-0.5</v>
      </c>
      <c r="G92" s="1144">
        <v>-0.5</v>
      </c>
      <c r="H92" s="1144">
        <v>-0.5</v>
      </c>
      <c r="I92" s="1144">
        <v>-0.5</v>
      </c>
      <c r="J92" s="1144">
        <v>-0.5</v>
      </c>
      <c r="K92" s="1144">
        <v>-0.5</v>
      </c>
      <c r="L92" s="1144" t="s">
        <v>14</v>
      </c>
      <c r="M92" s="1143" t="s">
        <v>14</v>
      </c>
      <c r="N92" s="1357"/>
    </row>
    <row r="93" spans="1:14" s="993" customFormat="1" ht="15.75" thickBot="1">
      <c r="A93" s="1139"/>
      <c r="B93" s="1249" t="s">
        <v>134</v>
      </c>
      <c r="C93" s="1660" t="s">
        <v>135</v>
      </c>
      <c r="D93" s="1662"/>
      <c r="E93" s="1145">
        <v>0</v>
      </c>
      <c r="F93" s="1144">
        <v>0</v>
      </c>
      <c r="G93" s="1144">
        <v>0</v>
      </c>
      <c r="H93" s="1144">
        <v>-0.125</v>
      </c>
      <c r="I93" s="1144">
        <v>-0.125</v>
      </c>
      <c r="J93" s="1144">
        <v>-0.125</v>
      </c>
      <c r="K93" s="1144">
        <v>-0.125</v>
      </c>
      <c r="L93" s="1144">
        <v>-0.125</v>
      </c>
      <c r="M93" s="1143">
        <v>-0.125</v>
      </c>
      <c r="N93" s="1357"/>
    </row>
    <row r="94" spans="1:14" s="993" customFormat="1">
      <c r="A94" s="1139"/>
      <c r="B94" s="1142"/>
      <c r="C94" s="1207"/>
      <c r="D94" s="1207"/>
      <c r="E94" s="1207"/>
      <c r="F94" s="1215"/>
      <c r="G94" s="1260"/>
      <c r="H94" s="1215"/>
      <c r="I94" s="1215"/>
      <c r="J94" s="1260"/>
      <c r="K94" s="1260"/>
      <c r="L94" s="1260"/>
      <c r="M94" s="1260"/>
      <c r="N94" s="1357"/>
    </row>
    <row r="95" spans="1:14" s="993" customFormat="1">
      <c r="A95" s="1139"/>
      <c r="B95" s="1142" t="s">
        <v>68</v>
      </c>
      <c r="D95" s="1207"/>
      <c r="E95" s="1207"/>
      <c r="F95" s="1215"/>
      <c r="G95" s="1260"/>
      <c r="H95" s="1215"/>
      <c r="I95" s="1215"/>
      <c r="J95" s="1260"/>
      <c r="K95" s="1260"/>
      <c r="L95" s="1260"/>
      <c r="M95" s="1260"/>
      <c r="N95" s="1357"/>
    </row>
    <row r="96" spans="1:14" s="993" customFormat="1">
      <c r="A96" s="1139"/>
      <c r="B96" s="1142"/>
      <c r="D96" s="1207"/>
      <c r="E96" s="1207"/>
      <c r="F96" s="1215"/>
      <c r="G96" s="1260"/>
      <c r="H96" s="1215"/>
      <c r="I96" s="1215"/>
      <c r="J96" s="1260"/>
      <c r="K96" s="1260"/>
      <c r="L96" s="1260"/>
      <c r="M96" s="1260"/>
      <c r="N96" s="1357"/>
    </row>
    <row r="97" spans="1:14" s="993" customFormat="1">
      <c r="A97" s="1139"/>
      <c r="B97" s="1227" t="s">
        <v>134</v>
      </c>
      <c r="C97" s="1207"/>
      <c r="D97" s="1207"/>
      <c r="E97" s="1207"/>
      <c r="F97" s="1225"/>
      <c r="G97" s="1225"/>
      <c r="H97" s="1225"/>
      <c r="I97" s="1225"/>
      <c r="J97" s="1225"/>
      <c r="K97" s="1225"/>
      <c r="L97" s="1225"/>
      <c r="M97" s="1225"/>
      <c r="N97" s="1392"/>
    </row>
    <row r="98" spans="1:14" s="993" customFormat="1">
      <c r="A98" s="1139"/>
      <c r="B98" s="1208"/>
      <c r="C98" s="1207"/>
      <c r="D98" s="1207"/>
      <c r="E98" s="1207"/>
      <c r="F98" s="1207"/>
      <c r="G98" s="1207"/>
      <c r="H98" s="1207"/>
      <c r="I98" s="1207"/>
      <c r="J98" s="1207"/>
      <c r="K98" s="1207"/>
      <c r="L98" s="1207"/>
      <c r="M98" s="1207"/>
      <c r="N98" s="1393"/>
    </row>
    <row r="99" spans="1:14" s="993" customFormat="1">
      <c r="A99" s="1139"/>
      <c r="N99" s="997"/>
    </row>
    <row r="100" spans="1:14" s="993" customFormat="1">
      <c r="A100" s="1139"/>
      <c r="N100" s="997"/>
    </row>
    <row r="101" spans="1:14" s="993" customFormat="1">
      <c r="A101" s="1139"/>
      <c r="N101" s="997"/>
    </row>
    <row r="102" spans="1:14" s="993" customFormat="1">
      <c r="A102" s="1139"/>
      <c r="N102" s="997"/>
    </row>
    <row r="103" spans="1:14" s="993" customFormat="1">
      <c r="A103" s="1139"/>
      <c r="N103" s="997"/>
    </row>
    <row r="104" spans="1:14" s="993" customFormat="1">
      <c r="A104" s="1139"/>
      <c r="N104" s="997"/>
    </row>
    <row r="105" spans="1:14" s="993" customFormat="1">
      <c r="A105" s="1139"/>
      <c r="N105" s="997"/>
    </row>
    <row r="106" spans="1:14" s="993" customFormat="1">
      <c r="A106" s="1139"/>
      <c r="N106" s="997"/>
    </row>
    <row r="107" spans="1:14" s="993" customFormat="1" ht="15" customHeight="1">
      <c r="A107" s="1139"/>
      <c r="N107" s="997"/>
    </row>
    <row r="108" spans="1:14" s="993" customFormat="1" ht="15" customHeight="1">
      <c r="A108" s="1139"/>
      <c r="N108" s="997"/>
    </row>
    <row r="109" spans="1:14" s="993" customFormat="1" ht="15" customHeight="1">
      <c r="A109" s="1139"/>
      <c r="N109" s="997"/>
    </row>
    <row r="110" spans="1:14" s="993" customFormat="1" ht="15" customHeight="1">
      <c r="A110" s="1139"/>
      <c r="N110" s="997"/>
    </row>
    <row r="111" spans="1:14" s="993" customFormat="1" ht="15" customHeight="1">
      <c r="A111" s="1139"/>
      <c r="N111" s="997"/>
    </row>
    <row r="112" spans="1:14" s="993" customFormat="1" ht="15" customHeight="1">
      <c r="A112" s="1139"/>
      <c r="N112" s="997"/>
    </row>
    <row r="113" spans="1:14" s="993" customFormat="1">
      <c r="A113" s="1139"/>
      <c r="N113" s="997"/>
    </row>
    <row r="114" spans="1:14" s="993" customFormat="1">
      <c r="A114" s="1139"/>
      <c r="N114" s="997"/>
    </row>
    <row r="115" spans="1:14" s="993" customFormat="1">
      <c r="A115" s="1139"/>
      <c r="N115" s="997"/>
    </row>
    <row r="116" spans="1:14" s="993" customFormat="1">
      <c r="A116" s="1139"/>
      <c r="N116" s="997"/>
    </row>
    <row r="117" spans="1:14" s="993" customFormat="1">
      <c r="A117" s="1139"/>
      <c r="G117" s="1138"/>
      <c r="H117" s="1137"/>
      <c r="N117" s="997"/>
    </row>
    <row r="118" spans="1:14" s="993" customFormat="1">
      <c r="A118" s="1139"/>
      <c r="G118" s="1138"/>
      <c r="H118" s="1137"/>
      <c r="N118" s="997"/>
    </row>
    <row r="119" spans="1:14" s="993" customFormat="1">
      <c r="A119" s="1139"/>
      <c r="G119" s="1138"/>
      <c r="H119" s="1137"/>
      <c r="N119" s="997"/>
    </row>
    <row r="120" spans="1:14" s="993" customFormat="1">
      <c r="A120" s="1139"/>
      <c r="G120" s="1138"/>
      <c r="H120" s="1137"/>
      <c r="N120" s="997"/>
    </row>
    <row r="121" spans="1:14" s="993" customFormat="1">
      <c r="A121" s="1139"/>
      <c r="G121" s="1138"/>
      <c r="H121" s="1137"/>
      <c r="N121" s="997"/>
    </row>
    <row r="122" spans="1:14" s="993" customFormat="1">
      <c r="A122" s="1139"/>
      <c r="N122" s="997"/>
    </row>
    <row r="123" spans="1:14" s="993" customFormat="1">
      <c r="A123" s="1139"/>
      <c r="N123" s="997"/>
    </row>
    <row r="124" spans="1:14" s="993" customFormat="1">
      <c r="A124" s="1139"/>
      <c r="N124" s="997"/>
    </row>
    <row r="125" spans="1:14" s="993" customFormat="1">
      <c r="A125" s="1139"/>
      <c r="N125" s="997"/>
    </row>
    <row r="126" spans="1:14" s="993" customFormat="1">
      <c r="A126" s="1139"/>
      <c r="N126" s="997"/>
    </row>
    <row r="127" spans="1:14" s="993" customFormat="1">
      <c r="A127" s="1139"/>
      <c r="N127" s="997"/>
    </row>
    <row r="128" spans="1:14" s="993" customFormat="1">
      <c r="A128" s="1139"/>
      <c r="N128" s="997"/>
    </row>
    <row r="129" spans="1:14" s="993" customFormat="1" ht="15.75" thickBot="1">
      <c r="A129" s="1206"/>
      <c r="N129" s="997"/>
    </row>
    <row r="130" spans="1:14" s="993" customFormat="1" ht="15" customHeight="1">
      <c r="A130" s="1002"/>
      <c r="B130" s="1755" t="s">
        <v>184</v>
      </c>
      <c r="C130" s="1755"/>
      <c r="D130" s="1755"/>
      <c r="E130" s="1755"/>
      <c r="F130" s="1755"/>
      <c r="G130" s="1755"/>
      <c r="H130" s="1755"/>
      <c r="I130" s="1755"/>
      <c r="J130" s="1755"/>
      <c r="K130" s="1755"/>
      <c r="L130" s="1755"/>
      <c r="M130" s="1755"/>
      <c r="N130" s="1776"/>
    </row>
    <row r="131" spans="1:14" s="993" customFormat="1">
      <c r="A131" s="999"/>
      <c r="B131" s="1756"/>
      <c r="C131" s="1756"/>
      <c r="D131" s="1756"/>
      <c r="E131" s="1756"/>
      <c r="F131" s="1756"/>
      <c r="G131" s="1756"/>
      <c r="H131" s="1756"/>
      <c r="I131" s="1756"/>
      <c r="J131" s="1756"/>
      <c r="K131" s="1756"/>
      <c r="L131" s="1756"/>
      <c r="M131" s="1756"/>
      <c r="N131" s="1777"/>
    </row>
    <row r="132" spans="1:14" s="993" customFormat="1">
      <c r="A132" s="999"/>
      <c r="B132" s="1756"/>
      <c r="C132" s="1756"/>
      <c r="D132" s="1756"/>
      <c r="E132" s="1756"/>
      <c r="F132" s="1756"/>
      <c r="G132" s="1756"/>
      <c r="H132" s="1756"/>
      <c r="I132" s="1756"/>
      <c r="J132" s="1756"/>
      <c r="K132" s="1756"/>
      <c r="L132" s="1756"/>
      <c r="M132" s="1756"/>
      <c r="N132" s="1777"/>
    </row>
    <row r="133" spans="1:14" s="993" customFormat="1" ht="15.75" thickBot="1">
      <c r="A133" s="996"/>
      <c r="B133" s="1757"/>
      <c r="C133" s="1757"/>
      <c r="D133" s="1757"/>
      <c r="E133" s="1757"/>
      <c r="F133" s="1757"/>
      <c r="G133" s="1757"/>
      <c r="H133" s="1757"/>
      <c r="I133" s="1757"/>
      <c r="J133" s="1757"/>
      <c r="K133" s="1757"/>
      <c r="L133" s="1757"/>
      <c r="M133" s="1757"/>
      <c r="N133" s="1778"/>
    </row>
  </sheetData>
  <mergeCells count="48">
    <mergeCell ref="P10:R10"/>
    <mergeCell ref="C12:E12"/>
    <mergeCell ref="B130:N133"/>
    <mergeCell ref="H19:I19"/>
    <mergeCell ref="C79:D79"/>
    <mergeCell ref="C80:D80"/>
    <mergeCell ref="C83:D83"/>
    <mergeCell ref="C81:D81"/>
    <mergeCell ref="C82:D82"/>
    <mergeCell ref="B85:B88"/>
    <mergeCell ref="C85:D85"/>
    <mergeCell ref="C76:D76"/>
    <mergeCell ref="C77:D77"/>
    <mergeCell ref="C72:D72"/>
    <mergeCell ref="C73:D73"/>
    <mergeCell ref="C74:D74"/>
    <mergeCell ref="C75:D75"/>
    <mergeCell ref="C69:D69"/>
    <mergeCell ref="B91:B92"/>
    <mergeCell ref="C91:D91"/>
    <mergeCell ref="C92:D92"/>
    <mergeCell ref="B89:B90"/>
    <mergeCell ref="B71:D71"/>
    <mergeCell ref="B65:B70"/>
    <mergeCell ref="C65:D65"/>
    <mergeCell ref="C66:D66"/>
    <mergeCell ref="C67:D67"/>
    <mergeCell ref="L3:M3"/>
    <mergeCell ref="L2:M2"/>
    <mergeCell ref="K17:M17"/>
    <mergeCell ref="K16:M16"/>
    <mergeCell ref="C86:D86"/>
    <mergeCell ref="C68:D68"/>
    <mergeCell ref="A10:N11"/>
    <mergeCell ref="K15:M15"/>
    <mergeCell ref="K14:M14"/>
    <mergeCell ref="E63:M63"/>
    <mergeCell ref="B78:D78"/>
    <mergeCell ref="B72:B77"/>
    <mergeCell ref="B79:B81"/>
    <mergeCell ref="B82:B84"/>
    <mergeCell ref="C84:D84"/>
    <mergeCell ref="C70:D70"/>
    <mergeCell ref="C93:D93"/>
    <mergeCell ref="C90:D90"/>
    <mergeCell ref="C89:D89"/>
    <mergeCell ref="C87:D87"/>
    <mergeCell ref="C88:D88"/>
  </mergeCells>
  <dataValidations count="2">
    <dataValidation type="list" allowBlank="1" showInputMessage="1" showErrorMessage="1" sqref="Q16" xr:uid="{18DE8396-2085-447E-AAFD-62CD21D25095}">
      <formula1>$D$64:$M$64</formula1>
    </dataValidation>
    <dataValidation type="list" allowBlank="1" showInputMessage="1" showErrorMessage="1" sqref="Q15" xr:uid="{F8970A56-4F43-4607-B0F7-00918A902CC3}">
      <formula1>$B$14:$B$60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4CC7AB6-1484-4534-B5D5-BBDFB0713B4E}">
          <x14:formula1>
            <xm:f>margins!$AY$162:$AY$163</xm:f>
          </x14:formula1>
          <xm:sqref>Q21</xm:sqref>
        </x14:dataValidation>
        <x14:dataValidation type="list" allowBlank="1" showInputMessage="1" showErrorMessage="1" xr:uid="{20DBF271-7658-4633-947F-3811D8AA77BF}">
          <x14:formula1>
            <xm:f>margins!$AY$159:$AY$160</xm:f>
          </x14:formula1>
          <xm:sqref>Q20</xm:sqref>
        </x14:dataValidation>
        <x14:dataValidation type="list" allowBlank="1" showInputMessage="1" showErrorMessage="1" xr:uid="{376CFDA2-C276-4948-A02A-7C10525040D1}">
          <x14:formula1>
            <xm:f>margins!$AY$156:$AY$157</xm:f>
          </x14:formula1>
          <xm:sqref>Q19</xm:sqref>
        </x14:dataValidation>
        <x14:dataValidation type="list" allowBlank="1" showInputMessage="1" showErrorMessage="1" xr:uid="{5AFEE9CE-9638-4985-8757-E84C90BA1908}">
          <x14:formula1>
            <xm:f>margins!$AY$153:$AY$154</xm:f>
          </x14:formula1>
          <xm:sqref>Q18</xm:sqref>
        </x14:dataValidation>
        <x14:dataValidation type="list" allowBlank="1" showInputMessage="1" showErrorMessage="1" xr:uid="{DD7A78E5-9B67-4CAA-9B69-1D919540BD86}">
          <x14:formula1>
            <xm:f>margins!$AY$142:$AY$145</xm:f>
          </x14:formula1>
          <xm:sqref>Q22</xm:sqref>
        </x14:dataValidation>
        <x14:dataValidation type="list" allowBlank="1" showInputMessage="1" showErrorMessage="1" xr:uid="{E9F69F14-45FA-4E96-886B-68061738FFE9}">
          <x14:formula1>
            <xm:f>margins!$AY$134:$AY$140</xm:f>
          </x14:formula1>
          <xm:sqref>Q17</xm:sqref>
        </x14:dataValidation>
        <x14:dataValidation type="list" allowBlank="1" showInputMessage="1" showErrorMessage="1" xr:uid="{96F4056C-F2A6-42CD-A65E-62AA6CD3E9F5}">
          <x14:formula1>
            <xm:f>margins!$AY$147:$AY$151</xm:f>
          </x14:formula1>
          <xm:sqref>Q24</xm:sqref>
        </x14:dataValidation>
        <x14:dataValidation type="list" allowBlank="1" showInputMessage="1" showErrorMessage="1" xr:uid="{798FAA8C-9C3C-4287-ABFC-5CF8158BE6CE}">
          <x14:formula1>
            <xm:f>margins!$AY$128:$AY$132</xm:f>
          </x14:formula1>
          <xm:sqref>Q14</xm:sqref>
        </x14:dataValidation>
        <x14:dataValidation type="list" allowBlank="1" showInputMessage="1" showErrorMessage="1" xr:uid="{913D08BF-CE25-4FD3-A713-5FE65FF1C290}">
          <x14:formula1>
            <xm:f>margins!$AL$151:$AL$153</xm:f>
          </x14:formula1>
          <xm:sqref>Q26</xm:sqref>
        </x14:dataValidation>
        <x14:dataValidation type="list" allowBlank="1" showInputMessage="1" showErrorMessage="1" xr:uid="{EC4C767C-2B7A-4119-8F6C-4C220D07E14C}">
          <x14:formula1>
            <xm:f>margins!$AL$146:$AL$149</xm:f>
          </x14:formula1>
          <xm:sqref>Q23</xm:sqref>
        </x14:dataValidation>
        <x14:dataValidation type="list" allowBlank="1" showInputMessage="1" showErrorMessage="1" xr:uid="{FC9B88BC-8454-465A-8F32-CD7F9E962994}">
          <x14:formula1>
            <xm:f>margins!$AL$160:$AL$162</xm:f>
          </x14:formula1>
          <xm:sqref>Q25</xm:sqref>
        </x14:dataValidation>
        <x14:dataValidation type="list" allowBlank="1" showInputMessage="1" showErrorMessage="1" xr:uid="{513AB0CA-F751-4F0F-BBA2-2D147805D6BC}">
          <x14:formula1>
            <xm:f>margins!$AL$157:$AL$158</xm:f>
          </x14:formula1>
          <xm:sqref>Q27</xm:sqref>
        </x14:dataValidation>
        <x14:dataValidation type="list" allowBlank="1" showInputMessage="1" showErrorMessage="1" xr:uid="{EED5A835-077B-4DED-AE0C-1F1E3AA89C58}">
          <x14:formula1>
            <xm:f>margins!$N$183:$N$185</xm:f>
          </x14:formula1>
          <xm:sqref>Q28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7B37-AF9E-4D2D-B4A4-17A2CE579ADC}">
  <sheetPr codeName="Sheet37">
    <pageSetUpPr fitToPage="1"/>
  </sheetPr>
  <dimension ref="A1:X76"/>
  <sheetViews>
    <sheetView showGridLines="0" zoomScaleNormal="100" workbookViewId="0">
      <selection activeCell="V71" sqref="V71"/>
    </sheetView>
  </sheetViews>
  <sheetFormatPr defaultRowHeight="15"/>
  <cols>
    <col min="1" max="1" width="25" customWidth="1"/>
    <col min="2" max="2" width="24.85546875" bestFit="1" customWidth="1"/>
    <col min="3" max="6" width="18.28515625" customWidth="1"/>
    <col min="7" max="7" width="18.7109375" customWidth="1"/>
    <col min="8" max="9" width="18.28515625" customWidth="1"/>
    <col min="10" max="10" width="16.28515625" customWidth="1"/>
    <col min="11" max="11" width="2.140625" customWidth="1"/>
    <col min="12" max="12" width="24.140625" customWidth="1"/>
    <col min="13" max="13" width="19.42578125" customWidth="1"/>
    <col min="14" max="14" width="20" bestFit="1" customWidth="1"/>
  </cols>
  <sheetData>
    <row r="1" spans="1:17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7" ht="26.25">
      <c r="A2" s="39"/>
      <c r="B2" s="40"/>
      <c r="C2" s="1749" t="s">
        <v>666</v>
      </c>
      <c r="D2" s="1749"/>
      <c r="E2" s="1749"/>
      <c r="F2" s="1749"/>
      <c r="G2" s="1749"/>
      <c r="H2" s="1749"/>
      <c r="I2" s="1749"/>
      <c r="J2" s="1749"/>
      <c r="N2" s="38"/>
    </row>
    <row r="3" spans="1:17" ht="31.5" thickBot="1">
      <c r="A3" s="41"/>
      <c r="B3" s="42"/>
      <c r="C3" s="43"/>
      <c r="D3" s="44"/>
      <c r="E3" s="44"/>
      <c r="F3" s="44"/>
      <c r="G3" s="44"/>
      <c r="H3" s="44"/>
      <c r="I3" s="632">
        <f ca="1">TODAY()</f>
        <v>46059</v>
      </c>
      <c r="J3" s="632">
        <f t="shared" ref="J3" ca="1" si="0">TODAY()</f>
        <v>46059</v>
      </c>
      <c r="N3" s="38"/>
    </row>
    <row r="4" spans="1:17" ht="30.75">
      <c r="A4" s="46"/>
      <c r="B4" s="46"/>
      <c r="C4" s="46"/>
      <c r="D4" s="47"/>
      <c r="E4" s="47"/>
      <c r="F4" s="47"/>
      <c r="G4" s="47"/>
      <c r="H4" s="47"/>
      <c r="I4" s="48"/>
      <c r="J4" s="48"/>
      <c r="N4" s="38"/>
    </row>
    <row r="5" spans="1:17">
      <c r="A5" s="49"/>
      <c r="B5" s="49"/>
      <c r="C5" s="49"/>
      <c r="D5" s="49"/>
      <c r="E5" s="49"/>
      <c r="F5" s="49"/>
      <c r="G5" s="49"/>
      <c r="H5" s="49"/>
      <c r="I5" s="49"/>
      <c r="J5" s="49"/>
      <c r="N5" s="38"/>
    </row>
    <row r="6" spans="1:17" ht="15.75" thickBot="1">
      <c r="I6" s="421"/>
      <c r="K6" s="421"/>
      <c r="L6" s="421"/>
      <c r="M6" s="422"/>
      <c r="N6" s="38"/>
    </row>
    <row r="7" spans="1:17" ht="15.75" thickBot="1">
      <c r="B7" s="1750" t="s">
        <v>484</v>
      </c>
      <c r="C7" s="1751"/>
      <c r="D7" s="1752"/>
      <c r="F7" s="1753" t="s">
        <v>573</v>
      </c>
      <c r="G7" s="1753"/>
      <c r="H7" s="1586"/>
      <c r="I7" s="1586"/>
      <c r="L7" s="428" t="s">
        <v>671</v>
      </c>
      <c r="M7" s="1491"/>
      <c r="N7" s="1492">
        <v>46059.354328703703</v>
      </c>
    </row>
    <row r="8" spans="1:17" ht="15.75" thickBot="1">
      <c r="A8" s="1303" t="s">
        <v>3</v>
      </c>
      <c r="B8" s="50" t="s">
        <v>13</v>
      </c>
      <c r="C8" s="52" t="s">
        <v>98</v>
      </c>
      <c r="D8" s="52" t="s">
        <v>91</v>
      </c>
      <c r="F8" s="54" t="s">
        <v>94</v>
      </c>
      <c r="G8" s="55" t="s">
        <v>6</v>
      </c>
      <c r="J8" s="66"/>
      <c r="L8" s="422"/>
      <c r="M8" s="422"/>
      <c r="N8" s="422"/>
    </row>
    <row r="9" spans="1:17" ht="15.75" thickBot="1">
      <c r="A9" s="1304">
        <f>margins!J5</f>
        <v>6</v>
      </c>
      <c r="B9" s="865">
        <v>94.658000000000001</v>
      </c>
      <c r="C9" s="865">
        <v>94.558000000000007</v>
      </c>
      <c r="D9" s="866">
        <v>94.558000000000007</v>
      </c>
      <c r="E9" s="68" t="s">
        <v>187</v>
      </c>
      <c r="F9" s="57" t="s">
        <v>95</v>
      </c>
      <c r="G9" s="59">
        <v>102</v>
      </c>
      <c r="J9" s="66"/>
      <c r="L9" s="445" t="s">
        <v>199</v>
      </c>
      <c r="M9" s="446" t="s">
        <v>200</v>
      </c>
      <c r="N9" s="446" t="s">
        <v>201</v>
      </c>
      <c r="O9" s="66"/>
      <c r="P9" s="66"/>
      <c r="Q9" s="66"/>
    </row>
    <row r="10" spans="1:17" ht="15.75" thickBot="1">
      <c r="A10" s="1305">
        <f>margins!J6</f>
        <v>6.125</v>
      </c>
      <c r="B10" s="447">
        <v>95.658000000000001</v>
      </c>
      <c r="C10" s="447">
        <v>95.558000000000007</v>
      </c>
      <c r="D10" s="862">
        <v>95.558000000000007</v>
      </c>
      <c r="E10" s="68" t="s">
        <v>188</v>
      </c>
      <c r="F10" s="57" t="s">
        <v>96</v>
      </c>
      <c r="G10" s="59">
        <v>102</v>
      </c>
      <c r="J10" s="66"/>
      <c r="L10" s="422"/>
      <c r="M10" s="422"/>
      <c r="N10" s="422"/>
      <c r="P10" s="66"/>
      <c r="Q10" s="66"/>
    </row>
    <row r="11" spans="1:17">
      <c r="A11" s="1305">
        <f>margins!J7</f>
        <v>6.25</v>
      </c>
      <c r="B11" s="447">
        <v>96.408000000000001</v>
      </c>
      <c r="C11" s="447">
        <v>96.308000000000007</v>
      </c>
      <c r="D11" s="862">
        <v>96.308000000000007</v>
      </c>
      <c r="E11" s="68" t="s">
        <v>189</v>
      </c>
      <c r="F11" s="57" t="s">
        <v>7</v>
      </c>
      <c r="G11" s="59">
        <v>102</v>
      </c>
      <c r="J11" s="66"/>
      <c r="L11" s="431" t="s">
        <v>202</v>
      </c>
      <c r="M11" s="436" t="s">
        <v>91</v>
      </c>
      <c r="N11" s="439"/>
      <c r="P11" s="66"/>
      <c r="Q11" s="66"/>
    </row>
    <row r="12" spans="1:17">
      <c r="A12" s="1305">
        <f>margins!J8</f>
        <v>6.375</v>
      </c>
      <c r="B12" s="447">
        <v>97.094999999999999</v>
      </c>
      <c r="C12" s="447">
        <v>96.995000000000005</v>
      </c>
      <c r="D12" s="862">
        <v>96.995000000000005</v>
      </c>
      <c r="E12" s="68" t="s">
        <v>190</v>
      </c>
      <c r="F12" s="57" t="s">
        <v>9</v>
      </c>
      <c r="G12" s="59">
        <v>101.5</v>
      </c>
      <c r="H12" s="66"/>
      <c r="I12" s="941"/>
      <c r="J12" s="66"/>
      <c r="L12" s="432" t="s">
        <v>203</v>
      </c>
      <c r="M12" s="436">
        <v>7.875</v>
      </c>
      <c r="N12" s="895">
        <f>IF(M11="7/6 Arm",VLOOKUP(M12,$A$8:$D$37,2,FALSE),IF(M11="10/6 Arm",VLOOKUP(M12,$A$8:$D$37,3,FALSE),VLOOKUP(M12,$A$8:$D$37,4,FALSE)))</f>
        <v>103.964</v>
      </c>
      <c r="P12" s="66"/>
      <c r="Q12" s="66"/>
    </row>
    <row r="13" spans="1:17">
      <c r="A13" s="1305">
        <f>margins!J9</f>
        <v>6.5</v>
      </c>
      <c r="B13" s="447">
        <v>97.783000000000001</v>
      </c>
      <c r="C13" s="447">
        <v>97.683000000000007</v>
      </c>
      <c r="D13" s="862">
        <v>97.683000000000007</v>
      </c>
      <c r="F13" s="57" t="s">
        <v>11</v>
      </c>
      <c r="G13" s="59">
        <v>99.5</v>
      </c>
      <c r="H13" s="66"/>
      <c r="I13" s="941"/>
      <c r="J13" s="66"/>
      <c r="L13" s="432" t="s">
        <v>363</v>
      </c>
      <c r="M13" s="436" t="s">
        <v>16</v>
      </c>
      <c r="N13" s="440"/>
    </row>
    <row r="14" spans="1:17" ht="15.75" thickBot="1">
      <c r="A14" s="1305">
        <f>margins!J10</f>
        <v>6.625</v>
      </c>
      <c r="B14" s="447">
        <v>98.47</v>
      </c>
      <c r="C14" s="447">
        <v>98.37</v>
      </c>
      <c r="D14" s="862">
        <v>98.37</v>
      </c>
      <c r="F14" s="60" t="s">
        <v>97</v>
      </c>
      <c r="G14" s="61">
        <v>98.5</v>
      </c>
      <c r="H14" s="66"/>
      <c r="I14" s="941"/>
      <c r="J14" s="66"/>
      <c r="L14" s="432" t="s">
        <v>204</v>
      </c>
      <c r="M14" s="436" t="s">
        <v>662</v>
      </c>
      <c r="N14" s="440">
        <f>IFERROR(INDEX($C$42:$H$43,MATCH(M14,B42:B43,0),MATCH(M13,C41:H41,0),1),0)</f>
        <v>0.12499999999999989</v>
      </c>
    </row>
    <row r="15" spans="1:17" ht="15.75" thickBot="1">
      <c r="A15" s="1305">
        <f>margins!J11</f>
        <v>6.75</v>
      </c>
      <c r="B15" s="447">
        <v>99.094999999999999</v>
      </c>
      <c r="C15" s="447">
        <v>98.995000000000005</v>
      </c>
      <c r="D15" s="862">
        <v>98.995000000000005</v>
      </c>
      <c r="G15" s="1"/>
      <c r="H15" s="66"/>
      <c r="J15" s="66"/>
      <c r="L15" s="432" t="s">
        <v>110</v>
      </c>
      <c r="M15" s="436" t="s">
        <v>114</v>
      </c>
      <c r="N15" s="440">
        <f>IFERROR(INDEX($C$44:$H$45,MATCH(M15,B44:B45,0),MATCH(M13,$C$41:$H$41,0),1),0)</f>
        <v>0</v>
      </c>
    </row>
    <row r="16" spans="1:17">
      <c r="A16" s="1305">
        <f>margins!J12</f>
        <v>6.875</v>
      </c>
      <c r="B16" s="447">
        <v>99.72</v>
      </c>
      <c r="C16" s="447">
        <v>99.62</v>
      </c>
      <c r="D16" s="862">
        <v>99.62</v>
      </c>
      <c r="F16" s="416" t="s">
        <v>99</v>
      </c>
      <c r="G16" s="417"/>
      <c r="H16" s="418"/>
      <c r="I16" s="421"/>
      <c r="J16" s="66"/>
      <c r="L16" s="432" t="s">
        <v>47</v>
      </c>
      <c r="M16" s="436" t="s">
        <v>224</v>
      </c>
      <c r="N16" s="440">
        <f t="shared" ref="N16:N26" si="1">IFERROR(INDEX($C$50:$H$76,MATCH(M16,$B$50:$B$76,0),MATCH($M$13,$C$41:$H$41,0),1),0)</f>
        <v>0</v>
      </c>
    </row>
    <row r="17" spans="1:14">
      <c r="A17" s="1305">
        <f>margins!J13</f>
        <v>7</v>
      </c>
      <c r="B17" s="447">
        <v>100.345</v>
      </c>
      <c r="C17" s="447">
        <v>100.245</v>
      </c>
      <c r="D17" s="862">
        <v>100.245</v>
      </c>
      <c r="F17" s="1733" t="s">
        <v>656</v>
      </c>
      <c r="G17" s="1734"/>
      <c r="H17" s="1735"/>
      <c r="I17" s="421"/>
      <c r="J17" s="66"/>
      <c r="L17" s="432" t="s">
        <v>56</v>
      </c>
      <c r="M17" s="436" t="s">
        <v>195</v>
      </c>
      <c r="N17" s="440">
        <f t="shared" si="1"/>
        <v>0</v>
      </c>
    </row>
    <row r="18" spans="1:14">
      <c r="A18" s="1305">
        <f>margins!J14</f>
        <v>7.125</v>
      </c>
      <c r="B18" s="447">
        <v>100.97</v>
      </c>
      <c r="C18" s="447">
        <v>100.87</v>
      </c>
      <c r="D18" s="862">
        <v>100.87</v>
      </c>
      <c r="F18" s="1733" t="s">
        <v>449</v>
      </c>
      <c r="G18" s="1734"/>
      <c r="H18" s="1735"/>
      <c r="I18" s="421"/>
      <c r="J18" s="66"/>
      <c r="L18" s="432" t="s">
        <v>62</v>
      </c>
      <c r="M18" s="436" t="s">
        <v>195</v>
      </c>
      <c r="N18" s="440">
        <f t="shared" si="1"/>
        <v>0</v>
      </c>
    </row>
    <row r="19" spans="1:14" ht="15" customHeight="1">
      <c r="A19" s="1305">
        <f>margins!J15</f>
        <v>7.25</v>
      </c>
      <c r="B19" s="447">
        <v>101.595</v>
      </c>
      <c r="C19" s="447">
        <v>101.495</v>
      </c>
      <c r="D19" s="862">
        <v>101.495</v>
      </c>
      <c r="F19" s="1291" t="s">
        <v>654</v>
      </c>
      <c r="G19" s="772"/>
      <c r="H19" s="1292"/>
      <c r="I19" s="421"/>
      <c r="J19" s="66"/>
      <c r="L19" s="432" t="s">
        <v>206</v>
      </c>
      <c r="M19" s="436" t="s">
        <v>195</v>
      </c>
      <c r="N19" s="440">
        <f t="shared" si="1"/>
        <v>0</v>
      </c>
    </row>
    <row r="20" spans="1:14" ht="15.75" thickBot="1">
      <c r="A20" s="1305">
        <f>margins!J16</f>
        <v>7.375</v>
      </c>
      <c r="B20" s="447">
        <v>102.22</v>
      </c>
      <c r="C20" s="447">
        <v>102.12</v>
      </c>
      <c r="D20" s="862">
        <v>102.12</v>
      </c>
      <c r="F20" s="1742" t="s">
        <v>655</v>
      </c>
      <c r="G20" s="1743"/>
      <c r="H20" s="1744"/>
      <c r="I20" s="421"/>
      <c r="J20" s="66"/>
      <c r="L20" s="432" t="s">
        <v>137</v>
      </c>
      <c r="M20" s="436" t="s">
        <v>137</v>
      </c>
      <c r="N20" s="440">
        <f t="shared" si="1"/>
        <v>-0.5</v>
      </c>
    </row>
    <row r="21" spans="1:14" ht="15.75" thickBot="1">
      <c r="A21" s="1305">
        <f>margins!J17</f>
        <v>7.5</v>
      </c>
      <c r="B21" s="447">
        <v>102.75200000000001</v>
      </c>
      <c r="C21" s="447">
        <v>102.652</v>
      </c>
      <c r="D21" s="862">
        <v>102.652</v>
      </c>
      <c r="F21" s="1745"/>
      <c r="G21" s="1745"/>
      <c r="H21" s="1745"/>
      <c r="I21" s="421"/>
      <c r="J21" s="66"/>
      <c r="L21" s="432" t="s">
        <v>207</v>
      </c>
      <c r="M21" s="436" t="s">
        <v>95</v>
      </c>
      <c r="N21" s="440">
        <f t="shared" si="1"/>
        <v>1</v>
      </c>
    </row>
    <row r="22" spans="1:14">
      <c r="A22" s="1305">
        <f>margins!J18</f>
        <v>7.625</v>
      </c>
      <c r="B22" s="447">
        <v>103.18900000000001</v>
      </c>
      <c r="C22" s="447">
        <v>103.089</v>
      </c>
      <c r="D22" s="862">
        <v>103.089</v>
      </c>
      <c r="F22" s="397" t="s">
        <v>100</v>
      </c>
      <c r="G22" s="398"/>
      <c r="H22" s="27"/>
      <c r="I22" s="421"/>
      <c r="J22" s="66"/>
      <c r="L22" s="432" t="s">
        <v>669</v>
      </c>
      <c r="M22" s="436" t="s">
        <v>195</v>
      </c>
      <c r="N22" s="440">
        <f>IFERROR(INDEX($C$67:$H$76,MATCH(M22,$B$67:$B$76,0),MATCH($M$13,$C$41:$H$41,0),1),0)</f>
        <v>0</v>
      </c>
    </row>
    <row r="23" spans="1:14">
      <c r="A23" s="1305">
        <f>margins!J19</f>
        <v>7.75</v>
      </c>
      <c r="B23" s="447">
        <v>103.62700000000001</v>
      </c>
      <c r="C23" s="447">
        <v>103.527</v>
      </c>
      <c r="D23" s="862">
        <v>103.527</v>
      </c>
      <c r="F23" s="399" t="s">
        <v>101</v>
      </c>
      <c r="G23" s="400" t="s">
        <v>102</v>
      </c>
      <c r="H23" s="1"/>
      <c r="I23" s="423"/>
      <c r="J23" s="66"/>
      <c r="L23" s="432" t="s">
        <v>69</v>
      </c>
      <c r="M23" s="436" t="s">
        <v>69</v>
      </c>
      <c r="N23" s="440">
        <f t="shared" si="1"/>
        <v>-0.25</v>
      </c>
    </row>
    <row r="24" spans="1:14">
      <c r="A24" s="1305">
        <f>margins!J20</f>
        <v>7.875</v>
      </c>
      <c r="B24" s="447">
        <v>104.06400000000001</v>
      </c>
      <c r="C24" s="447">
        <v>103.964</v>
      </c>
      <c r="D24" s="862">
        <v>103.964</v>
      </c>
      <c r="F24" s="401" t="s">
        <v>103</v>
      </c>
      <c r="G24" s="402">
        <v>4.5</v>
      </c>
      <c r="I24" s="423"/>
      <c r="J24" s="66"/>
      <c r="L24" s="432" t="s">
        <v>483</v>
      </c>
      <c r="M24" s="436" t="s">
        <v>195</v>
      </c>
      <c r="N24" s="440">
        <f t="shared" si="1"/>
        <v>0</v>
      </c>
    </row>
    <row r="25" spans="1:14">
      <c r="A25" s="1305">
        <f>margins!J21</f>
        <v>8</v>
      </c>
      <c r="B25" s="447">
        <v>104.43900000000001</v>
      </c>
      <c r="C25" s="447">
        <v>104.339</v>
      </c>
      <c r="D25" s="862">
        <v>104.339</v>
      </c>
      <c r="F25" s="401" t="s">
        <v>259</v>
      </c>
      <c r="G25" s="403" t="s">
        <v>104</v>
      </c>
      <c r="I25" s="421"/>
      <c r="J25" s="66"/>
      <c r="L25" s="432" t="s">
        <v>670</v>
      </c>
      <c r="M25" s="436" t="s">
        <v>195</v>
      </c>
      <c r="N25" s="440">
        <f t="shared" si="1"/>
        <v>0</v>
      </c>
    </row>
    <row r="26" spans="1:14" ht="15.75" thickBot="1">
      <c r="A26" s="1305">
        <f>margins!J22</f>
        <v>8.125</v>
      </c>
      <c r="B26" s="447">
        <v>104.81400000000001</v>
      </c>
      <c r="C26" s="447">
        <v>104.714</v>
      </c>
      <c r="D26" s="862">
        <v>104.714</v>
      </c>
      <c r="F26" s="404" t="s">
        <v>105</v>
      </c>
      <c r="G26" s="405" t="s">
        <v>106</v>
      </c>
      <c r="I26" s="421"/>
      <c r="J26" s="66"/>
      <c r="L26" s="432" t="s">
        <v>477</v>
      </c>
      <c r="M26" s="436" t="s">
        <v>195</v>
      </c>
      <c r="N26" s="440">
        <f t="shared" si="1"/>
        <v>0</v>
      </c>
    </row>
    <row r="27" spans="1:14" ht="15.75" thickBot="1">
      <c r="A27" s="1305">
        <f>margins!J23</f>
        <v>8.25</v>
      </c>
      <c r="B27" s="447">
        <v>105.18900000000001</v>
      </c>
      <c r="C27" s="447">
        <v>105.089</v>
      </c>
      <c r="D27" s="862">
        <v>105.089</v>
      </c>
      <c r="G27" s="1"/>
      <c r="I27" s="421"/>
      <c r="J27" s="66"/>
      <c r="L27" s="432" t="s">
        <v>209</v>
      </c>
      <c r="M27" s="436" t="s">
        <v>195</v>
      </c>
      <c r="N27" s="440">
        <f>_xlfn.IFNA(VLOOKUP(M27,$F$32:$G$33, 2,0), 0)</f>
        <v>0</v>
      </c>
    </row>
    <row r="28" spans="1:14" ht="15.75" thickBot="1">
      <c r="A28" s="1305">
        <f>margins!J24</f>
        <v>8.375</v>
      </c>
      <c r="B28" s="447">
        <v>105.56400000000001</v>
      </c>
      <c r="C28" s="447">
        <v>105.464</v>
      </c>
      <c r="D28" s="862">
        <v>105.464</v>
      </c>
      <c r="F28" s="416" t="s">
        <v>683</v>
      </c>
      <c r="G28" s="418"/>
      <c r="I28" s="421"/>
      <c r="J28" s="66"/>
      <c r="L28" s="433" t="s">
        <v>210</v>
      </c>
      <c r="M28" s="437"/>
      <c r="N28" s="441">
        <f>SUM(N14:N27)</f>
        <v>0.37499999999999989</v>
      </c>
    </row>
    <row r="29" spans="1:14" ht="15.75" thickBot="1">
      <c r="A29" s="1305">
        <f>margins!J25</f>
        <v>8.5</v>
      </c>
      <c r="B29" s="447">
        <v>105.93900000000001</v>
      </c>
      <c r="C29" s="447">
        <v>105.839</v>
      </c>
      <c r="D29" s="862">
        <v>105.839</v>
      </c>
      <c r="F29" s="1329" t="s">
        <v>684</v>
      </c>
      <c r="G29" s="1330"/>
      <c r="H29" s="1"/>
      <c r="I29" s="421"/>
      <c r="J29" s="66"/>
      <c r="L29" s="424"/>
      <c r="M29" s="425"/>
      <c r="N29" s="434"/>
    </row>
    <row r="30" spans="1:14" ht="15.75" thickBot="1">
      <c r="A30" s="1305">
        <f>margins!J26</f>
        <v>8.625</v>
      </c>
      <c r="B30" s="447">
        <v>106.25200000000001</v>
      </c>
      <c r="C30" s="447">
        <v>106.152</v>
      </c>
      <c r="D30" s="862">
        <v>106.152</v>
      </c>
      <c r="I30" s="421"/>
      <c r="J30" s="66"/>
      <c r="L30" s="426" t="s">
        <v>211</v>
      </c>
      <c r="M30" s="427"/>
      <c r="N30" s="614">
        <f>IF(ISNUMBER(MATCH("NA",N14:N27,0)),"NA",IF(AND(M21="Choose a Selection",M22&lt;&gt;"Choose a Selection"),(MIN(N28+N12,VLOOKUP($M$22,$F$9:$G$14,2,FALSE))),IF(AND(M22="Choose a Selection",M21&lt;&gt;"Choose a Selection"),MIN(N28+N12,VLOOKUP($M$21,$F$9:$G$14,2,FALSE)),IF(AND(M21="Choose a Selection",M22="Choose a Selection"),N12+N28))))</f>
        <v>102</v>
      </c>
    </row>
    <row r="31" spans="1:14" ht="15.75" thickBot="1">
      <c r="A31" s="1305">
        <f>margins!J27</f>
        <v>8.75</v>
      </c>
      <c r="B31" s="447">
        <v>106.56400000000001</v>
      </c>
      <c r="C31" s="447">
        <v>106.464</v>
      </c>
      <c r="D31" s="862">
        <v>106.464</v>
      </c>
      <c r="F31" s="397" t="s">
        <v>107</v>
      </c>
      <c r="G31" s="398"/>
      <c r="I31" s="421"/>
      <c r="J31" s="66"/>
      <c r="L31" s="421"/>
      <c r="M31" s="421"/>
      <c r="N31" s="421"/>
    </row>
    <row r="32" spans="1:14" ht="15.75" thickBot="1">
      <c r="A32" s="1305">
        <f>margins!J28</f>
        <v>8.875</v>
      </c>
      <c r="B32" s="447">
        <v>106.87700000000001</v>
      </c>
      <c r="C32" s="447">
        <v>106.777</v>
      </c>
      <c r="D32" s="862">
        <v>106.777</v>
      </c>
      <c r="F32" s="406" t="s">
        <v>108</v>
      </c>
      <c r="G32" s="407">
        <v>0</v>
      </c>
      <c r="I32" s="421"/>
      <c r="J32" s="66"/>
      <c r="L32" s="782" t="s">
        <v>672</v>
      </c>
      <c r="M32" s="783"/>
      <c r="N32" s="784"/>
    </row>
    <row r="33" spans="1:24" ht="15.75" thickBot="1">
      <c r="A33" s="1305">
        <f>margins!J29</f>
        <v>9</v>
      </c>
      <c r="B33" s="447">
        <v>107.12700000000001</v>
      </c>
      <c r="C33" s="447">
        <v>107.027</v>
      </c>
      <c r="D33" s="862">
        <v>107.027</v>
      </c>
      <c r="F33" s="774" t="s">
        <v>109</v>
      </c>
      <c r="G33" s="775">
        <v>-0.375</v>
      </c>
      <c r="I33" s="423"/>
      <c r="J33" s="66"/>
    </row>
    <row r="34" spans="1:24">
      <c r="A34" s="1305">
        <f>margins!J30</f>
        <v>9.125</v>
      </c>
      <c r="B34" s="447">
        <v>107.37700000000001</v>
      </c>
      <c r="C34" s="447">
        <v>107.277</v>
      </c>
      <c r="D34" s="862">
        <v>107.277</v>
      </c>
      <c r="I34" s="423"/>
      <c r="J34" s="421"/>
      <c r="L34" s="421"/>
      <c r="M34" s="421"/>
    </row>
    <row r="35" spans="1:24">
      <c r="A35" s="1305">
        <f>margins!J31</f>
        <v>9.25</v>
      </c>
      <c r="B35" s="447">
        <v>107.62700000000001</v>
      </c>
      <c r="C35" s="447">
        <v>107.527</v>
      </c>
      <c r="D35" s="862">
        <v>107.527</v>
      </c>
      <c r="I35" s="423"/>
      <c r="J35" s="421"/>
      <c r="L35" s="421"/>
      <c r="M35" s="421"/>
    </row>
    <row r="36" spans="1:24" ht="15" customHeight="1">
      <c r="A36" s="1305">
        <f>margins!J32</f>
        <v>9.375</v>
      </c>
      <c r="B36" s="447">
        <v>107.87700000000001</v>
      </c>
      <c r="C36" s="447">
        <v>107.777</v>
      </c>
      <c r="D36" s="862">
        <v>107.777</v>
      </c>
      <c r="I36" s="423"/>
      <c r="J36" s="421"/>
      <c r="K36" s="421"/>
      <c r="M36" s="421"/>
    </row>
    <row r="37" spans="1:24" ht="15.75" thickBot="1">
      <c r="A37" s="1306">
        <f>margins!J33</f>
        <v>9.5</v>
      </c>
      <c r="B37" s="863">
        <v>108.12700000000001</v>
      </c>
      <c r="C37" s="863">
        <v>108.027</v>
      </c>
      <c r="D37" s="864">
        <v>108.027</v>
      </c>
      <c r="I37" s="423"/>
      <c r="J37" s="421"/>
      <c r="K37" s="421"/>
    </row>
    <row r="38" spans="1:24">
      <c r="I38" s="421"/>
    </row>
    <row r="40" spans="1:24">
      <c r="A40" s="3" t="s">
        <v>435</v>
      </c>
      <c r="B40" s="3"/>
      <c r="C40" s="1"/>
      <c r="D40" s="1"/>
      <c r="E40" s="1"/>
      <c r="F40" s="20"/>
      <c r="G40" s="1"/>
      <c r="H40" s="21"/>
      <c r="I40" s="20"/>
      <c r="J40" s="420"/>
      <c r="L40" s="66"/>
      <c r="M40" s="66"/>
      <c r="N40" s="66"/>
    </row>
    <row r="41" spans="1:24">
      <c r="A41" s="1736" t="s">
        <v>110</v>
      </c>
      <c r="B41" s="419" t="s">
        <v>195</v>
      </c>
      <c r="C41" s="408" t="s">
        <v>15</v>
      </c>
      <c r="D41" s="408" t="s">
        <v>16</v>
      </c>
      <c r="E41" s="408" t="s">
        <v>17</v>
      </c>
      <c r="F41" s="408" t="s">
        <v>18</v>
      </c>
      <c r="G41" s="408" t="s">
        <v>19</v>
      </c>
      <c r="H41" s="409" t="s">
        <v>20</v>
      </c>
      <c r="L41" s="66"/>
      <c r="M41" s="66"/>
      <c r="N41" s="66"/>
    </row>
    <row r="42" spans="1:24">
      <c r="A42" s="1737"/>
      <c r="B42" s="410" t="s">
        <v>661</v>
      </c>
      <c r="C42" s="867">
        <v>0.49999999999999989</v>
      </c>
      <c r="D42" s="847">
        <v>0.12499999999999989</v>
      </c>
      <c r="E42" s="847">
        <v>-0.12500000000000011</v>
      </c>
      <c r="F42" s="847">
        <v>-1</v>
      </c>
      <c r="G42" s="847">
        <v>-2.5</v>
      </c>
      <c r="H42" s="848">
        <v>-3.75</v>
      </c>
      <c r="K42" s="66"/>
      <c r="L42" s="66"/>
      <c r="M42" s="66"/>
      <c r="N42" s="66"/>
      <c r="O42" s="66"/>
      <c r="P42" s="66"/>
      <c r="Q42" s="66"/>
      <c r="S42" s="66"/>
      <c r="T42" s="66"/>
      <c r="U42" s="66"/>
      <c r="V42" s="66"/>
      <c r="W42" s="66"/>
      <c r="X42" s="66"/>
    </row>
    <row r="43" spans="1:24">
      <c r="A43" s="1738"/>
      <c r="B43" s="411" t="s">
        <v>662</v>
      </c>
      <c r="C43" s="868">
        <v>0.5</v>
      </c>
      <c r="D43" s="851">
        <v>0.12499999999999989</v>
      </c>
      <c r="E43" s="851">
        <v>-0.12500000000000011</v>
      </c>
      <c r="F43" s="851">
        <v>-1</v>
      </c>
      <c r="G43" s="851">
        <v>-2.5</v>
      </c>
      <c r="H43" s="852">
        <v>-3.75</v>
      </c>
      <c r="K43" s="66"/>
      <c r="L43" s="66"/>
      <c r="M43" s="66"/>
      <c r="N43" s="66"/>
      <c r="O43" s="66"/>
      <c r="P43" s="66"/>
      <c r="Q43" s="66"/>
      <c r="S43" s="66"/>
      <c r="T43" s="66"/>
      <c r="U43" s="66"/>
      <c r="V43" s="66"/>
      <c r="W43" s="66"/>
      <c r="X43" s="66"/>
    </row>
    <row r="44" spans="1:24">
      <c r="A44" s="1736" t="s">
        <v>667</v>
      </c>
      <c r="B44" s="408" t="s">
        <v>113</v>
      </c>
      <c r="C44" s="867">
        <v>0.5</v>
      </c>
      <c r="D44" s="847">
        <v>0.5</v>
      </c>
      <c r="E44" s="847">
        <v>0.5</v>
      </c>
      <c r="F44" s="847">
        <v>0.625</v>
      </c>
      <c r="G44" s="847">
        <v>0.625</v>
      </c>
      <c r="H44" s="848">
        <v>0.625</v>
      </c>
      <c r="K44" s="66"/>
      <c r="L44" s="66"/>
      <c r="M44" s="66"/>
      <c r="N44" s="66"/>
      <c r="O44" s="66"/>
      <c r="P44" s="66"/>
      <c r="Q44" s="66"/>
    </row>
    <row r="45" spans="1:24">
      <c r="A45" s="1738"/>
      <c r="B45" s="411" t="s">
        <v>114</v>
      </c>
      <c r="C45" s="868">
        <v>0</v>
      </c>
      <c r="D45" s="851">
        <v>0</v>
      </c>
      <c r="E45" s="851">
        <v>0</v>
      </c>
      <c r="F45" s="851">
        <v>0</v>
      </c>
      <c r="G45" s="851">
        <v>0</v>
      </c>
      <c r="H45" s="852">
        <v>0</v>
      </c>
      <c r="K45" s="66"/>
      <c r="O45" s="66"/>
      <c r="P45" s="66"/>
      <c r="Q45" s="66"/>
    </row>
    <row r="46" spans="1:24">
      <c r="A46" s="66"/>
      <c r="B46" s="66"/>
      <c r="C46" s="66"/>
      <c r="D46" s="66"/>
      <c r="E46" s="66"/>
      <c r="F46" s="66"/>
      <c r="G46" s="66"/>
      <c r="H46" s="66"/>
      <c r="K46" s="66"/>
      <c r="O46" s="66"/>
      <c r="P46" s="66"/>
      <c r="Q46" s="66"/>
    </row>
    <row r="47" spans="1:24">
      <c r="A47" s="412"/>
      <c r="B47" s="420" t="s">
        <v>195</v>
      </c>
      <c r="C47" s="66"/>
      <c r="D47" s="66"/>
      <c r="E47" s="66"/>
      <c r="F47" s="66"/>
      <c r="G47" s="66"/>
      <c r="H47" s="66"/>
    </row>
    <row r="48" spans="1:24">
      <c r="A48" s="3" t="s">
        <v>117</v>
      </c>
      <c r="L48" s="66"/>
      <c r="M48" s="66"/>
      <c r="N48" s="66"/>
    </row>
    <row r="49" spans="1:18">
      <c r="A49" s="62"/>
      <c r="B49" s="95" t="s">
        <v>306</v>
      </c>
      <c r="C49" s="408" t="s">
        <v>15</v>
      </c>
      <c r="D49" s="408" t="s">
        <v>16</v>
      </c>
      <c r="E49" s="408" t="s">
        <v>17</v>
      </c>
      <c r="F49" s="408" t="s">
        <v>18</v>
      </c>
      <c r="G49" s="408" t="s">
        <v>19</v>
      </c>
      <c r="H49" s="409" t="s">
        <v>20</v>
      </c>
      <c r="L49" s="66"/>
      <c r="M49" s="66"/>
      <c r="N49" s="66"/>
    </row>
    <row r="50" spans="1:18">
      <c r="A50" s="1739" t="s">
        <v>47</v>
      </c>
      <c r="B50" s="871" t="s">
        <v>466</v>
      </c>
      <c r="C50" s="850">
        <v>-0.75</v>
      </c>
      <c r="D50" s="850">
        <v>-0.75</v>
      </c>
      <c r="E50" s="850">
        <v>-0.875</v>
      </c>
      <c r="F50" s="850">
        <v>-0.875</v>
      </c>
      <c r="G50" s="850">
        <v>-0.875</v>
      </c>
      <c r="H50" s="814">
        <v>-1.75</v>
      </c>
      <c r="K50" s="66"/>
      <c r="L50" s="66"/>
      <c r="M50" s="66"/>
      <c r="N50" s="66"/>
      <c r="O50" s="66"/>
      <c r="P50" s="66"/>
      <c r="Q50" s="66"/>
    </row>
    <row r="51" spans="1:18">
      <c r="A51" s="1740"/>
      <c r="B51" s="870" t="s">
        <v>127</v>
      </c>
      <c r="C51" s="850">
        <v>-0.25</v>
      </c>
      <c r="D51" s="850">
        <v>-0.25</v>
      </c>
      <c r="E51" s="850">
        <v>-0.25</v>
      </c>
      <c r="F51" s="850">
        <v>-0.25</v>
      </c>
      <c r="G51" s="850">
        <v>-0.25</v>
      </c>
      <c r="H51" s="814">
        <v>-0.25</v>
      </c>
      <c r="K51" s="66"/>
      <c r="L51" s="66"/>
      <c r="M51" s="66"/>
      <c r="N51" s="66"/>
      <c r="O51" s="66"/>
      <c r="P51" s="66"/>
      <c r="Q51" s="66"/>
    </row>
    <row r="52" spans="1:18">
      <c r="A52" s="1740"/>
      <c r="B52" s="871" t="s">
        <v>224</v>
      </c>
      <c r="C52" s="850">
        <v>0</v>
      </c>
      <c r="D52" s="850">
        <v>0</v>
      </c>
      <c r="E52" s="850">
        <v>0</v>
      </c>
      <c r="F52" s="850">
        <v>0</v>
      </c>
      <c r="G52" s="850">
        <v>0</v>
      </c>
      <c r="H52" s="814">
        <v>0</v>
      </c>
      <c r="K52" s="66"/>
      <c r="L52" s="66"/>
      <c r="M52" s="66"/>
      <c r="N52" s="66"/>
      <c r="O52" s="66"/>
      <c r="P52" s="66"/>
      <c r="Q52" s="66"/>
    </row>
    <row r="53" spans="1:18">
      <c r="A53" s="1740"/>
      <c r="B53" s="871" t="s">
        <v>225</v>
      </c>
      <c r="C53" s="850">
        <v>0</v>
      </c>
      <c r="D53" s="850">
        <v>0</v>
      </c>
      <c r="E53" s="850">
        <v>0</v>
      </c>
      <c r="F53" s="850">
        <v>0</v>
      </c>
      <c r="G53" s="850">
        <v>0</v>
      </c>
      <c r="H53" s="814">
        <v>0</v>
      </c>
      <c r="K53" s="66"/>
      <c r="L53" s="66"/>
      <c r="M53" s="66"/>
      <c r="N53" s="66"/>
      <c r="O53" s="66"/>
      <c r="P53" s="66"/>
      <c r="Q53" s="66"/>
    </row>
    <row r="54" spans="1:18">
      <c r="A54" s="1741"/>
      <c r="B54" s="871" t="s">
        <v>50</v>
      </c>
      <c r="C54" s="850">
        <v>0</v>
      </c>
      <c r="D54" s="850">
        <v>0</v>
      </c>
      <c r="E54" s="850">
        <v>0</v>
      </c>
      <c r="F54" s="850">
        <v>0</v>
      </c>
      <c r="G54" s="850">
        <v>0</v>
      </c>
      <c r="H54" s="814">
        <v>0</v>
      </c>
      <c r="K54" s="66"/>
      <c r="L54" s="66"/>
      <c r="M54" s="66"/>
      <c r="N54" s="66"/>
      <c r="O54" s="66"/>
      <c r="P54" s="66"/>
      <c r="Q54" s="66"/>
    </row>
    <row r="55" spans="1:18">
      <c r="A55" s="1302" t="s">
        <v>56</v>
      </c>
      <c r="B55" s="1297" t="s">
        <v>59</v>
      </c>
      <c r="C55" s="1298">
        <v>-0.375</v>
      </c>
      <c r="D55" s="1298">
        <v>-0.375</v>
      </c>
      <c r="E55" s="1298">
        <v>-0.375</v>
      </c>
      <c r="F55" s="1298">
        <v>-0.5</v>
      </c>
      <c r="G55" s="1298" t="s">
        <v>14</v>
      </c>
      <c r="H55" s="951" t="s">
        <v>14</v>
      </c>
      <c r="K55" s="66"/>
      <c r="L55" s="66"/>
      <c r="M55" s="66"/>
      <c r="N55" s="66"/>
      <c r="O55" s="66"/>
      <c r="P55" s="66"/>
      <c r="Q55" s="66"/>
    </row>
    <row r="56" spans="1:18">
      <c r="A56" s="1740" t="s">
        <v>62</v>
      </c>
      <c r="B56" s="871" t="s">
        <v>63</v>
      </c>
      <c r="C56" s="850">
        <v>-0.125</v>
      </c>
      <c r="D56" s="850">
        <v>-0.125</v>
      </c>
      <c r="E56" s="850">
        <v>-0.125</v>
      </c>
      <c r="F56" s="850">
        <v>-0.25</v>
      </c>
      <c r="G56" s="850">
        <v>-0.5</v>
      </c>
      <c r="H56" s="814" t="s">
        <v>14</v>
      </c>
      <c r="K56" s="66"/>
      <c r="L56" s="66"/>
      <c r="M56" s="66"/>
      <c r="N56" s="66"/>
      <c r="O56" s="66"/>
      <c r="P56" s="66"/>
      <c r="Q56" s="66"/>
    </row>
    <row r="57" spans="1:18">
      <c r="A57" s="1740"/>
      <c r="B57" s="870" t="s">
        <v>186</v>
      </c>
      <c r="C57" s="850">
        <v>-1.375</v>
      </c>
      <c r="D57" s="850">
        <v>-1.375</v>
      </c>
      <c r="E57" s="850">
        <v>-1.375</v>
      </c>
      <c r="F57" s="850">
        <v>-1.375</v>
      </c>
      <c r="G57" s="850">
        <v>-1.375</v>
      </c>
      <c r="H57" s="814" t="s">
        <v>14</v>
      </c>
      <c r="K57" s="66"/>
      <c r="L57" s="66"/>
      <c r="M57" s="66"/>
      <c r="N57" s="66"/>
      <c r="O57" s="66"/>
      <c r="P57" s="66"/>
      <c r="Q57" s="66"/>
    </row>
    <row r="58" spans="1:18">
      <c r="A58" s="1741"/>
      <c r="B58" s="872" t="s">
        <v>64</v>
      </c>
      <c r="C58" s="851">
        <v>-0.5</v>
      </c>
      <c r="D58" s="851">
        <v>-0.5</v>
      </c>
      <c r="E58" s="851">
        <v>-0.5</v>
      </c>
      <c r="F58" s="851">
        <v>-0.5</v>
      </c>
      <c r="G58" s="851">
        <v>-0.625</v>
      </c>
      <c r="H58" s="852" t="s">
        <v>14</v>
      </c>
      <c r="K58" s="66"/>
      <c r="L58" s="66"/>
      <c r="M58" s="66"/>
      <c r="N58" s="66"/>
      <c r="O58" s="66"/>
      <c r="P58" s="66"/>
      <c r="Q58" s="66"/>
    </row>
    <row r="59" spans="1:18">
      <c r="A59" s="1739" t="s">
        <v>65</v>
      </c>
      <c r="B59" s="870" t="s">
        <v>136</v>
      </c>
      <c r="C59" s="850">
        <v>-0.25</v>
      </c>
      <c r="D59" s="850">
        <v>-0.25</v>
      </c>
      <c r="E59" s="850">
        <v>-0.25</v>
      </c>
      <c r="F59" s="850">
        <v>-0.25</v>
      </c>
      <c r="G59" s="850">
        <v>-0.25</v>
      </c>
      <c r="H59" s="814">
        <v>-0.375</v>
      </c>
      <c r="K59" s="66"/>
      <c r="L59" s="66"/>
      <c r="M59" s="66"/>
      <c r="N59" s="66"/>
      <c r="O59" s="66"/>
      <c r="P59" s="66"/>
      <c r="Q59" s="66"/>
    </row>
    <row r="60" spans="1:18">
      <c r="A60" s="1741"/>
      <c r="B60" s="870" t="s">
        <v>137</v>
      </c>
      <c r="C60" s="850">
        <v>-0.5</v>
      </c>
      <c r="D60" s="850">
        <v>-0.5</v>
      </c>
      <c r="E60" s="850">
        <v>-0.5</v>
      </c>
      <c r="F60" s="850">
        <v>-0.5</v>
      </c>
      <c r="G60" s="850">
        <v>-0.625</v>
      </c>
      <c r="H60" s="814">
        <v>-0.75</v>
      </c>
      <c r="K60" s="66"/>
      <c r="L60" s="66"/>
      <c r="M60" s="66"/>
      <c r="N60" s="66"/>
      <c r="O60" s="66"/>
      <c r="P60" s="66"/>
      <c r="Q60" s="66"/>
    </row>
    <row r="61" spans="1:18">
      <c r="A61" s="1746" t="s">
        <v>668</v>
      </c>
      <c r="B61" s="873" t="s">
        <v>95</v>
      </c>
      <c r="C61" s="847">
        <v>1</v>
      </c>
      <c r="D61" s="847">
        <v>1</v>
      </c>
      <c r="E61" s="847">
        <v>1</v>
      </c>
      <c r="F61" s="847">
        <v>1</v>
      </c>
      <c r="G61" s="847">
        <v>1.125</v>
      </c>
      <c r="H61" s="848">
        <v>1.125</v>
      </c>
      <c r="K61" s="66"/>
      <c r="L61" s="66"/>
      <c r="M61" s="66"/>
      <c r="N61" s="66"/>
      <c r="O61" s="66"/>
      <c r="P61" s="66"/>
      <c r="Q61" s="66"/>
      <c r="R61" s="66"/>
    </row>
    <row r="62" spans="1:18">
      <c r="A62" s="1747"/>
      <c r="B62" s="870" t="s">
        <v>96</v>
      </c>
      <c r="C62" s="850">
        <v>0.75</v>
      </c>
      <c r="D62" s="850">
        <v>0.75</v>
      </c>
      <c r="E62" s="850">
        <v>0.75</v>
      </c>
      <c r="F62" s="850">
        <v>0.75</v>
      </c>
      <c r="G62" s="850">
        <v>0.875</v>
      </c>
      <c r="H62" s="814">
        <v>0.875</v>
      </c>
      <c r="K62" s="66"/>
      <c r="L62" s="66"/>
      <c r="M62" s="66"/>
      <c r="N62" s="66"/>
      <c r="O62" s="66"/>
      <c r="P62" s="66"/>
      <c r="Q62" s="66"/>
      <c r="R62" s="66"/>
    </row>
    <row r="63" spans="1:18">
      <c r="A63" s="1747"/>
      <c r="B63" s="870" t="s">
        <v>7</v>
      </c>
      <c r="C63" s="850">
        <v>0.5</v>
      </c>
      <c r="D63" s="850">
        <v>0.5</v>
      </c>
      <c r="E63" s="850">
        <v>0.5</v>
      </c>
      <c r="F63" s="850">
        <v>0.5</v>
      </c>
      <c r="G63" s="850">
        <v>0.625</v>
      </c>
      <c r="H63" s="814">
        <v>0.625</v>
      </c>
      <c r="K63" s="66"/>
      <c r="L63" s="66"/>
      <c r="M63" s="66"/>
      <c r="N63" s="66"/>
      <c r="O63" s="66"/>
      <c r="P63" s="66"/>
      <c r="Q63" s="66"/>
      <c r="R63" s="66"/>
    </row>
    <row r="64" spans="1:18">
      <c r="A64" s="1747"/>
      <c r="B64" s="870" t="s">
        <v>9</v>
      </c>
      <c r="C64" s="850">
        <v>0</v>
      </c>
      <c r="D64" s="850">
        <v>0</v>
      </c>
      <c r="E64" s="850">
        <v>0</v>
      </c>
      <c r="F64" s="850">
        <v>0</v>
      </c>
      <c r="G64" s="850">
        <v>0.125</v>
      </c>
      <c r="H64" s="814">
        <v>0.125</v>
      </c>
      <c r="K64" s="66"/>
      <c r="L64" s="66"/>
      <c r="M64" s="66"/>
      <c r="N64" s="66"/>
      <c r="O64" s="66"/>
      <c r="P64" s="66"/>
      <c r="Q64" s="66"/>
      <c r="R64" s="66"/>
    </row>
    <row r="65" spans="1:17">
      <c r="A65" s="1747"/>
      <c r="B65" s="870" t="s">
        <v>11</v>
      </c>
      <c r="C65" s="850">
        <v>-0.5</v>
      </c>
      <c r="D65" s="850">
        <v>-0.5</v>
      </c>
      <c r="E65" s="850">
        <v>-0.5</v>
      </c>
      <c r="F65" s="850">
        <v>-0.5</v>
      </c>
      <c r="G65" s="850">
        <v>-0.50000000000000022</v>
      </c>
      <c r="H65" s="814">
        <v>-0.50000000000000022</v>
      </c>
      <c r="K65" s="66"/>
      <c r="L65" s="66"/>
      <c r="M65" s="66"/>
      <c r="N65" s="66"/>
      <c r="O65" s="66"/>
      <c r="P65" s="66"/>
      <c r="Q65" s="66"/>
    </row>
    <row r="66" spans="1:17">
      <c r="A66" s="1748"/>
      <c r="B66" s="869" t="s">
        <v>97</v>
      </c>
      <c r="C66" s="851">
        <v>-1.0000000000000002</v>
      </c>
      <c r="D66" s="851">
        <v>-1.0000000000000002</v>
      </c>
      <c r="E66" s="851">
        <v>-1</v>
      </c>
      <c r="F66" s="851">
        <v>-1</v>
      </c>
      <c r="G66" s="851">
        <v>-1</v>
      </c>
      <c r="H66" s="852">
        <v>-1</v>
      </c>
      <c r="K66" s="66"/>
      <c r="L66" s="66"/>
      <c r="M66" s="66"/>
      <c r="N66" s="66"/>
      <c r="O66" s="66"/>
      <c r="P66" s="66"/>
      <c r="Q66" s="66"/>
    </row>
    <row r="67" spans="1:17">
      <c r="A67" s="1295" t="s">
        <v>663</v>
      </c>
      <c r="B67" s="874" t="s">
        <v>95</v>
      </c>
      <c r="C67" s="850">
        <v>0.625</v>
      </c>
      <c r="D67" s="850">
        <v>0.625</v>
      </c>
      <c r="E67" s="850">
        <v>0.625</v>
      </c>
      <c r="F67" s="850">
        <v>0.625</v>
      </c>
      <c r="G67" s="850">
        <v>0.75</v>
      </c>
      <c r="H67" s="814">
        <v>0.75</v>
      </c>
      <c r="K67" s="66"/>
      <c r="L67" s="66"/>
      <c r="M67" s="66"/>
      <c r="N67" s="66"/>
      <c r="O67" s="66"/>
      <c r="P67" s="66"/>
      <c r="Q67" s="66"/>
    </row>
    <row r="68" spans="1:17">
      <c r="A68" s="1296" t="s">
        <v>230</v>
      </c>
      <c r="B68" s="874" t="s">
        <v>96</v>
      </c>
      <c r="C68" s="850">
        <v>0.375</v>
      </c>
      <c r="D68" s="850">
        <v>0.375</v>
      </c>
      <c r="E68" s="850">
        <v>0.375</v>
      </c>
      <c r="F68" s="850">
        <v>0.375</v>
      </c>
      <c r="G68" s="850">
        <v>0.5</v>
      </c>
      <c r="H68" s="814">
        <v>0.5</v>
      </c>
      <c r="K68" s="66"/>
      <c r="L68" s="66"/>
      <c r="M68" s="66"/>
      <c r="N68" s="66"/>
      <c r="O68" s="66"/>
      <c r="P68" s="66"/>
      <c r="Q68" s="66"/>
    </row>
    <row r="69" spans="1:17">
      <c r="A69" s="1296" t="s">
        <v>664</v>
      </c>
      <c r="B69" s="874" t="s">
        <v>7</v>
      </c>
      <c r="C69" s="850">
        <v>0.125</v>
      </c>
      <c r="D69" s="850">
        <v>0.125</v>
      </c>
      <c r="E69" s="850">
        <v>0.125</v>
      </c>
      <c r="F69" s="850">
        <v>0.125</v>
      </c>
      <c r="G69" s="850">
        <v>0.25</v>
      </c>
      <c r="H69" s="814">
        <v>0.25</v>
      </c>
      <c r="K69" s="66"/>
      <c r="L69" s="66"/>
      <c r="M69" s="66"/>
      <c r="N69" s="66"/>
      <c r="O69" s="66"/>
      <c r="P69" s="66"/>
      <c r="Q69" s="66"/>
    </row>
    <row r="70" spans="1:17">
      <c r="A70" s="1296" t="s">
        <v>208</v>
      </c>
      <c r="B70" s="874" t="s">
        <v>9</v>
      </c>
      <c r="C70" s="850">
        <v>-0.375</v>
      </c>
      <c r="D70" s="850">
        <v>-0.375</v>
      </c>
      <c r="E70" s="850">
        <v>-0.375</v>
      </c>
      <c r="F70" s="850">
        <v>-0.375</v>
      </c>
      <c r="G70" s="850">
        <v>-0.25</v>
      </c>
      <c r="H70" s="814">
        <v>-0.25</v>
      </c>
      <c r="K70" s="66"/>
      <c r="L70" s="66"/>
      <c r="M70" s="66"/>
      <c r="N70" s="66"/>
      <c r="O70" s="66"/>
      <c r="P70" s="66"/>
      <c r="Q70" s="66"/>
    </row>
    <row r="71" spans="1:17">
      <c r="A71" s="1296" t="s">
        <v>665</v>
      </c>
      <c r="B71" s="874" t="s">
        <v>11</v>
      </c>
      <c r="C71" s="850">
        <v>-0.875</v>
      </c>
      <c r="D71" s="850">
        <v>-0.875</v>
      </c>
      <c r="E71" s="850">
        <v>-0.875</v>
      </c>
      <c r="F71" s="850">
        <v>-0.875</v>
      </c>
      <c r="G71" s="850">
        <v>-0.87500000000000022</v>
      </c>
      <c r="H71" s="814">
        <v>-0.87500000000000022</v>
      </c>
      <c r="K71" s="66"/>
      <c r="L71" s="66"/>
      <c r="M71" s="66"/>
      <c r="N71" s="66"/>
      <c r="O71" s="66"/>
      <c r="P71" s="66"/>
      <c r="Q71" s="66"/>
    </row>
    <row r="72" spans="1:17">
      <c r="A72" s="1296"/>
      <c r="B72" s="874" t="s">
        <v>97</v>
      </c>
      <c r="C72" s="850">
        <v>-1.0000000000000002</v>
      </c>
      <c r="D72" s="850">
        <v>-1.0000000000000002</v>
      </c>
      <c r="E72" s="850">
        <v>-1</v>
      </c>
      <c r="F72" s="850">
        <v>-1</v>
      </c>
      <c r="G72" s="850">
        <v>-1</v>
      </c>
      <c r="H72" s="814">
        <v>-1</v>
      </c>
      <c r="K72" s="66"/>
      <c r="L72" s="66"/>
      <c r="M72" s="66"/>
      <c r="N72" s="66"/>
      <c r="O72" s="66"/>
      <c r="P72" s="66"/>
      <c r="Q72" s="66"/>
    </row>
    <row r="73" spans="1:17">
      <c r="A73" s="1730" t="s">
        <v>68</v>
      </c>
      <c r="B73" s="1300" t="s">
        <v>69</v>
      </c>
      <c r="C73" s="847">
        <v>-0.25</v>
      </c>
      <c r="D73" s="847">
        <v>-0.25</v>
      </c>
      <c r="E73" s="847">
        <v>-0.25</v>
      </c>
      <c r="F73" s="847">
        <v>-0.25</v>
      </c>
      <c r="G73" s="847">
        <v>-0.25</v>
      </c>
      <c r="H73" s="848">
        <v>-0.5</v>
      </c>
      <c r="K73" s="66"/>
      <c r="L73" s="66"/>
      <c r="M73" s="66"/>
      <c r="N73" s="66"/>
      <c r="O73" s="66"/>
      <c r="P73" s="66"/>
      <c r="Q73" s="66"/>
    </row>
    <row r="74" spans="1:17">
      <c r="A74" s="1731"/>
      <c r="B74" s="1299" t="s">
        <v>482</v>
      </c>
      <c r="C74" s="850">
        <v>-1.25</v>
      </c>
      <c r="D74" s="850">
        <v>-1.25</v>
      </c>
      <c r="E74" s="850">
        <v>-1.25</v>
      </c>
      <c r="F74" s="850">
        <v>-1.25</v>
      </c>
      <c r="G74" s="850">
        <v>-1.25</v>
      </c>
      <c r="H74" s="814">
        <v>-1.625</v>
      </c>
      <c r="K74" s="66"/>
      <c r="L74" s="66"/>
      <c r="M74" s="66"/>
      <c r="N74" s="66"/>
      <c r="O74" s="66"/>
      <c r="P74" s="66"/>
      <c r="Q74" s="66"/>
    </row>
    <row r="75" spans="1:17">
      <c r="A75" s="1732"/>
      <c r="B75" s="1301" t="s">
        <v>670</v>
      </c>
      <c r="C75" s="851">
        <v>-0.25</v>
      </c>
      <c r="D75" s="851">
        <v>-0.25</v>
      </c>
      <c r="E75" s="851">
        <v>-0.25</v>
      </c>
      <c r="F75" s="851">
        <v>-0.25</v>
      </c>
      <c r="G75" s="851">
        <v>-0.25</v>
      </c>
      <c r="H75" s="852">
        <v>-0.25</v>
      </c>
      <c r="K75" s="66"/>
      <c r="O75" s="66"/>
      <c r="P75" s="66"/>
      <c r="Q75" s="66"/>
    </row>
    <row r="76" spans="1:17">
      <c r="A76" s="448" t="s">
        <v>134</v>
      </c>
      <c r="B76" s="872" t="s">
        <v>135</v>
      </c>
      <c r="C76" s="851">
        <v>0</v>
      </c>
      <c r="D76" s="851">
        <v>0</v>
      </c>
      <c r="E76" s="851">
        <v>0</v>
      </c>
      <c r="F76" s="851">
        <v>0</v>
      </c>
      <c r="G76" s="851">
        <v>0</v>
      </c>
      <c r="H76" s="852">
        <v>-0.25</v>
      </c>
      <c r="K76" s="66"/>
      <c r="O76" s="66"/>
      <c r="P76" s="66"/>
      <c r="Q76" s="66"/>
    </row>
  </sheetData>
  <mergeCells count="15">
    <mergeCell ref="C2:J2"/>
    <mergeCell ref="B7:D7"/>
    <mergeCell ref="F7:G7"/>
    <mergeCell ref="H7:I7"/>
    <mergeCell ref="F17:H17"/>
    <mergeCell ref="A73:A75"/>
    <mergeCell ref="F18:H18"/>
    <mergeCell ref="A41:A43"/>
    <mergeCell ref="A50:A54"/>
    <mergeCell ref="A56:A58"/>
    <mergeCell ref="A44:A45"/>
    <mergeCell ref="A59:A60"/>
    <mergeCell ref="F20:H20"/>
    <mergeCell ref="F21:H21"/>
    <mergeCell ref="A61:A66"/>
  </mergeCells>
  <dataValidations count="4">
    <dataValidation type="list" allowBlank="1" showInputMessage="1" showErrorMessage="1" sqref="M11" xr:uid="{F87A0559-9B26-439B-9731-682026EE6FB7}">
      <formula1>$B$8:$D$8</formula1>
    </dataValidation>
    <dataValidation type="list" allowBlank="1" showInputMessage="1" showErrorMessage="1" sqref="M12" xr:uid="{F6B12128-95FD-4E93-982B-01E6BD9A0DB4}">
      <formula1>$A$9:$A$37</formula1>
    </dataValidation>
    <dataValidation type="list" allowBlank="1" showInputMessage="1" showErrorMessage="1" sqref="M13" xr:uid="{B315A3A3-A377-40D6-B0D0-1FBA47CD7262}">
      <formula1>$B$41:$H$41</formula1>
    </dataValidation>
    <dataValidation type="list" allowBlank="1" showInputMessage="1" showErrorMessage="1" sqref="M14" xr:uid="{D7B4F814-028E-4E81-B1C0-F2447176C342}">
      <formula1>$B$41:$B$43</formula1>
    </dataValidation>
  </dataValidations>
  <pageMargins left="0.7" right="0.7" top="0.75" bottom="0.75" header="0.3" footer="0.3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D8795392-23D2-4470-894A-37B46D9186A1}">
          <x14:formula1>
            <xm:f>margins!$D$177:$D$179</xm:f>
          </x14:formula1>
          <xm:sqref>M27</xm:sqref>
        </x14:dataValidation>
        <x14:dataValidation type="list" allowBlank="1" showInputMessage="1" showErrorMessage="1" xr:uid="{27695968-4E32-4BB1-B30F-8C276C839DDF}">
          <x14:formula1>
            <xm:f>margins!$D$168:$D$169</xm:f>
          </x14:formula1>
          <xm:sqref>M24</xm:sqref>
        </x14:dataValidation>
        <x14:dataValidation type="list" allowBlank="1" showInputMessage="1" showErrorMessage="1" xr:uid="{2928F660-0D7D-440C-958B-E7C188A04613}">
          <x14:formula1>
            <xm:f>margins!$D$165:$D$166</xm:f>
          </x14:formula1>
          <xm:sqref>M23</xm:sqref>
        </x14:dataValidation>
        <x14:dataValidation type="list" allowBlank="1" showInputMessage="1" showErrorMessage="1" xr:uid="{513A1E4F-B0C0-42D7-8581-A4CEE17869E1}">
          <x14:formula1>
            <xm:f>margins!$D$132:$D$134</xm:f>
          </x14:formula1>
          <xm:sqref>M15</xm:sqref>
        </x14:dataValidation>
        <x14:dataValidation type="list" allowBlank="1" showInputMessage="1" showErrorMessage="1" xr:uid="{A8B5B219-2734-47CE-947F-7647CD3861F5}">
          <x14:formula1>
            <xm:f>margins!$D$136:$D$141</xm:f>
          </x14:formula1>
          <xm:sqref>M16</xm:sqref>
        </x14:dataValidation>
        <x14:dataValidation type="list" allowBlank="1" showInputMessage="1" showErrorMessage="1" xr:uid="{B50283C8-635F-46AE-9D0C-C1F54888EDE4}">
          <x14:formula1>
            <xm:f>margins!$D$143:$D$144</xm:f>
          </x14:formula1>
          <xm:sqref>M17</xm:sqref>
        </x14:dataValidation>
        <x14:dataValidation type="list" allowBlank="1" showInputMessage="1" showErrorMessage="1" xr:uid="{BB96CC5E-1FC2-49A3-A1CC-B16E782C248D}">
          <x14:formula1>
            <xm:f>margins!$D$146:$D$149</xm:f>
          </x14:formula1>
          <xm:sqref>M18</xm:sqref>
        </x14:dataValidation>
        <x14:dataValidation type="list" allowBlank="1" showInputMessage="1" showErrorMessage="1" xr:uid="{B6A85BE7-C18D-4142-B517-4BC33A1F8BAB}">
          <x14:formula1>
            <xm:f>margins!$D$151:$D$152</xm:f>
          </x14:formula1>
          <xm:sqref>M19</xm:sqref>
        </x14:dataValidation>
        <x14:dataValidation type="list" allowBlank="1" showInputMessage="1" showErrorMessage="1" xr:uid="{C210363C-A6F3-4405-B184-BD953D292F08}">
          <x14:formula1>
            <xm:f>margins!$D$154:$D$155</xm:f>
          </x14:formula1>
          <xm:sqref>M20</xm:sqref>
        </x14:dataValidation>
        <x14:dataValidation type="list" allowBlank="1" showInputMessage="1" showErrorMessage="1" xr:uid="{0A4B9F4D-3F10-4C23-AF9D-A8B5B62340B1}">
          <x14:formula1>
            <xm:f>margins!$D$157:$D$163</xm:f>
          </x14:formula1>
          <xm:sqref>M21:M22</xm:sqref>
        </x14:dataValidation>
        <x14:dataValidation type="list" allowBlank="1" showInputMessage="1" showErrorMessage="1" xr:uid="{6AD98818-423D-4EBF-86F7-07B433C6F531}">
          <x14:formula1>
            <xm:f>margins!$D$171:$D$172</xm:f>
          </x14:formula1>
          <xm:sqref>M25</xm:sqref>
        </x14:dataValidation>
        <x14:dataValidation type="list" allowBlank="1" showInputMessage="1" showErrorMessage="1" xr:uid="{CB0B71CC-4872-4DD2-86DD-1967D501B5CE}">
          <x14:formula1>
            <xm:f>margins!$D$174:$D$175</xm:f>
          </x14:formula1>
          <xm:sqref>M26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15B7-491F-4E76-8A38-EF7C242E58F1}">
  <sheetPr codeName="Sheet20">
    <tabColor rgb="FF00B050"/>
  </sheetPr>
  <dimension ref="A1:Q102"/>
  <sheetViews>
    <sheetView view="pageBreakPreview" zoomScale="70" zoomScaleNormal="100" zoomScaleSheetLayoutView="70" workbookViewId="0">
      <selection activeCell="AB23" sqref="AB23"/>
    </sheetView>
  </sheetViews>
  <sheetFormatPr defaultColWidth="9.140625" defaultRowHeight="15"/>
  <cols>
    <col min="1" max="1" width="3.5703125" style="994" customWidth="1"/>
    <col min="2" max="2" width="17.7109375" style="993" customWidth="1"/>
    <col min="3" max="4" width="13.7109375" style="993" customWidth="1"/>
    <col min="5" max="5" width="1.5703125" style="993" customWidth="1"/>
    <col min="6" max="6" width="13.85546875" style="993" customWidth="1"/>
    <col min="7" max="8" width="13.7109375" style="993" customWidth="1"/>
    <col min="9" max="9" width="1.5703125" style="993" customWidth="1"/>
    <col min="10" max="11" width="13.7109375" style="993" customWidth="1"/>
    <col min="12" max="12" width="16.5703125" style="993" customWidth="1"/>
    <col min="13" max="13" width="1.42578125" style="993" customWidth="1"/>
    <col min="14" max="16" width="13.7109375" style="993" customWidth="1"/>
    <col min="17" max="17" width="2" style="993" customWidth="1"/>
    <col min="18" max="16384" width="9.140625" style="992"/>
  </cols>
  <sheetData>
    <row r="1" spans="1:17">
      <c r="A1" s="1135" t="s">
        <v>599</v>
      </c>
      <c r="B1" s="1134"/>
      <c r="C1" s="1134"/>
      <c r="D1" s="1134"/>
      <c r="E1" s="1134"/>
      <c r="F1" s="1134"/>
      <c r="G1" s="1134"/>
      <c r="H1" s="1134"/>
      <c r="I1" s="1134"/>
      <c r="J1" s="1134"/>
      <c r="K1" s="1134"/>
      <c r="L1" s="1134"/>
      <c r="M1" s="1134"/>
      <c r="N1" s="1134"/>
      <c r="O1" s="1134"/>
      <c r="P1" s="1134"/>
      <c r="Q1" s="1133"/>
    </row>
    <row r="2" spans="1:17">
      <c r="A2" s="1117"/>
      <c r="B2" s="1118"/>
      <c r="C2" s="1115"/>
      <c r="D2" s="1131"/>
      <c r="E2" s="1131"/>
      <c r="F2" s="1115"/>
      <c r="G2" s="1115"/>
      <c r="H2" s="1115"/>
      <c r="I2" s="1115"/>
      <c r="J2" s="1115"/>
      <c r="K2" s="1115"/>
      <c r="L2" s="2050" t="s">
        <v>338</v>
      </c>
      <c r="M2" s="2050"/>
      <c r="N2" s="2050"/>
      <c r="O2" s="2051">
        <f ca="1">NOW()</f>
        <v>46059.35432604167</v>
      </c>
      <c r="P2" s="2051"/>
      <c r="Q2" s="1132"/>
    </row>
    <row r="3" spans="1:17">
      <c r="A3" s="1117"/>
      <c r="B3" s="1118"/>
      <c r="C3" s="1131"/>
      <c r="D3" s="1130"/>
      <c r="E3" s="1120"/>
      <c r="F3" s="1115"/>
      <c r="G3" s="1115"/>
      <c r="H3" s="1115"/>
      <c r="I3" s="1115"/>
      <c r="J3" s="1115"/>
      <c r="K3" s="1115"/>
      <c r="L3" s="1116"/>
      <c r="M3" s="1118"/>
      <c r="N3" s="2051"/>
      <c r="O3" s="2051"/>
      <c r="P3" s="1129" t="s">
        <v>598</v>
      </c>
      <c r="Q3" s="1125"/>
    </row>
    <row r="4" spans="1:17">
      <c r="A4" s="1117"/>
      <c r="B4" s="1118"/>
      <c r="C4" s="1118"/>
      <c r="D4" s="1123"/>
      <c r="E4" s="1120"/>
      <c r="F4" s="1115"/>
      <c r="G4" s="1115"/>
      <c r="H4" s="1115"/>
      <c r="I4" s="1115"/>
      <c r="J4" s="1115"/>
      <c r="K4" s="1115"/>
      <c r="L4" s="1115"/>
      <c r="M4" s="1118"/>
      <c r="N4" s="1118"/>
      <c r="O4" s="2050"/>
      <c r="P4" s="2050"/>
      <c r="Q4" s="1125"/>
    </row>
    <row r="5" spans="1:17" ht="15.75">
      <c r="A5" s="1117"/>
      <c r="B5" s="1128"/>
      <c r="C5" s="1127"/>
      <c r="D5" s="1126"/>
      <c r="E5" s="1120"/>
      <c r="F5" s="1115"/>
      <c r="G5" s="1115"/>
      <c r="H5" s="1115"/>
      <c r="I5" s="1115"/>
      <c r="J5" s="1115"/>
      <c r="K5" s="1115"/>
      <c r="L5" s="1115"/>
      <c r="M5" s="1116"/>
      <c r="N5" s="1116"/>
      <c r="O5" s="2052"/>
      <c r="P5" s="2052"/>
      <c r="Q5" s="1125"/>
    </row>
    <row r="6" spans="1:17">
      <c r="A6" s="1124"/>
      <c r="B6" s="1123"/>
      <c r="C6" s="1123"/>
      <c r="D6" s="1115"/>
      <c r="E6" s="1120"/>
      <c r="F6" s="1115"/>
      <c r="G6" s="1115"/>
      <c r="H6" s="1115"/>
      <c r="I6" s="1115"/>
      <c r="J6" s="1115"/>
      <c r="K6" s="1115"/>
      <c r="L6" s="1115"/>
      <c r="M6" s="1116"/>
      <c r="N6" s="2074"/>
      <c r="O6" s="2075"/>
      <c r="P6" s="2075"/>
      <c r="Q6" s="1122"/>
    </row>
    <row r="7" spans="1:17">
      <c r="A7" s="1117"/>
      <c r="B7" s="1121"/>
      <c r="C7" s="1116"/>
      <c r="D7" s="1121"/>
      <c r="E7" s="1120"/>
      <c r="F7" s="1115"/>
      <c r="G7" s="1115"/>
      <c r="H7" s="1115"/>
      <c r="I7" s="1115"/>
      <c r="J7" s="1115"/>
      <c r="K7" s="1115"/>
      <c r="L7" s="1115"/>
      <c r="M7" s="1115"/>
      <c r="N7" s="2076"/>
      <c r="O7" s="2076"/>
      <c r="P7" s="2076"/>
      <c r="Q7" s="1113"/>
    </row>
    <row r="8" spans="1:17">
      <c r="A8" s="1117"/>
      <c r="B8" s="1121"/>
      <c r="C8" s="1116"/>
      <c r="D8" s="1121"/>
      <c r="E8" s="1120"/>
      <c r="F8" s="1115"/>
      <c r="G8" s="1115"/>
      <c r="H8" s="1115"/>
      <c r="I8" s="1115"/>
      <c r="J8" s="1115"/>
      <c r="K8" s="1115"/>
      <c r="L8" s="1116"/>
      <c r="M8" s="1116"/>
      <c r="N8" s="2076"/>
      <c r="O8" s="2076"/>
      <c r="P8" s="2076"/>
      <c r="Q8" s="1113"/>
    </row>
    <row r="9" spans="1:17">
      <c r="A9" s="1117"/>
      <c r="B9" s="1121"/>
      <c r="C9" s="1116"/>
      <c r="D9" s="1121"/>
      <c r="E9" s="1120"/>
      <c r="F9" s="1115"/>
      <c r="G9" s="1115"/>
      <c r="H9" s="1115"/>
      <c r="I9" s="1115"/>
      <c r="J9" s="1115"/>
      <c r="K9" s="1115"/>
      <c r="L9" s="1116"/>
      <c r="M9" s="1116"/>
      <c r="N9" s="1119"/>
      <c r="O9" s="1118"/>
      <c r="P9" s="1114"/>
      <c r="Q9" s="1113"/>
    </row>
    <row r="10" spans="1:17">
      <c r="A10" s="1117"/>
      <c r="B10" s="1116"/>
      <c r="C10" s="1116"/>
      <c r="D10" s="1116"/>
      <c r="E10" s="1116"/>
      <c r="F10" s="1116"/>
      <c r="G10" s="1116"/>
      <c r="H10" s="1116"/>
      <c r="I10" s="1116"/>
      <c r="J10" s="1116"/>
      <c r="K10" s="1116"/>
      <c r="L10" s="1116"/>
      <c r="M10" s="1110"/>
      <c r="N10" s="1115"/>
      <c r="O10" s="1115"/>
      <c r="P10" s="1114"/>
      <c r="Q10" s="1113"/>
    </row>
    <row r="11" spans="1:17">
      <c r="A11" s="1112"/>
      <c r="B11" s="1111"/>
      <c r="C11" s="1111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1"/>
      <c r="P11" s="1110"/>
      <c r="Q11" s="1109"/>
    </row>
    <row r="12" spans="1:17" ht="15" customHeight="1">
      <c r="A12" s="2054" t="s">
        <v>346</v>
      </c>
      <c r="B12" s="2055"/>
      <c r="C12" s="2055"/>
      <c r="D12" s="2055"/>
      <c r="E12" s="2055"/>
      <c r="F12" s="2055"/>
      <c r="G12" s="2055"/>
      <c r="H12" s="2055"/>
      <c r="I12" s="2055"/>
      <c r="J12" s="2055"/>
      <c r="K12" s="2055"/>
      <c r="L12" s="2055"/>
      <c r="M12" s="2055"/>
      <c r="N12" s="2055"/>
      <c r="O12" s="2055"/>
      <c r="P12" s="2055"/>
      <c r="Q12" s="2056"/>
    </row>
    <row r="13" spans="1:17" ht="15.75" customHeight="1" thickBot="1">
      <c r="A13" s="2077"/>
      <c r="B13" s="2078"/>
      <c r="C13" s="2078"/>
      <c r="D13" s="2078"/>
      <c r="E13" s="2078"/>
      <c r="F13" s="2078"/>
      <c r="G13" s="2078"/>
      <c r="H13" s="2078"/>
      <c r="I13" s="2078"/>
      <c r="J13" s="2078"/>
      <c r="K13" s="2078"/>
      <c r="L13" s="2078"/>
      <c r="M13" s="2078"/>
      <c r="N13" s="2078"/>
      <c r="O13" s="2078"/>
      <c r="P13" s="2078"/>
      <c r="Q13" s="2079"/>
    </row>
    <row r="14" spans="1:17">
      <c r="A14" s="1013"/>
      <c r="B14" s="1108"/>
      <c r="C14" s="1108"/>
      <c r="D14" s="1108"/>
      <c r="E14" s="1108"/>
      <c r="F14" s="1108"/>
      <c r="G14" s="1108"/>
      <c r="H14" s="1108"/>
      <c r="I14" s="1108"/>
      <c r="J14" s="1108"/>
      <c r="K14" s="1108"/>
      <c r="L14" s="1108"/>
      <c r="M14" s="1108"/>
      <c r="N14" s="1108"/>
      <c r="O14" s="1108"/>
      <c r="P14" s="1108"/>
      <c r="Q14" s="1009"/>
    </row>
    <row r="15" spans="1:17" ht="15" customHeight="1">
      <c r="A15" s="1013"/>
      <c r="B15" s="1255" t="s">
        <v>597</v>
      </c>
      <c r="C15" s="1090"/>
      <c r="D15" s="1090"/>
      <c r="E15" s="1090"/>
      <c r="F15" s="1090"/>
      <c r="G15" s="1090"/>
      <c r="H15" s="1090"/>
      <c r="I15" s="1090"/>
      <c r="J15" s="1090"/>
      <c r="K15" s="1090"/>
      <c r="L15" s="1090"/>
      <c r="M15" s="1090"/>
      <c r="N15" s="1090"/>
      <c r="O15" s="1090"/>
      <c r="P15" s="1090"/>
      <c r="Q15" s="1009"/>
    </row>
    <row r="16" spans="1:17" ht="15" customHeight="1">
      <c r="A16" s="1013"/>
      <c r="B16" s="1090"/>
      <c r="C16" s="1090"/>
      <c r="D16" s="1090"/>
      <c r="E16" s="1090"/>
      <c r="F16" s="1090"/>
      <c r="G16" s="1090"/>
      <c r="H16" s="1090"/>
      <c r="I16" s="1090"/>
      <c r="J16" s="2053"/>
      <c r="K16" s="2053"/>
      <c r="L16" s="1090"/>
      <c r="M16" s="1090"/>
      <c r="N16" s="1090"/>
      <c r="O16" s="1090"/>
      <c r="P16" s="1090"/>
      <c r="Q16" s="1009"/>
    </row>
    <row r="17" spans="1:17" ht="15" customHeight="1">
      <c r="A17" s="1013"/>
      <c r="B17" s="1090"/>
      <c r="C17" s="1090"/>
      <c r="D17" s="1090"/>
      <c r="E17" s="1090"/>
      <c r="F17" s="1090"/>
      <c r="G17" s="1090"/>
      <c r="H17" s="1090"/>
      <c r="I17" s="1090"/>
      <c r="J17" s="1045"/>
      <c r="K17" s="1100"/>
      <c r="L17" s="1099"/>
      <c r="M17" s="1090"/>
      <c r="N17" s="1098"/>
      <c r="O17" s="1097"/>
      <c r="P17" s="1256"/>
      <c r="Q17" s="1009"/>
    </row>
    <row r="18" spans="1:17" ht="15" customHeight="1">
      <c r="A18" s="1013"/>
      <c r="B18" s="1090"/>
      <c r="C18" s="1090"/>
      <c r="D18" s="1090"/>
      <c r="E18" s="1090"/>
      <c r="F18" s="1090"/>
      <c r="G18" s="1090"/>
      <c r="H18" s="1090"/>
      <c r="I18" s="1090"/>
      <c r="J18" s="2053"/>
      <c r="K18" s="2053"/>
      <c r="L18" s="1104"/>
      <c r="M18" s="1102"/>
      <c r="N18" s="1097"/>
      <c r="O18" s="1102"/>
      <c r="P18" s="1257"/>
      <c r="Q18" s="1009"/>
    </row>
    <row r="19" spans="1:17" ht="15" customHeight="1">
      <c r="A19" s="1013"/>
      <c r="B19" s="1090"/>
      <c r="C19" s="1090"/>
      <c r="D19" s="1090"/>
      <c r="E19" s="1090"/>
      <c r="F19" s="1090"/>
      <c r="G19" s="1090"/>
      <c r="H19" s="1090"/>
      <c r="I19" s="1090"/>
      <c r="J19" s="1045"/>
      <c r="K19" s="1100"/>
      <c r="L19" s="1099"/>
      <c r="M19" s="1090"/>
      <c r="N19" s="1098"/>
      <c r="O19" s="1097"/>
      <c r="P19" s="1256"/>
      <c r="Q19" s="1009"/>
    </row>
    <row r="20" spans="1:17" ht="15" customHeight="1">
      <c r="A20" s="1013"/>
      <c r="B20" s="1090"/>
      <c r="C20" s="1090"/>
      <c r="D20" s="1090"/>
      <c r="E20" s="1090"/>
      <c r="F20" s="1090"/>
      <c r="G20" s="1090"/>
      <c r="H20" s="1090"/>
      <c r="I20" s="1090"/>
      <c r="J20" s="2053"/>
      <c r="K20" s="2053"/>
      <c r="L20" s="1099"/>
      <c r="M20" s="1102"/>
      <c r="N20" s="1099"/>
      <c r="O20" s="1102"/>
      <c r="P20" s="1257"/>
      <c r="Q20" s="1009"/>
    </row>
    <row r="21" spans="1:17" ht="15" customHeight="1">
      <c r="A21" s="1013"/>
      <c r="B21" s="1090"/>
      <c r="C21" s="1090"/>
      <c r="D21" s="1090"/>
      <c r="E21" s="1090"/>
      <c r="F21" s="1090"/>
      <c r="G21" s="1090"/>
      <c r="H21" s="1090"/>
      <c r="I21" s="1090"/>
      <c r="J21" s="1045"/>
      <c r="K21" s="1100"/>
      <c r="L21" s="1099"/>
      <c r="M21" s="1090"/>
      <c r="N21" s="1098"/>
      <c r="O21" s="1097"/>
      <c r="P21" s="1256"/>
      <c r="Q21" s="1009"/>
    </row>
    <row r="22" spans="1:17" ht="14.25" customHeight="1">
      <c r="A22" s="1013"/>
      <c r="B22" s="1090"/>
      <c r="C22" s="1090"/>
      <c r="D22" s="1090"/>
      <c r="E22" s="1090"/>
      <c r="F22" s="1090"/>
      <c r="G22" s="1090"/>
      <c r="H22" s="1090"/>
      <c r="I22" s="1090"/>
      <c r="J22" s="2053"/>
      <c r="K22" s="2053"/>
      <c r="L22" s="1102"/>
      <c r="M22" s="1102"/>
      <c r="N22" s="1103"/>
      <c r="O22" s="1102"/>
      <c r="P22" s="1257"/>
      <c r="Q22" s="1009"/>
    </row>
    <row r="23" spans="1:17" ht="15" customHeight="1">
      <c r="A23" s="1013"/>
      <c r="B23" s="1090"/>
      <c r="C23" s="1090"/>
      <c r="D23" s="1090"/>
      <c r="E23" s="1090"/>
      <c r="F23" s="1090"/>
      <c r="G23" s="1090"/>
      <c r="H23" s="1090"/>
      <c r="I23" s="1090"/>
      <c r="J23" s="1045"/>
      <c r="K23" s="1100"/>
      <c r="L23" s="1099"/>
      <c r="M23" s="1090"/>
      <c r="N23" s="1098"/>
      <c r="O23" s="1097"/>
      <c r="P23" s="1256"/>
      <c r="Q23" s="1009"/>
    </row>
    <row r="24" spans="1:17" ht="15" customHeight="1">
      <c r="A24" s="1013"/>
      <c r="B24" s="1090"/>
      <c r="C24" s="1090"/>
      <c r="D24" s="1090"/>
      <c r="E24" s="1090"/>
      <c r="F24" s="1090"/>
      <c r="G24" s="1090"/>
      <c r="H24" s="1090"/>
      <c r="I24" s="1090"/>
      <c r="J24" s="1090"/>
      <c r="K24" s="1090"/>
      <c r="L24" s="1090" t="s">
        <v>596</v>
      </c>
      <c r="M24" s="1090"/>
      <c r="N24" s="1090"/>
      <c r="O24" s="1090"/>
      <c r="P24" s="1090"/>
      <c r="Q24" s="1009"/>
    </row>
    <row r="25" spans="1:17" ht="15" customHeight="1">
      <c r="A25" s="1013"/>
      <c r="B25" s="1090"/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09"/>
    </row>
    <row r="26" spans="1:17" ht="15" customHeight="1">
      <c r="A26" s="1013"/>
      <c r="B26" s="1090"/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09"/>
    </row>
    <row r="27" spans="1:17" ht="15" customHeight="1">
      <c r="A27" s="1013"/>
      <c r="B27" s="1090"/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09"/>
    </row>
    <row r="28" spans="1:17" ht="11.25" customHeight="1" thickBot="1">
      <c r="A28" s="1013"/>
      <c r="B28" s="1090"/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09"/>
    </row>
    <row r="29" spans="1:17" ht="31.5" customHeight="1" thickBot="1">
      <c r="A29" s="1013"/>
      <c r="B29" s="2071" t="s">
        <v>595</v>
      </c>
      <c r="C29" s="2072"/>
      <c r="D29" s="2072"/>
      <c r="E29" s="2072"/>
      <c r="F29" s="2072"/>
      <c r="G29" s="2072"/>
      <c r="H29" s="2073"/>
      <c r="I29" s="1016"/>
      <c r="J29" s="1699" t="s">
        <v>594</v>
      </c>
      <c r="K29" s="1700"/>
      <c r="L29" s="1700"/>
      <c r="M29" s="1700"/>
      <c r="N29" s="1700"/>
      <c r="O29" s="1700"/>
      <c r="P29" s="1701"/>
      <c r="Q29" s="1009"/>
    </row>
    <row r="30" spans="1:17" ht="29.25" customHeight="1">
      <c r="A30" s="1013"/>
      <c r="B30" s="1023"/>
      <c r="C30" s="1016"/>
      <c r="D30" s="1016"/>
      <c r="E30" s="1016"/>
      <c r="F30" s="1016"/>
      <c r="G30" s="1016"/>
      <c r="H30" s="1055"/>
      <c r="I30" s="1016"/>
      <c r="J30" s="2062" t="s">
        <v>261</v>
      </c>
      <c r="K30" s="2063"/>
      <c r="L30" s="2063"/>
      <c r="M30" s="2063"/>
      <c r="N30" s="2063"/>
      <c r="O30" s="2063"/>
      <c r="P30" s="2064"/>
      <c r="Q30" s="1009"/>
    </row>
    <row r="31" spans="1:17" ht="20.25" customHeight="1">
      <c r="A31" s="1013"/>
      <c r="B31" s="1088" t="s">
        <v>393</v>
      </c>
      <c r="C31" s="1022"/>
      <c r="D31" s="1022"/>
      <c r="E31" s="1069"/>
      <c r="F31" s="1069"/>
      <c r="G31" s="2025" t="s">
        <v>174</v>
      </c>
      <c r="H31" s="2033"/>
      <c r="I31" s="1016"/>
      <c r="J31" s="2065"/>
      <c r="K31" s="2066"/>
      <c r="L31" s="2066"/>
      <c r="M31" s="2066"/>
      <c r="N31" s="2066"/>
      <c r="O31" s="2066"/>
      <c r="P31" s="2067"/>
      <c r="Q31" s="1009"/>
    </row>
    <row r="32" spans="1:17" ht="19.5" customHeight="1">
      <c r="A32" s="1013"/>
      <c r="B32" s="1088" t="s">
        <v>593</v>
      </c>
      <c r="C32" s="1089"/>
      <c r="D32" s="1022"/>
      <c r="E32" s="1022"/>
      <c r="F32" s="1022"/>
      <c r="G32" s="2025" t="s">
        <v>175</v>
      </c>
      <c r="H32" s="2033"/>
      <c r="I32" s="1016"/>
      <c r="J32" s="2065"/>
      <c r="K32" s="2066"/>
      <c r="L32" s="2066"/>
      <c r="M32" s="2066"/>
      <c r="N32" s="2066"/>
      <c r="O32" s="2066"/>
      <c r="P32" s="2067"/>
      <c r="Q32" s="1009"/>
    </row>
    <row r="33" spans="1:17" ht="20.25" customHeight="1">
      <c r="A33" s="1013"/>
      <c r="B33" s="1088" t="s">
        <v>340</v>
      </c>
      <c r="G33" s="2025" t="s">
        <v>333</v>
      </c>
      <c r="H33" s="2033"/>
      <c r="I33" s="1016"/>
      <c r="J33" s="2065"/>
      <c r="K33" s="2066"/>
      <c r="L33" s="2066"/>
      <c r="M33" s="2066"/>
      <c r="N33" s="2066"/>
      <c r="O33" s="2066"/>
      <c r="P33" s="2067"/>
      <c r="Q33" s="1009"/>
    </row>
    <row r="34" spans="1:17" ht="20.25" customHeight="1">
      <c r="A34" s="1013"/>
      <c r="B34" s="1088"/>
      <c r="C34" s="1041"/>
      <c r="D34" s="1022"/>
      <c r="E34" s="1022"/>
      <c r="F34" s="1022"/>
      <c r="G34" s="2025"/>
      <c r="H34" s="2033"/>
      <c r="I34" s="1016"/>
      <c r="J34" s="2065"/>
      <c r="K34" s="2066"/>
      <c r="L34" s="2066"/>
      <c r="M34" s="2066"/>
      <c r="N34" s="2066"/>
      <c r="O34" s="2066"/>
      <c r="P34" s="2067"/>
      <c r="Q34" s="1009"/>
    </row>
    <row r="35" spans="1:17" ht="20.25" customHeight="1">
      <c r="A35" s="1013"/>
      <c r="B35" s="1036"/>
      <c r="H35" s="997"/>
      <c r="I35" s="1016"/>
      <c r="J35" s="2065"/>
      <c r="K35" s="2066"/>
      <c r="L35" s="2066"/>
      <c r="M35" s="2066"/>
      <c r="N35" s="2066"/>
      <c r="O35" s="2066"/>
      <c r="P35" s="2067"/>
      <c r="Q35" s="1009"/>
    </row>
    <row r="36" spans="1:17" ht="20.25" customHeight="1">
      <c r="A36" s="1013"/>
      <c r="B36" s="1087"/>
      <c r="C36" s="1086"/>
      <c r="D36" s="1086"/>
      <c r="E36" s="1086"/>
      <c r="F36" s="1086"/>
      <c r="G36" s="1086"/>
      <c r="H36" s="1085"/>
      <c r="I36" s="1016"/>
      <c r="J36" s="2065"/>
      <c r="K36" s="2066"/>
      <c r="L36" s="2066"/>
      <c r="M36" s="2066"/>
      <c r="N36" s="2066"/>
      <c r="O36" s="2066"/>
      <c r="P36" s="2067"/>
      <c r="Q36" s="1009"/>
    </row>
    <row r="37" spans="1:17" ht="20.25" customHeight="1">
      <c r="A37" s="1013"/>
      <c r="B37" s="1084"/>
      <c r="C37" s="1083"/>
      <c r="D37" s="1083"/>
      <c r="E37" s="1083"/>
      <c r="F37" s="1083"/>
      <c r="G37" s="1083"/>
      <c r="H37" s="1082"/>
      <c r="I37" s="1016"/>
      <c r="J37" s="2065"/>
      <c r="K37" s="2066"/>
      <c r="L37" s="2066"/>
      <c r="M37" s="2066"/>
      <c r="N37" s="2066"/>
      <c r="O37" s="2066"/>
      <c r="P37" s="2067"/>
      <c r="Q37" s="1009"/>
    </row>
    <row r="38" spans="1:17" ht="21" customHeight="1" thickBot="1">
      <c r="A38" s="1013"/>
      <c r="B38" s="1081"/>
      <c r="C38" s="1080"/>
      <c r="D38" s="1080"/>
      <c r="E38" s="1080"/>
      <c r="F38" s="1080"/>
      <c r="G38" s="1080"/>
      <c r="H38" s="1079"/>
      <c r="I38" s="1016"/>
      <c r="J38" s="2068"/>
      <c r="K38" s="2069"/>
      <c r="L38" s="2069"/>
      <c r="M38" s="2069"/>
      <c r="N38" s="2069"/>
      <c r="O38" s="2069"/>
      <c r="P38" s="2070"/>
      <c r="Q38" s="1009"/>
    </row>
    <row r="39" spans="1:17" ht="17.25" customHeight="1" thickBot="1">
      <c r="A39" s="1013"/>
      <c r="B39" s="1078"/>
      <c r="C39" s="1077"/>
      <c r="D39" s="1077"/>
      <c r="E39" s="1077"/>
      <c r="F39" s="1077"/>
      <c r="G39" s="1077"/>
      <c r="H39" s="1076"/>
      <c r="I39" s="1016"/>
      <c r="J39" s="1075"/>
      <c r="K39" s="1074"/>
      <c r="L39" s="1074"/>
      <c r="M39" s="1074"/>
      <c r="N39" s="1074"/>
      <c r="O39" s="1074"/>
      <c r="P39" s="995"/>
      <c r="Q39" s="1009"/>
    </row>
    <row r="40" spans="1:17" ht="31.5" customHeight="1" thickBot="1">
      <c r="A40" s="1013"/>
      <c r="B40" s="2030" t="s">
        <v>592</v>
      </c>
      <c r="C40" s="2031"/>
      <c r="D40" s="2031"/>
      <c r="E40" s="2031"/>
      <c r="F40" s="2031"/>
      <c r="G40" s="2031"/>
      <c r="H40" s="2032"/>
      <c r="I40" s="1016"/>
      <c r="J40" s="2054" t="s">
        <v>591</v>
      </c>
      <c r="K40" s="2055"/>
      <c r="L40" s="2055"/>
      <c r="M40" s="2055"/>
      <c r="N40" s="2055"/>
      <c r="O40" s="2055"/>
      <c r="P40" s="2056"/>
      <c r="Q40" s="1009"/>
    </row>
    <row r="41" spans="1:17" ht="20.25">
      <c r="A41" s="1013"/>
      <c r="B41" s="2015" t="s">
        <v>590</v>
      </c>
      <c r="C41" s="2016"/>
      <c r="D41" s="2016"/>
      <c r="E41" s="1073"/>
      <c r="F41" s="2057">
        <v>1995</v>
      </c>
      <c r="G41" s="2057"/>
      <c r="H41" s="2058"/>
      <c r="I41" s="1016"/>
      <c r="J41" s="2059" t="s">
        <v>589</v>
      </c>
      <c r="K41" s="2060"/>
      <c r="L41" s="2060"/>
      <c r="M41" s="2060"/>
      <c r="N41" s="2060"/>
      <c r="O41" s="2060"/>
      <c r="P41" s="2061"/>
      <c r="Q41" s="1009"/>
    </row>
    <row r="42" spans="1:17" ht="20.25">
      <c r="A42" s="1013"/>
      <c r="B42" s="2046" t="s">
        <v>588</v>
      </c>
      <c r="C42" s="2047"/>
      <c r="D42" s="2047"/>
      <c r="E42" s="1058"/>
      <c r="F42" s="2048">
        <v>599</v>
      </c>
      <c r="G42" s="2048"/>
      <c r="H42" s="2049"/>
      <c r="I42" s="1016"/>
      <c r="J42" s="1036"/>
      <c r="P42" s="997"/>
      <c r="Q42" s="1009"/>
    </row>
    <row r="43" spans="1:17" ht="20.25">
      <c r="A43" s="1013"/>
      <c r="B43" s="1051"/>
      <c r="C43" s="1045"/>
      <c r="D43" s="1072"/>
      <c r="E43" s="1072"/>
      <c r="F43" s="1071"/>
      <c r="G43" s="1071"/>
      <c r="H43" s="1055"/>
      <c r="I43" s="1016"/>
      <c r="J43" s="2034" t="s">
        <v>587</v>
      </c>
      <c r="K43" s="2035"/>
      <c r="L43" s="2035"/>
      <c r="M43" s="2035"/>
      <c r="N43" s="2035"/>
      <c r="O43" s="2035"/>
      <c r="P43" s="2036"/>
      <c r="Q43" s="1009"/>
    </row>
    <row r="44" spans="1:17" ht="20.25">
      <c r="A44" s="1013"/>
      <c r="B44" s="2024" t="s">
        <v>586</v>
      </c>
      <c r="C44" s="2025"/>
      <c r="D44" s="2025"/>
      <c r="E44" s="2025"/>
      <c r="F44" s="2025"/>
      <c r="G44" s="2025"/>
      <c r="H44" s="2033"/>
      <c r="I44" s="1016"/>
      <c r="J44" s="2037" t="s">
        <v>585</v>
      </c>
      <c r="K44" s="2038"/>
      <c r="L44" s="2038"/>
      <c r="M44" s="2038"/>
      <c r="N44" s="2038"/>
      <c r="O44" s="2038"/>
      <c r="P44" s="2039"/>
      <c r="Q44" s="1009"/>
    </row>
    <row r="45" spans="1:17" ht="20.25">
      <c r="A45" s="1013"/>
      <c r="B45" s="2040" t="s">
        <v>584</v>
      </c>
      <c r="C45" s="2041"/>
      <c r="D45" s="2041"/>
      <c r="E45" s="2041"/>
      <c r="F45" s="2041"/>
      <c r="G45" s="2041"/>
      <c r="H45" s="2042"/>
      <c r="I45" s="1016"/>
      <c r="J45" s="1036"/>
      <c r="P45" s="997"/>
      <c r="Q45" s="1009"/>
    </row>
    <row r="46" spans="1:17" ht="20.25">
      <c r="A46" s="1013"/>
      <c r="B46" s="1051"/>
      <c r="C46" s="1045"/>
      <c r="D46" s="1016"/>
      <c r="E46" s="1016"/>
      <c r="F46" s="1071"/>
      <c r="G46" s="1071"/>
      <c r="H46" s="1055"/>
      <c r="I46" s="1016"/>
      <c r="J46" s="1067"/>
      <c r="K46" s="1066"/>
      <c r="L46" s="1066"/>
      <c r="M46" s="1066"/>
      <c r="N46" s="1066"/>
      <c r="O46" s="1066"/>
      <c r="P46" s="1065"/>
      <c r="Q46" s="1009"/>
    </row>
    <row r="47" spans="1:17" ht="21" thickBot="1">
      <c r="A47" s="1013"/>
      <c r="B47" s="1070"/>
      <c r="C47" s="1069"/>
      <c r="D47" s="1069"/>
      <c r="E47" s="1069"/>
      <c r="F47" s="1069"/>
      <c r="G47" s="1069"/>
      <c r="H47" s="1068"/>
      <c r="I47" s="1016"/>
      <c r="J47" s="1067"/>
      <c r="K47" s="1066"/>
      <c r="L47" s="1066"/>
      <c r="M47" s="1066"/>
      <c r="N47" s="1066"/>
      <c r="O47" s="1066"/>
      <c r="P47" s="1065"/>
      <c r="Q47" s="1009"/>
    </row>
    <row r="48" spans="1:17" ht="31.5" customHeight="1" thickBot="1">
      <c r="A48" s="1013"/>
      <c r="B48" s="1064"/>
      <c r="C48" s="1063"/>
      <c r="D48" s="1063"/>
      <c r="E48" s="1063"/>
      <c r="F48" s="1063"/>
      <c r="G48" s="1063"/>
      <c r="H48" s="1062"/>
      <c r="I48" s="1056"/>
      <c r="J48" s="1061"/>
      <c r="K48" s="1060"/>
      <c r="L48" s="1060"/>
      <c r="M48" s="1060"/>
      <c r="N48" s="1060"/>
      <c r="O48" s="1060"/>
      <c r="P48" s="1059"/>
      <c r="Q48" s="1009"/>
    </row>
    <row r="49" spans="1:17" ht="30.75" customHeight="1" thickBot="1">
      <c r="A49" s="1013"/>
      <c r="B49" s="2030" t="s">
        <v>583</v>
      </c>
      <c r="C49" s="2031"/>
      <c r="D49" s="2031"/>
      <c r="E49" s="2031"/>
      <c r="F49" s="2031"/>
      <c r="G49" s="2031"/>
      <c r="H49" s="2032"/>
      <c r="J49" s="1036"/>
      <c r="P49" s="997"/>
      <c r="Q49" s="1009"/>
    </row>
    <row r="50" spans="1:17" ht="19.5" customHeight="1">
      <c r="A50" s="1013"/>
      <c r="B50" s="2043" t="s">
        <v>582</v>
      </c>
      <c r="C50" s="2044"/>
      <c r="D50" s="2044"/>
      <c r="E50" s="2044"/>
      <c r="F50" s="2044"/>
      <c r="G50" s="2044"/>
      <c r="H50" s="2045"/>
      <c r="J50" s="1036"/>
      <c r="P50" s="997"/>
      <c r="Q50" s="1009"/>
    </row>
    <row r="51" spans="1:17" ht="19.5" customHeight="1">
      <c r="A51" s="1013"/>
      <c r="B51" s="2043" t="s">
        <v>581</v>
      </c>
      <c r="C51" s="2044"/>
      <c r="D51" s="2044"/>
      <c r="E51" s="2044"/>
      <c r="F51" s="2044"/>
      <c r="G51" s="2044"/>
      <c r="H51" s="2045"/>
      <c r="J51" s="1036"/>
      <c r="P51" s="997"/>
      <c r="Q51" s="1009"/>
    </row>
    <row r="52" spans="1:17" ht="20.25">
      <c r="A52" s="1013"/>
      <c r="B52" s="2024" t="s">
        <v>580</v>
      </c>
      <c r="C52" s="2025"/>
      <c r="D52" s="1057"/>
      <c r="E52" s="1057"/>
      <c r="F52" s="2026">
        <v>-0.125</v>
      </c>
      <c r="G52" s="2026"/>
      <c r="H52" s="1055"/>
      <c r="J52" s="1036"/>
      <c r="P52" s="997"/>
      <c r="Q52" s="1009"/>
    </row>
    <row r="53" spans="1:17" ht="20.25">
      <c r="A53" s="1013"/>
      <c r="B53" s="2024" t="s">
        <v>579</v>
      </c>
      <c r="C53" s="2025"/>
      <c r="D53" s="1057"/>
      <c r="E53" s="1057"/>
      <c r="F53" s="2026">
        <v>-0.25</v>
      </c>
      <c r="G53" s="2026"/>
      <c r="H53" s="1055"/>
      <c r="J53" s="1036"/>
      <c r="P53" s="997"/>
      <c r="Q53" s="1009"/>
    </row>
    <row r="54" spans="1:17" ht="20.25">
      <c r="A54" s="1013"/>
      <c r="B54" s="2024" t="s">
        <v>578</v>
      </c>
      <c r="C54" s="2025"/>
      <c r="D54" s="1057"/>
      <c r="E54" s="1057"/>
      <c r="F54" s="2026">
        <v>-0.375</v>
      </c>
      <c r="G54" s="2026"/>
      <c r="H54" s="1055"/>
      <c r="J54" s="1036"/>
      <c r="P54" s="997"/>
      <c r="Q54" s="1009"/>
    </row>
    <row r="55" spans="1:17" ht="20.25">
      <c r="A55" s="1013"/>
      <c r="B55" s="2024" t="s">
        <v>577</v>
      </c>
      <c r="C55" s="2025"/>
      <c r="D55" s="1016"/>
      <c r="E55" s="1016"/>
      <c r="F55" s="2026">
        <v>-0.5</v>
      </c>
      <c r="G55" s="2026"/>
      <c r="H55" s="1055"/>
      <c r="J55" s="1036"/>
      <c r="P55" s="997"/>
      <c r="Q55" s="1009"/>
    </row>
    <row r="56" spans="1:17" ht="20.25" customHeight="1" thickBot="1">
      <c r="A56" s="1013"/>
      <c r="B56" s="2027" t="s">
        <v>31</v>
      </c>
      <c r="C56" s="2028"/>
      <c r="D56" s="2028"/>
      <c r="E56" s="2028"/>
      <c r="F56" s="2028"/>
      <c r="G56" s="2028"/>
      <c r="H56" s="2029"/>
      <c r="I56" s="1016"/>
      <c r="J56" s="1054"/>
      <c r="K56" s="1053"/>
      <c r="L56" s="1053"/>
      <c r="M56" s="1053"/>
      <c r="N56" s="1053"/>
      <c r="O56" s="1053"/>
      <c r="P56" s="1052"/>
      <c r="Q56" s="1009"/>
    </row>
    <row r="57" spans="1:17" ht="20.25">
      <c r="A57" s="1013"/>
      <c r="B57" s="1036"/>
      <c r="D57" s="1037"/>
      <c r="E57" s="1037"/>
      <c r="F57" s="1037"/>
      <c r="G57" s="1056"/>
      <c r="H57" s="1055"/>
      <c r="I57" s="1016"/>
      <c r="J57" s="1036"/>
      <c r="P57" s="997"/>
      <c r="Q57" s="1009"/>
    </row>
    <row r="58" spans="1:17" ht="32.25" customHeight="1" thickBot="1">
      <c r="A58" s="1013"/>
      <c r="B58" s="1054"/>
      <c r="C58" s="1053"/>
      <c r="D58" s="1053"/>
      <c r="E58" s="1053"/>
      <c r="F58" s="1053"/>
      <c r="G58" s="1053"/>
      <c r="H58" s="1052"/>
      <c r="I58" s="1016"/>
      <c r="J58" s="1036"/>
      <c r="P58" s="997"/>
      <c r="Q58" s="1009"/>
    </row>
    <row r="59" spans="1:17" ht="31.5" customHeight="1" thickBot="1">
      <c r="A59" s="1013"/>
      <c r="B59" s="2030" t="s">
        <v>178</v>
      </c>
      <c r="C59" s="2031"/>
      <c r="D59" s="2031"/>
      <c r="E59" s="2031"/>
      <c r="F59" s="2031"/>
      <c r="G59" s="2031"/>
      <c r="H59" s="2031"/>
      <c r="I59" s="2031"/>
      <c r="J59" s="2031"/>
      <c r="K59" s="2031"/>
      <c r="L59" s="2031"/>
      <c r="M59" s="2031"/>
      <c r="N59" s="2031"/>
      <c r="O59" s="2031"/>
      <c r="P59" s="2032"/>
      <c r="Q59" s="1009"/>
    </row>
    <row r="60" spans="1:17" ht="20.25" customHeight="1">
      <c r="A60" s="1013"/>
      <c r="B60" s="2015" t="s">
        <v>179</v>
      </c>
      <c r="C60" s="2016"/>
      <c r="D60" s="2016"/>
      <c r="E60" s="2016"/>
      <c r="F60" s="2016"/>
      <c r="G60" s="2016"/>
      <c r="H60" s="2016"/>
      <c r="I60" s="2016"/>
      <c r="J60" s="2016"/>
      <c r="K60" s="2016"/>
      <c r="L60" s="2016"/>
      <c r="M60" s="2016"/>
      <c r="N60" s="2016"/>
      <c r="O60" s="2016"/>
      <c r="P60" s="2017"/>
      <c r="Q60" s="1009"/>
    </row>
    <row r="61" spans="1:17" ht="20.25" customHeight="1">
      <c r="A61" s="1013"/>
      <c r="B61" s="2024" t="s">
        <v>359</v>
      </c>
      <c r="C61" s="2025"/>
      <c r="D61" s="2025"/>
      <c r="E61" s="2025"/>
      <c r="F61" s="2025"/>
      <c r="G61" s="2025"/>
      <c r="H61" s="2025"/>
      <c r="I61" s="2025"/>
      <c r="J61" s="2025"/>
      <c r="K61" s="2025"/>
      <c r="L61" s="2025"/>
      <c r="M61" s="2025"/>
      <c r="N61" s="2025"/>
      <c r="O61" s="2025"/>
      <c r="P61" s="2033"/>
      <c r="Q61" s="1009"/>
    </row>
    <row r="62" spans="1:17" ht="20.25" customHeight="1">
      <c r="A62" s="1013"/>
      <c r="B62" s="1048"/>
      <c r="C62" s="1047"/>
      <c r="D62" s="1047"/>
      <c r="E62" s="1047"/>
      <c r="F62" s="1047"/>
      <c r="G62" s="1046"/>
      <c r="H62" s="1046"/>
      <c r="I62" s="1045"/>
      <c r="J62" s="1050"/>
      <c r="K62" s="1050"/>
      <c r="L62" s="1050"/>
      <c r="M62" s="1050"/>
      <c r="N62" s="1050"/>
      <c r="O62" s="1050"/>
      <c r="P62" s="1049"/>
      <c r="Q62" s="1009"/>
    </row>
    <row r="63" spans="1:17" ht="20.25" customHeight="1">
      <c r="A63" s="1013"/>
      <c r="B63" s="1048" t="s">
        <v>180</v>
      </c>
      <c r="C63" s="1047"/>
      <c r="D63" s="1047"/>
      <c r="E63" s="1047"/>
      <c r="F63" s="1047"/>
      <c r="G63" s="1046"/>
      <c r="H63" s="1046"/>
      <c r="I63" s="1045"/>
      <c r="J63" s="1044"/>
      <c r="K63" s="1044"/>
      <c r="L63" s="1044"/>
      <c r="M63" s="1044"/>
      <c r="N63" s="1044"/>
      <c r="O63" s="1044"/>
      <c r="P63" s="1043"/>
      <c r="Q63" s="1009"/>
    </row>
    <row r="64" spans="1:17" ht="20.25" customHeight="1">
      <c r="A64" s="1013"/>
      <c r="B64" s="1036"/>
      <c r="G64" s="1042"/>
      <c r="H64" s="1042"/>
      <c r="I64" s="1016"/>
      <c r="J64" s="1040"/>
      <c r="K64" s="1040"/>
      <c r="L64" s="1040"/>
      <c r="M64" s="1040"/>
      <c r="N64" s="1040"/>
      <c r="O64" s="1040"/>
      <c r="P64" s="1039"/>
      <c r="Q64" s="1009"/>
    </row>
    <row r="65" spans="1:17" ht="23.25" customHeight="1" thickBot="1">
      <c r="A65" s="1013"/>
      <c r="B65" s="1036"/>
      <c r="G65" s="1041"/>
      <c r="H65" s="1041"/>
      <c r="I65" s="1016"/>
      <c r="J65" s="1040"/>
      <c r="K65" s="1040"/>
      <c r="L65" s="1040"/>
      <c r="M65" s="1040"/>
      <c r="N65" s="1040"/>
      <c r="O65" s="1040"/>
      <c r="P65" s="1039"/>
      <c r="Q65" s="1009"/>
    </row>
    <row r="66" spans="1:17">
      <c r="A66" s="1013"/>
      <c r="B66" s="1038"/>
      <c r="C66" s="1037"/>
      <c r="D66" s="1037"/>
      <c r="E66" s="1037"/>
      <c r="F66" s="1037"/>
      <c r="G66" s="1037"/>
      <c r="H66" s="1037"/>
      <c r="I66" s="1037"/>
      <c r="J66" s="1037"/>
      <c r="K66" s="1037"/>
      <c r="L66" s="1037"/>
      <c r="M66" s="1037"/>
      <c r="N66" s="1037"/>
      <c r="O66" s="1037"/>
      <c r="P66" s="1000"/>
      <c r="Q66" s="1009"/>
    </row>
    <row r="67" spans="1:17" ht="19.5" customHeight="1">
      <c r="A67" s="1013"/>
      <c r="B67" s="1036"/>
      <c r="P67" s="997"/>
      <c r="Q67" s="1009"/>
    </row>
    <row r="68" spans="1:17" ht="22.5" customHeight="1">
      <c r="A68" s="1013"/>
      <c r="B68" s="1036"/>
      <c r="P68" s="997"/>
      <c r="Q68" s="1009"/>
    </row>
    <row r="69" spans="1:17">
      <c r="A69" s="1013"/>
      <c r="B69" s="1036"/>
      <c r="P69" s="997"/>
      <c r="Q69" s="1009"/>
    </row>
    <row r="70" spans="1:17">
      <c r="A70" s="1013"/>
      <c r="B70" s="1036"/>
      <c r="P70" s="997"/>
      <c r="Q70" s="1009"/>
    </row>
    <row r="71" spans="1:17">
      <c r="A71" s="1013"/>
      <c r="B71" s="1036"/>
      <c r="P71" s="997"/>
      <c r="Q71" s="1009"/>
    </row>
    <row r="72" spans="1:17" ht="40.5" customHeight="1">
      <c r="A72" s="1013"/>
      <c r="B72" s="1035"/>
      <c r="C72" s="1027"/>
      <c r="D72" s="1027"/>
      <c r="E72" s="1027"/>
      <c r="F72" s="1027"/>
      <c r="G72" s="1027"/>
      <c r="H72" s="1027"/>
      <c r="I72" s="1016"/>
      <c r="J72" s="1031"/>
      <c r="K72" s="1031"/>
      <c r="L72" s="1031"/>
      <c r="M72" s="1031"/>
      <c r="N72" s="1031"/>
      <c r="O72" s="1031"/>
      <c r="P72" s="1030"/>
      <c r="Q72" s="1009"/>
    </row>
    <row r="73" spans="1:17" ht="20.25">
      <c r="A73" s="1013"/>
      <c r="B73" s="1034"/>
      <c r="C73" s="1033"/>
      <c r="D73" s="1016"/>
      <c r="E73" s="1016"/>
      <c r="F73" s="1032"/>
      <c r="G73" s="1016"/>
      <c r="H73" s="1016"/>
      <c r="I73" s="1016"/>
      <c r="J73" s="1031"/>
      <c r="K73" s="1031"/>
      <c r="L73" s="1031"/>
      <c r="M73" s="1031"/>
      <c r="N73" s="1031"/>
      <c r="O73" s="1031"/>
      <c r="P73" s="1030"/>
      <c r="Q73" s="1009"/>
    </row>
    <row r="74" spans="1:17" ht="20.25">
      <c r="A74" s="1013"/>
      <c r="B74" s="1029"/>
      <c r="C74" s="1022"/>
      <c r="D74" s="1028"/>
      <c r="E74" s="1028"/>
      <c r="F74" s="1028"/>
      <c r="G74" s="1028"/>
      <c r="H74" s="1028"/>
      <c r="I74" s="1016"/>
      <c r="J74" s="1027"/>
      <c r="K74" s="992"/>
      <c r="L74" s="992"/>
      <c r="M74" s="992"/>
      <c r="N74" s="992"/>
      <c r="O74" s="992"/>
      <c r="P74" s="1026"/>
      <c r="Q74" s="1009"/>
    </row>
    <row r="75" spans="1:17" ht="20.25">
      <c r="A75" s="1013"/>
      <c r="B75" s="1023"/>
      <c r="C75" s="1016"/>
      <c r="D75" s="1016"/>
      <c r="E75" s="1016"/>
      <c r="F75" s="1016"/>
      <c r="G75" s="1016"/>
      <c r="H75" s="1016"/>
      <c r="I75" s="1016"/>
      <c r="J75" s="992"/>
      <c r="K75" s="992"/>
      <c r="L75" s="992"/>
      <c r="M75" s="992"/>
      <c r="N75" s="992"/>
      <c r="O75" s="992"/>
      <c r="P75" s="1026"/>
      <c r="Q75" s="1009"/>
    </row>
    <row r="76" spans="1:17" ht="20.25">
      <c r="A76" s="1013"/>
      <c r="B76" s="1023"/>
      <c r="D76" s="1016"/>
      <c r="E76" s="1016"/>
      <c r="F76" s="1016"/>
      <c r="G76" s="1016"/>
      <c r="H76" s="1016"/>
      <c r="I76" s="1016"/>
      <c r="P76" s="997"/>
      <c r="Q76" s="1009"/>
    </row>
    <row r="77" spans="1:17" ht="20.25" customHeight="1">
      <c r="A77" s="1013"/>
      <c r="B77" s="1023"/>
      <c r="C77" s="1016"/>
      <c r="D77" s="1016"/>
      <c r="E77" s="1016"/>
      <c r="F77" s="1016"/>
      <c r="G77" s="1016"/>
      <c r="H77" s="1016"/>
      <c r="I77" s="1016"/>
      <c r="J77" s="1017"/>
      <c r="N77" s="1015"/>
      <c r="O77" s="1015"/>
      <c r="P77" s="1014"/>
      <c r="Q77" s="1009"/>
    </row>
    <row r="78" spans="1:17" ht="20.25">
      <c r="A78" s="1013"/>
      <c r="B78" s="1025"/>
      <c r="C78" s="1024"/>
      <c r="D78" s="1024"/>
      <c r="E78" s="1024"/>
      <c r="F78" s="1024"/>
      <c r="G78" s="1024"/>
      <c r="H78" s="1024"/>
      <c r="I78" s="1016"/>
      <c r="J78" s="1017"/>
      <c r="K78" s="1016"/>
      <c r="L78" s="1016"/>
      <c r="M78" s="1016"/>
      <c r="N78" s="1015"/>
      <c r="O78" s="1015"/>
      <c r="P78" s="1014"/>
      <c r="Q78" s="1009"/>
    </row>
    <row r="79" spans="1:17" ht="20.25" customHeight="1">
      <c r="A79" s="1013"/>
      <c r="B79" s="1025"/>
      <c r="C79" s="1024"/>
      <c r="D79" s="1024"/>
      <c r="E79" s="1024"/>
      <c r="F79" s="1024"/>
      <c r="G79" s="1024"/>
      <c r="H79" s="1024"/>
      <c r="I79" s="1016"/>
      <c r="J79" s="1017"/>
      <c r="K79" s="1022"/>
      <c r="L79" s="1022"/>
      <c r="M79" s="1016"/>
      <c r="N79" s="1015"/>
      <c r="O79" s="1015"/>
      <c r="P79" s="1014"/>
      <c r="Q79" s="1009"/>
    </row>
    <row r="80" spans="1:17" ht="20.25">
      <c r="A80" s="1013"/>
      <c r="B80" s="1023"/>
      <c r="C80" s="1016"/>
      <c r="D80" s="1016"/>
      <c r="E80" s="1016"/>
      <c r="F80" s="1016"/>
      <c r="G80" s="1016"/>
      <c r="H80" s="1016"/>
      <c r="I80" s="1016"/>
      <c r="J80" s="1017"/>
      <c r="K80" s="1022"/>
      <c r="L80" s="1022"/>
      <c r="M80" s="1016"/>
      <c r="N80" s="1015"/>
      <c r="O80" s="1015"/>
      <c r="P80" s="1014"/>
      <c r="Q80" s="1009"/>
    </row>
    <row r="81" spans="1:17" ht="20.25">
      <c r="A81" s="1013"/>
      <c r="B81" s="1020"/>
      <c r="C81" s="1019"/>
      <c r="D81" s="1019"/>
      <c r="E81" s="1016"/>
      <c r="F81" s="1016"/>
      <c r="G81" s="1021"/>
      <c r="H81" s="1016"/>
      <c r="I81" s="1016"/>
      <c r="J81" s="1017"/>
      <c r="K81" s="1022"/>
      <c r="L81" s="1022"/>
      <c r="M81" s="1016"/>
      <c r="N81" s="1015"/>
      <c r="O81" s="1015"/>
      <c r="P81" s="1014"/>
      <c r="Q81" s="1009"/>
    </row>
    <row r="82" spans="1:17" ht="20.25">
      <c r="A82" s="1013"/>
      <c r="B82" s="1020"/>
      <c r="C82" s="1019"/>
      <c r="D82" s="1019"/>
      <c r="E82" s="1016"/>
      <c r="F82" s="1016"/>
      <c r="G82" s="1021"/>
      <c r="H82" s="1016"/>
      <c r="I82" s="1016"/>
      <c r="J82" s="1017"/>
      <c r="K82" s="1016"/>
      <c r="L82" s="1016"/>
      <c r="M82" s="1016"/>
      <c r="N82" s="1015"/>
      <c r="O82" s="1015"/>
      <c r="P82" s="1014"/>
      <c r="Q82" s="1009"/>
    </row>
    <row r="83" spans="1:17" ht="20.25">
      <c r="A83" s="1013"/>
      <c r="B83" s="1020"/>
      <c r="C83" s="1019"/>
      <c r="D83" s="1019"/>
      <c r="E83" s="1016"/>
      <c r="F83" s="1016"/>
      <c r="G83" s="1018"/>
      <c r="H83" s="1016"/>
      <c r="I83" s="1016"/>
      <c r="J83" s="1017"/>
      <c r="K83" s="1016"/>
      <c r="L83" s="1016"/>
      <c r="M83" s="1016"/>
      <c r="N83" s="1015"/>
      <c r="O83" s="1015"/>
      <c r="P83" s="1014"/>
      <c r="Q83" s="1009"/>
    </row>
    <row r="84" spans="1:17" ht="20.25" customHeight="1" thickBot="1">
      <c r="A84" s="1013"/>
      <c r="B84" s="1012"/>
      <c r="C84" s="1011"/>
      <c r="D84" s="1011"/>
      <c r="E84" s="1004"/>
      <c r="F84" s="1004"/>
      <c r="G84" s="1004"/>
      <c r="H84" s="1004"/>
      <c r="I84" s="1004"/>
      <c r="J84" s="1004"/>
      <c r="K84" s="1004"/>
      <c r="L84" s="1004"/>
      <c r="M84" s="1004"/>
      <c r="N84" s="1004"/>
      <c r="O84" s="1004"/>
      <c r="P84" s="1010"/>
      <c r="Q84" s="1009"/>
    </row>
    <row r="85" spans="1:17" s="993" customFormat="1" ht="15.75" thickBot="1">
      <c r="A85" s="999"/>
      <c r="B85" s="999"/>
      <c r="C85" s="994"/>
      <c r="D85" s="994"/>
      <c r="E85" s="994"/>
      <c r="F85" s="994"/>
      <c r="G85" s="994"/>
      <c r="H85" s="994"/>
      <c r="I85" s="994"/>
      <c r="J85" s="994"/>
      <c r="K85" s="994"/>
      <c r="L85" s="994"/>
      <c r="M85" s="994"/>
      <c r="N85" s="994"/>
      <c r="O85" s="994"/>
      <c r="P85" s="1006"/>
      <c r="Q85" s="1006"/>
    </row>
    <row r="86" spans="1:17" s="993" customFormat="1">
      <c r="A86" s="999"/>
      <c r="B86" s="1699" t="s">
        <v>576</v>
      </c>
      <c r="C86" s="1700"/>
      <c r="D86" s="1700"/>
      <c r="E86" s="1700"/>
      <c r="F86" s="1700"/>
      <c r="G86" s="1700"/>
      <c r="H86" s="1700"/>
      <c r="I86" s="1700"/>
      <c r="J86" s="1700"/>
      <c r="K86" s="1700"/>
      <c r="L86" s="1700"/>
      <c r="M86" s="1700"/>
      <c r="N86" s="1700"/>
      <c r="O86" s="1700"/>
      <c r="P86" s="1701"/>
      <c r="Q86" s="1006"/>
    </row>
    <row r="87" spans="1:17" s="993" customFormat="1" ht="15.75" thickBot="1">
      <c r="A87" s="999"/>
      <c r="B87" s="1702"/>
      <c r="C87" s="1703"/>
      <c r="D87" s="1703"/>
      <c r="E87" s="1703"/>
      <c r="F87" s="1703"/>
      <c r="G87" s="1703"/>
      <c r="H87" s="1703"/>
      <c r="I87" s="1703"/>
      <c r="J87" s="1703"/>
      <c r="K87" s="1703"/>
      <c r="L87" s="1703"/>
      <c r="M87" s="1703"/>
      <c r="N87" s="1703"/>
      <c r="O87" s="1703"/>
      <c r="P87" s="1704"/>
      <c r="Q87" s="1006"/>
    </row>
    <row r="88" spans="1:17" s="993" customFormat="1" ht="21" customHeight="1">
      <c r="A88" s="999"/>
      <c r="B88" s="2015" t="s">
        <v>182</v>
      </c>
      <c r="C88" s="2016"/>
      <c r="D88" s="2016"/>
      <c r="E88" s="2016"/>
      <c r="F88" s="2016"/>
      <c r="G88" s="2016"/>
      <c r="H88" s="2016"/>
      <c r="I88" s="2016"/>
      <c r="J88" s="2016"/>
      <c r="K88" s="2016"/>
      <c r="L88" s="2016"/>
      <c r="M88" s="2016"/>
      <c r="N88" s="2016"/>
      <c r="O88" s="2016"/>
      <c r="P88" s="2017"/>
      <c r="Q88" s="1006"/>
    </row>
    <row r="89" spans="1:17" s="993" customFormat="1" ht="21" customHeight="1" thickBot="1">
      <c r="A89" s="999"/>
      <c r="B89" s="2018" t="s">
        <v>183</v>
      </c>
      <c r="C89" s="2019"/>
      <c r="D89" s="2019"/>
      <c r="E89" s="2019"/>
      <c r="F89" s="2019"/>
      <c r="G89" s="2019"/>
      <c r="H89" s="2019"/>
      <c r="I89" s="2019"/>
      <c r="J89" s="2019"/>
      <c r="K89" s="2019"/>
      <c r="L89" s="2019"/>
      <c r="M89" s="2019"/>
      <c r="N89" s="2019"/>
      <c r="O89" s="2019"/>
      <c r="P89" s="2020"/>
      <c r="Q89" s="1006"/>
    </row>
    <row r="90" spans="1:17" s="993" customFormat="1">
      <c r="A90" s="999"/>
      <c r="B90" s="999"/>
      <c r="C90" s="994"/>
      <c r="D90" s="994"/>
      <c r="E90" s="994"/>
      <c r="F90" s="994"/>
      <c r="G90" s="994"/>
      <c r="H90" s="994"/>
      <c r="I90" s="994"/>
      <c r="J90" s="994"/>
      <c r="K90" s="994"/>
      <c r="L90" s="994"/>
      <c r="M90" s="994"/>
      <c r="N90" s="994"/>
      <c r="O90" s="994"/>
      <c r="P90" s="1006"/>
      <c r="Q90" s="1006"/>
    </row>
    <row r="91" spans="1:17" s="993" customFormat="1">
      <c r="A91" s="999"/>
      <c r="B91" s="999"/>
      <c r="C91" s="994"/>
      <c r="D91" s="994"/>
      <c r="E91" s="994"/>
      <c r="F91" s="994"/>
      <c r="G91" s="994"/>
      <c r="H91" s="994"/>
      <c r="I91" s="994"/>
      <c r="J91" s="994"/>
      <c r="K91" s="994"/>
      <c r="L91" s="994"/>
      <c r="M91" s="994"/>
      <c r="N91" s="994"/>
      <c r="O91" s="994"/>
      <c r="P91" s="1006"/>
      <c r="Q91" s="1006"/>
    </row>
    <row r="92" spans="1:17" s="993" customFormat="1">
      <c r="A92" s="999"/>
      <c r="B92" s="999"/>
      <c r="C92" s="994"/>
      <c r="D92" s="994"/>
      <c r="E92" s="994"/>
      <c r="F92" s="994"/>
      <c r="G92" s="994"/>
      <c r="H92" s="994"/>
      <c r="I92" s="994"/>
      <c r="J92" s="994"/>
      <c r="K92" s="994"/>
      <c r="L92" s="994"/>
      <c r="M92" s="994"/>
      <c r="N92" s="994"/>
      <c r="O92" s="994"/>
      <c r="P92" s="1006"/>
      <c r="Q92" s="1006"/>
    </row>
    <row r="93" spans="1:17" s="993" customFormat="1">
      <c r="A93" s="999"/>
      <c r="B93" s="999"/>
      <c r="C93" s="994"/>
      <c r="D93" s="994"/>
      <c r="E93" s="994"/>
      <c r="F93" s="994"/>
      <c r="G93" s="994"/>
      <c r="H93" s="994"/>
      <c r="I93" s="994"/>
      <c r="J93" s="994"/>
      <c r="K93" s="994"/>
      <c r="L93" s="994"/>
      <c r="M93" s="994"/>
      <c r="N93" s="994"/>
      <c r="O93" s="994"/>
      <c r="P93" s="1006"/>
      <c r="Q93" s="1006"/>
    </row>
    <row r="94" spans="1:17" s="993" customFormat="1">
      <c r="A94" s="999"/>
      <c r="B94" s="999"/>
      <c r="C94" s="994"/>
      <c r="D94" s="994"/>
      <c r="E94" s="994"/>
      <c r="F94" s="994"/>
      <c r="G94" s="994"/>
      <c r="H94" s="994"/>
      <c r="I94" s="994"/>
      <c r="J94" s="994"/>
      <c r="K94" s="994"/>
      <c r="L94" s="994"/>
      <c r="M94" s="994"/>
      <c r="N94" s="994"/>
      <c r="O94" s="994"/>
      <c r="P94" s="1006"/>
      <c r="Q94" s="1006"/>
    </row>
    <row r="95" spans="1:17" s="993" customFormat="1">
      <c r="A95" s="999"/>
      <c r="B95" s="999"/>
      <c r="C95" s="994"/>
      <c r="D95" s="994"/>
      <c r="E95" s="994"/>
      <c r="F95" s="994"/>
      <c r="G95" s="994"/>
      <c r="H95" s="994"/>
      <c r="I95" s="994"/>
      <c r="J95" s="994"/>
      <c r="K95" s="994"/>
      <c r="L95" s="994"/>
      <c r="M95" s="994"/>
      <c r="N95" s="994"/>
      <c r="O95" s="994"/>
      <c r="P95" s="1006"/>
      <c r="Q95" s="1006"/>
    </row>
    <row r="96" spans="1:17" s="993" customFormat="1">
      <c r="A96" s="999"/>
      <c r="B96" s="999"/>
      <c r="C96" s="994"/>
      <c r="D96" s="994"/>
      <c r="E96" s="994"/>
      <c r="F96" s="994"/>
      <c r="G96" s="994"/>
      <c r="H96" s="994"/>
      <c r="I96" s="994"/>
      <c r="J96" s="994"/>
      <c r="K96" s="994"/>
      <c r="L96" s="994"/>
      <c r="M96" s="994"/>
      <c r="N96" s="994"/>
      <c r="O96" s="994"/>
      <c r="P96" s="1006"/>
      <c r="Q96" s="1006"/>
    </row>
    <row r="97" spans="1:17" s="993" customFormat="1" ht="15.75" thickBot="1">
      <c r="A97" s="999"/>
      <c r="B97" s="996"/>
      <c r="C97" s="1008"/>
      <c r="D97" s="1008"/>
      <c r="E97" s="1008"/>
      <c r="F97" s="1008"/>
      <c r="G97" s="1008"/>
      <c r="H97" s="1008"/>
      <c r="I97" s="1008"/>
      <c r="J97" s="1008"/>
      <c r="K97" s="1008"/>
      <c r="L97" s="1008"/>
      <c r="M97" s="1008"/>
      <c r="N97" s="1008"/>
      <c r="O97" s="1008"/>
      <c r="P97" s="1007"/>
      <c r="Q97" s="1006"/>
    </row>
    <row r="98" spans="1:17" ht="21" thickBot="1">
      <c r="A98" s="1005"/>
      <c r="B98" s="1004"/>
      <c r="C98" s="1004"/>
      <c r="D98" s="1004"/>
      <c r="E98" s="1004"/>
      <c r="F98" s="1004"/>
      <c r="G98" s="1004"/>
      <c r="H98" s="1004"/>
      <c r="I98" s="1004"/>
      <c r="J98" s="1004"/>
      <c r="K98" s="1004"/>
      <c r="L98" s="1004"/>
      <c r="M98" s="1004"/>
      <c r="N98" s="1004"/>
      <c r="O98" s="1004"/>
      <c r="P98" s="1004"/>
      <c r="Q98" s="1003"/>
    </row>
    <row r="99" spans="1:17" ht="15" customHeight="1">
      <c r="A99" s="1002"/>
      <c r="B99" s="2021" t="s">
        <v>184</v>
      </c>
      <c r="C99" s="2021"/>
      <c r="D99" s="2021"/>
      <c r="E99" s="2021"/>
      <c r="F99" s="2021"/>
      <c r="G99" s="2021"/>
      <c r="H99" s="2021"/>
      <c r="I99" s="2021"/>
      <c r="J99" s="2021"/>
      <c r="K99" s="2021"/>
      <c r="L99" s="2021"/>
      <c r="M99" s="2021"/>
      <c r="N99" s="2021"/>
      <c r="O99" s="2021"/>
      <c r="P99" s="2021"/>
      <c r="Q99" s="1000"/>
    </row>
    <row r="100" spans="1:17">
      <c r="A100" s="999"/>
      <c r="B100" s="2022"/>
      <c r="C100" s="2022"/>
      <c r="D100" s="2022"/>
      <c r="E100" s="2022"/>
      <c r="F100" s="2022"/>
      <c r="G100" s="2022"/>
      <c r="H100" s="2022"/>
      <c r="I100" s="2022"/>
      <c r="J100" s="2022"/>
      <c r="K100" s="2022"/>
      <c r="L100" s="2022"/>
      <c r="M100" s="2022"/>
      <c r="N100" s="2022"/>
      <c r="O100" s="2022"/>
      <c r="P100" s="2022"/>
      <c r="Q100" s="997"/>
    </row>
    <row r="101" spans="1:17">
      <c r="A101" s="999"/>
      <c r="B101" s="2022"/>
      <c r="C101" s="2022"/>
      <c r="D101" s="2022"/>
      <c r="E101" s="2022"/>
      <c r="F101" s="2022"/>
      <c r="G101" s="2022"/>
      <c r="H101" s="2022"/>
      <c r="I101" s="2022"/>
      <c r="J101" s="2022"/>
      <c r="K101" s="2022"/>
      <c r="L101" s="2022"/>
      <c r="M101" s="2022"/>
      <c r="N101" s="2022"/>
      <c r="O101" s="2022"/>
      <c r="P101" s="2022"/>
      <c r="Q101" s="997"/>
    </row>
    <row r="102" spans="1:17" ht="15.75" thickBot="1">
      <c r="A102" s="996"/>
      <c r="B102" s="2023"/>
      <c r="C102" s="2023"/>
      <c r="D102" s="2023"/>
      <c r="E102" s="2023"/>
      <c r="F102" s="2023"/>
      <c r="G102" s="2023"/>
      <c r="H102" s="2023"/>
      <c r="I102" s="2023"/>
      <c r="J102" s="2023"/>
      <c r="K102" s="2023"/>
      <c r="L102" s="2023"/>
      <c r="M102" s="2023"/>
      <c r="N102" s="2023"/>
      <c r="O102" s="2023"/>
      <c r="P102" s="2023"/>
      <c r="Q102" s="995"/>
    </row>
  </sheetData>
  <mergeCells count="49">
    <mergeCell ref="N6:P6"/>
    <mergeCell ref="N7:P8"/>
    <mergeCell ref="A12:Q13"/>
    <mergeCell ref="J16:K16"/>
    <mergeCell ref="J18:K18"/>
    <mergeCell ref="G32:H32"/>
    <mergeCell ref="G33:H33"/>
    <mergeCell ref="G34:H34"/>
    <mergeCell ref="B29:H29"/>
    <mergeCell ref="B40:H40"/>
    <mergeCell ref="B42:D42"/>
    <mergeCell ref="F42:H42"/>
    <mergeCell ref="L2:N2"/>
    <mergeCell ref="O2:P2"/>
    <mergeCell ref="N3:O3"/>
    <mergeCell ref="O4:P4"/>
    <mergeCell ref="O5:P5"/>
    <mergeCell ref="J20:K20"/>
    <mergeCell ref="J40:P40"/>
    <mergeCell ref="B41:D41"/>
    <mergeCell ref="F41:H41"/>
    <mergeCell ref="J41:P41"/>
    <mergeCell ref="J22:K22"/>
    <mergeCell ref="J29:P29"/>
    <mergeCell ref="J30:P38"/>
    <mergeCell ref="G31:H31"/>
    <mergeCell ref="B54:C54"/>
    <mergeCell ref="F54:G54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53:C53"/>
    <mergeCell ref="F53:G53"/>
    <mergeCell ref="B86:P87"/>
    <mergeCell ref="B88:P88"/>
    <mergeCell ref="B89:P89"/>
    <mergeCell ref="B99:P102"/>
    <mergeCell ref="B55:C55"/>
    <mergeCell ref="F55:G55"/>
    <mergeCell ref="B56:H56"/>
    <mergeCell ref="B59:P59"/>
    <mergeCell ref="B60:P60"/>
    <mergeCell ref="B61:P61"/>
  </mergeCells>
  <conditionalFormatting sqref="P17">
    <cfRule type="cellIs" dxfId="47" priority="14" operator="lessThan">
      <formula>0</formula>
    </cfRule>
    <cfRule type="cellIs" dxfId="46" priority="15" operator="equal">
      <formula>0</formula>
    </cfRule>
    <cfRule type="cellIs" dxfId="45" priority="16" operator="greaterThan">
      <formula>0</formula>
    </cfRule>
  </conditionalFormatting>
  <conditionalFormatting sqref="P19">
    <cfRule type="cellIs" dxfId="44" priority="11" operator="lessThan">
      <formula>0</formula>
    </cfRule>
    <cfRule type="cellIs" dxfId="43" priority="12" operator="equal">
      <formula>0</formula>
    </cfRule>
    <cfRule type="cellIs" dxfId="42" priority="13" operator="greaterThan">
      <formula>0</formula>
    </cfRule>
  </conditionalFormatting>
  <conditionalFormatting sqref="P21">
    <cfRule type="cellIs" dxfId="41" priority="8" operator="lessThan">
      <formula>0</formula>
    </cfRule>
    <cfRule type="cellIs" dxfId="40" priority="9" operator="equal">
      <formula>0</formula>
    </cfRule>
    <cfRule type="cellIs" dxfId="39" priority="10" operator="greaterThan">
      <formula>0</formula>
    </cfRule>
  </conditionalFormatting>
  <conditionalFormatting sqref="P23">
    <cfRule type="cellIs" dxfId="38" priority="2" operator="lessThan">
      <formula>0</formula>
    </cfRule>
    <cfRule type="cellIs" dxfId="37" priority="3" operator="equal">
      <formula>0</formula>
    </cfRule>
    <cfRule type="cellIs" dxfId="36" priority="4" operator="greaterThan">
      <formula>0</formula>
    </cfRule>
  </conditionalFormatting>
  <hyperlinks>
    <hyperlink ref="J30:P38" r:id="rId1" display="AMC selection can be made at: https://www.thelender.com/appraisals/" xr:uid="{BFA36916-37E2-4710-86C0-56282730FE6E}"/>
    <hyperlink ref="B45:H45" r:id="rId2" display="Fee Sheet Link" xr:uid="{6F932BD1-7405-4E38-91F6-202326EEFCA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DB067A5-ECE2-4FB5-83AA-21D62634B8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CBD9A7EA-ED4D-4413-A824-CC54CA15E7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12AC5535-3E54-4849-9B1D-58AB3486036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BF45870A-00E7-49D2-B093-101482CD6A2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5D89-20FD-484F-925D-5B4832C3A8F0}">
  <sheetPr codeName="Sheet29">
    <tabColor rgb="FF00B050"/>
  </sheetPr>
  <dimension ref="A1:Q102"/>
  <sheetViews>
    <sheetView view="pageBreakPreview" zoomScale="70" zoomScaleNormal="100" zoomScaleSheetLayoutView="70" workbookViewId="0">
      <selection activeCell="A12" sqref="A12:Q13"/>
    </sheetView>
  </sheetViews>
  <sheetFormatPr defaultColWidth="9.140625" defaultRowHeight="15"/>
  <cols>
    <col min="1" max="1" width="3.5703125" style="994" customWidth="1"/>
    <col min="2" max="2" width="17.7109375" style="993" customWidth="1"/>
    <col min="3" max="4" width="13.7109375" style="993" customWidth="1"/>
    <col min="5" max="5" width="1.5703125" style="993" customWidth="1"/>
    <col min="6" max="6" width="13.85546875" style="993" customWidth="1"/>
    <col min="7" max="8" width="13.7109375" style="993" customWidth="1"/>
    <col min="9" max="9" width="1.5703125" style="993" customWidth="1"/>
    <col min="10" max="11" width="13.7109375" style="993" customWidth="1"/>
    <col min="12" max="12" width="16.5703125" style="993" customWidth="1"/>
    <col min="13" max="13" width="1.42578125" style="993" customWidth="1"/>
    <col min="14" max="16" width="13.7109375" style="993" customWidth="1"/>
    <col min="17" max="17" width="2" style="993" customWidth="1"/>
    <col min="18" max="16384" width="9.140625" style="992"/>
  </cols>
  <sheetData>
    <row r="1" spans="1:17">
      <c r="A1" s="1135" t="s">
        <v>599</v>
      </c>
      <c r="B1" s="1134"/>
      <c r="C1" s="1134"/>
      <c r="D1" s="1134"/>
      <c r="E1" s="1134"/>
      <c r="F1" s="1134"/>
      <c r="G1" s="1134"/>
      <c r="H1" s="1134"/>
      <c r="I1" s="1134"/>
      <c r="J1" s="1134"/>
      <c r="K1" s="1134"/>
      <c r="L1" s="1134"/>
      <c r="M1" s="1134"/>
      <c r="N1" s="1134"/>
      <c r="O1" s="1134"/>
      <c r="P1" s="1134"/>
      <c r="Q1" s="1133"/>
    </row>
    <row r="2" spans="1:17">
      <c r="A2" s="1117"/>
      <c r="B2" s="1118"/>
      <c r="C2" s="1115"/>
      <c r="D2" s="1131"/>
      <c r="E2" s="1131"/>
      <c r="F2" s="1115"/>
      <c r="G2" s="1115"/>
      <c r="H2" s="1115"/>
      <c r="I2" s="1115"/>
      <c r="J2" s="1115"/>
      <c r="K2" s="1115"/>
      <c r="L2" s="2050" t="s">
        <v>338</v>
      </c>
      <c r="M2" s="2050"/>
      <c r="N2" s="2050"/>
      <c r="O2" s="2051">
        <f ca="1">NOW()</f>
        <v>46059.35432604167</v>
      </c>
      <c r="P2" s="2051"/>
      <c r="Q2" s="1132"/>
    </row>
    <row r="3" spans="1:17">
      <c r="A3" s="1117"/>
      <c r="B3" s="1118"/>
      <c r="C3" s="1131"/>
      <c r="D3" s="1130"/>
      <c r="E3" s="1120"/>
      <c r="F3" s="1115"/>
      <c r="G3" s="1115"/>
      <c r="H3" s="1115"/>
      <c r="I3" s="1115"/>
      <c r="J3" s="1115"/>
      <c r="K3" s="1115"/>
      <c r="L3" s="1116"/>
      <c r="M3" s="1118"/>
      <c r="N3" s="2051"/>
      <c r="O3" s="2051"/>
      <c r="P3" s="1129" t="s">
        <v>598</v>
      </c>
      <c r="Q3" s="1125"/>
    </row>
    <row r="4" spans="1:17">
      <c r="A4" s="1117"/>
      <c r="B4" s="1118"/>
      <c r="C4" s="1118"/>
      <c r="D4" s="1123"/>
      <c r="E4" s="1120"/>
      <c r="F4" s="1115"/>
      <c r="G4" s="1115"/>
      <c r="H4" s="1115"/>
      <c r="I4" s="1115"/>
      <c r="J4" s="1115"/>
      <c r="K4" s="1115"/>
      <c r="L4" s="1115"/>
      <c r="M4" s="1118"/>
      <c r="N4" s="1118"/>
      <c r="O4" s="2050"/>
      <c r="P4" s="2050"/>
      <c r="Q4" s="1125"/>
    </row>
    <row r="5" spans="1:17" ht="15.75">
      <c r="A5" s="1117"/>
      <c r="B5" s="1128"/>
      <c r="C5" s="1127"/>
      <c r="D5" s="1126"/>
      <c r="E5" s="1120"/>
      <c r="F5" s="1115"/>
      <c r="G5" s="1115"/>
      <c r="H5" s="1115"/>
      <c r="I5" s="1115"/>
      <c r="J5" s="1115"/>
      <c r="K5" s="1115"/>
      <c r="L5" s="1115"/>
      <c r="M5" s="1116"/>
      <c r="N5" s="1116"/>
      <c r="O5" s="2052"/>
      <c r="P5" s="2052"/>
      <c r="Q5" s="1125"/>
    </row>
    <row r="6" spans="1:17">
      <c r="A6" s="1124"/>
      <c r="B6" s="1123"/>
      <c r="C6" s="1123"/>
      <c r="D6" s="1115"/>
      <c r="E6" s="1120"/>
      <c r="F6" s="1115"/>
      <c r="G6" s="1115"/>
      <c r="H6" s="1115"/>
      <c r="I6" s="1115"/>
      <c r="J6" s="1115"/>
      <c r="K6" s="1115"/>
      <c r="L6" s="1115"/>
      <c r="M6" s="1116"/>
      <c r="N6" s="2074"/>
      <c r="O6" s="2075"/>
      <c r="P6" s="2075"/>
      <c r="Q6" s="1122"/>
    </row>
    <row r="7" spans="1:17">
      <c r="A7" s="1117"/>
      <c r="B7" s="1121"/>
      <c r="C7" s="1116"/>
      <c r="D7" s="1121"/>
      <c r="E7" s="1120"/>
      <c r="F7" s="1115"/>
      <c r="G7" s="1115"/>
      <c r="H7" s="1115"/>
      <c r="I7" s="1115"/>
      <c r="J7" s="1115"/>
      <c r="K7" s="1115"/>
      <c r="L7" s="1115"/>
      <c r="M7" s="1115"/>
      <c r="N7" s="2076"/>
      <c r="O7" s="2076"/>
      <c r="P7" s="2076"/>
      <c r="Q7" s="1113"/>
    </row>
    <row r="8" spans="1:17">
      <c r="A8" s="1117"/>
      <c r="B8" s="1121"/>
      <c r="C8" s="1116"/>
      <c r="D8" s="1121"/>
      <c r="E8" s="1120"/>
      <c r="F8" s="1115"/>
      <c r="G8" s="1115"/>
      <c r="H8" s="1115"/>
      <c r="I8" s="1115"/>
      <c r="J8" s="1115"/>
      <c r="K8" s="1115"/>
      <c r="L8" s="1116"/>
      <c r="M8" s="1116"/>
      <c r="N8" s="2076"/>
      <c r="O8" s="2076"/>
      <c r="P8" s="2076"/>
      <c r="Q8" s="1113"/>
    </row>
    <row r="9" spans="1:17">
      <c r="A9" s="1117"/>
      <c r="B9" s="1121"/>
      <c r="C9" s="1116"/>
      <c r="D9" s="1121"/>
      <c r="E9" s="1120"/>
      <c r="F9" s="1115"/>
      <c r="G9" s="1115"/>
      <c r="H9" s="1115"/>
      <c r="I9" s="1115"/>
      <c r="J9" s="1115"/>
      <c r="K9" s="1115"/>
      <c r="L9" s="1116"/>
      <c r="M9" s="1116"/>
      <c r="N9" s="1119"/>
      <c r="O9" s="1118"/>
      <c r="P9" s="1114"/>
      <c r="Q9" s="1113"/>
    </row>
    <row r="10" spans="1:17">
      <c r="A10" s="1117"/>
      <c r="B10" s="1116"/>
      <c r="C10" s="1116"/>
      <c r="D10" s="1116"/>
      <c r="E10" s="1116"/>
      <c r="F10" s="1116"/>
      <c r="G10" s="1116"/>
      <c r="H10" s="1116"/>
      <c r="I10" s="1116"/>
      <c r="J10" s="1116"/>
      <c r="K10" s="1116"/>
      <c r="L10" s="1116"/>
      <c r="M10" s="1110"/>
      <c r="N10" s="1115"/>
      <c r="O10" s="1115"/>
      <c r="P10" s="1114"/>
      <c r="Q10" s="1113"/>
    </row>
    <row r="11" spans="1:17">
      <c r="A11" s="1112"/>
      <c r="B11" s="1111"/>
      <c r="C11" s="1111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1"/>
      <c r="P11" s="1110"/>
      <c r="Q11" s="1109"/>
    </row>
    <row r="12" spans="1:17" ht="15" customHeight="1">
      <c r="A12" s="2054" t="s">
        <v>636</v>
      </c>
      <c r="B12" s="2055"/>
      <c r="C12" s="2055"/>
      <c r="D12" s="2055"/>
      <c r="E12" s="2055"/>
      <c r="F12" s="2055"/>
      <c r="G12" s="2055"/>
      <c r="H12" s="2055"/>
      <c r="I12" s="2055"/>
      <c r="J12" s="2055"/>
      <c r="K12" s="2055"/>
      <c r="L12" s="2055"/>
      <c r="M12" s="2055"/>
      <c r="N12" s="2055"/>
      <c r="O12" s="2055"/>
      <c r="P12" s="2055"/>
      <c r="Q12" s="2056"/>
    </row>
    <row r="13" spans="1:17" ht="15.75" customHeight="1" thickBot="1">
      <c r="A13" s="2077"/>
      <c r="B13" s="2078"/>
      <c r="C13" s="2078"/>
      <c r="D13" s="2078"/>
      <c r="E13" s="2078"/>
      <c r="F13" s="2078"/>
      <c r="G13" s="2078"/>
      <c r="H13" s="2078"/>
      <c r="I13" s="2078"/>
      <c r="J13" s="2078"/>
      <c r="K13" s="2078"/>
      <c r="L13" s="2078"/>
      <c r="M13" s="2078"/>
      <c r="N13" s="2078"/>
      <c r="O13" s="2078"/>
      <c r="P13" s="2078"/>
      <c r="Q13" s="2079"/>
    </row>
    <row r="14" spans="1:17">
      <c r="A14" s="1013"/>
      <c r="B14" s="1108"/>
      <c r="C14" s="1108"/>
      <c r="D14" s="1108"/>
      <c r="E14" s="1108"/>
      <c r="F14" s="1108"/>
      <c r="G14" s="1108"/>
      <c r="H14" s="1108"/>
      <c r="I14" s="1108"/>
      <c r="J14" s="1108"/>
      <c r="K14" s="1108"/>
      <c r="L14" s="1108"/>
      <c r="M14" s="1108"/>
      <c r="N14" s="1108"/>
      <c r="O14" s="1108"/>
      <c r="P14" s="1108"/>
      <c r="Q14" s="1009"/>
    </row>
    <row r="15" spans="1:17" ht="15" customHeight="1">
      <c r="A15" s="1013"/>
      <c r="B15" s="1107" t="s">
        <v>597</v>
      </c>
      <c r="C15" s="1106"/>
      <c r="D15" s="1106"/>
      <c r="E15" s="1106"/>
      <c r="F15" s="1106"/>
      <c r="G15" s="1106"/>
      <c r="H15" s="1106"/>
      <c r="I15" s="1106"/>
      <c r="J15" s="1106"/>
      <c r="K15" s="1106"/>
      <c r="L15" s="1106"/>
      <c r="M15" s="1106"/>
      <c r="N15" s="1106"/>
      <c r="O15" s="1106"/>
      <c r="P15" s="1105"/>
      <c r="Q15" s="1009"/>
    </row>
    <row r="16" spans="1:17" ht="15" customHeight="1">
      <c r="A16" s="1013"/>
      <c r="B16" s="1095"/>
      <c r="C16" s="1090"/>
      <c r="D16" s="1090"/>
      <c r="E16" s="1090"/>
      <c r="F16" s="1090"/>
      <c r="G16" s="1090"/>
      <c r="H16" s="1090"/>
      <c r="I16" s="1090"/>
      <c r="J16" s="2053"/>
      <c r="K16" s="2053"/>
      <c r="L16" s="1090"/>
      <c r="M16" s="1090"/>
      <c r="N16" s="1090"/>
      <c r="O16" s="1090"/>
      <c r="P16" s="1094"/>
      <c r="Q16" s="1009"/>
    </row>
    <row r="17" spans="1:17" ht="15" customHeight="1">
      <c r="A17" s="1013"/>
      <c r="B17" s="1095"/>
      <c r="C17" s="1090"/>
      <c r="D17" s="1090"/>
      <c r="E17" s="1090"/>
      <c r="F17" s="1090"/>
      <c r="G17" s="1090"/>
      <c r="H17" s="1090"/>
      <c r="I17" s="1090"/>
      <c r="J17" s="1045"/>
      <c r="K17" s="1100"/>
      <c r="L17" s="1099"/>
      <c r="M17" s="1090"/>
      <c r="N17" s="1098"/>
      <c r="O17" s="1097"/>
      <c r="P17" s="1096"/>
      <c r="Q17" s="1009"/>
    </row>
    <row r="18" spans="1:17" ht="15" customHeight="1">
      <c r="A18" s="1013"/>
      <c r="B18" s="1095"/>
      <c r="C18" s="1090"/>
      <c r="D18" s="1090"/>
      <c r="E18" s="1090"/>
      <c r="F18" s="1090"/>
      <c r="G18" s="1090"/>
      <c r="H18" s="1090"/>
      <c r="I18" s="1090"/>
      <c r="J18" s="2053"/>
      <c r="K18" s="2053"/>
      <c r="L18" s="1104"/>
      <c r="M18" s="1102"/>
      <c r="N18" s="1097"/>
      <c r="O18" s="1102"/>
      <c r="P18" s="1101"/>
      <c r="Q18" s="1009"/>
    </row>
    <row r="19" spans="1:17" ht="15" customHeight="1">
      <c r="A19" s="1013"/>
      <c r="B19" s="1095"/>
      <c r="C19" s="1090"/>
      <c r="D19" s="1090"/>
      <c r="E19" s="1090"/>
      <c r="F19" s="1090"/>
      <c r="G19" s="1090"/>
      <c r="H19" s="1090"/>
      <c r="I19" s="1090"/>
      <c r="J19" s="1045"/>
      <c r="K19" s="1100"/>
      <c r="L19" s="1099"/>
      <c r="M19" s="1090"/>
      <c r="N19" s="1098"/>
      <c r="O19" s="1097"/>
      <c r="P19" s="1096"/>
      <c r="Q19" s="1009"/>
    </row>
    <row r="20" spans="1:17" ht="15" customHeight="1">
      <c r="A20" s="1013"/>
      <c r="B20" s="1095"/>
      <c r="C20" s="1090"/>
      <c r="D20" s="1090"/>
      <c r="E20" s="1090"/>
      <c r="F20" s="1090"/>
      <c r="G20" s="1090"/>
      <c r="H20" s="1090"/>
      <c r="I20" s="1090"/>
      <c r="J20" s="2053"/>
      <c r="K20" s="2053"/>
      <c r="L20" s="1099"/>
      <c r="M20" s="1102"/>
      <c r="N20" s="1099"/>
      <c r="O20" s="1102"/>
      <c r="P20" s="1101"/>
      <c r="Q20" s="1009"/>
    </row>
    <row r="21" spans="1:17" ht="15" customHeight="1">
      <c r="A21" s="1013"/>
      <c r="B21" s="1095"/>
      <c r="C21" s="1090"/>
      <c r="D21" s="1090"/>
      <c r="E21" s="1090"/>
      <c r="F21" s="1090"/>
      <c r="G21" s="1090"/>
      <c r="H21" s="1090"/>
      <c r="I21" s="1090"/>
      <c r="J21" s="1045"/>
      <c r="K21" s="1100"/>
      <c r="L21" s="1099"/>
      <c r="M21" s="1090"/>
      <c r="N21" s="1098"/>
      <c r="O21" s="1097"/>
      <c r="P21" s="1096"/>
      <c r="Q21" s="1009"/>
    </row>
    <row r="22" spans="1:17" ht="14.25" customHeight="1">
      <c r="A22" s="1013"/>
      <c r="B22" s="1095"/>
      <c r="C22" s="1090"/>
      <c r="D22" s="1090"/>
      <c r="E22" s="1090"/>
      <c r="F22" s="1090"/>
      <c r="G22" s="1090"/>
      <c r="H22" s="1090"/>
      <c r="I22" s="1090"/>
      <c r="J22" s="2053"/>
      <c r="K22" s="2053"/>
      <c r="L22" s="1102"/>
      <c r="M22" s="1102"/>
      <c r="N22" s="1103"/>
      <c r="O22" s="1102"/>
      <c r="P22" s="1101"/>
      <c r="Q22" s="1009"/>
    </row>
    <row r="23" spans="1:17" ht="15" customHeight="1">
      <c r="A23" s="1013"/>
      <c r="B23" s="1095"/>
      <c r="C23" s="1090"/>
      <c r="D23" s="1090"/>
      <c r="E23" s="1090"/>
      <c r="F23" s="1090"/>
      <c r="G23" s="1090"/>
      <c r="H23" s="1090"/>
      <c r="I23" s="1090"/>
      <c r="J23" s="1045"/>
      <c r="K23" s="1100"/>
      <c r="L23" s="1099"/>
      <c r="M23" s="1090"/>
      <c r="N23" s="1098"/>
      <c r="O23" s="1097"/>
      <c r="P23" s="1096"/>
      <c r="Q23" s="1009"/>
    </row>
    <row r="24" spans="1:17" ht="15" customHeight="1">
      <c r="A24" s="1013"/>
      <c r="B24" s="1095"/>
      <c r="C24" s="1090"/>
      <c r="D24" s="1090"/>
      <c r="E24" s="1090"/>
      <c r="F24" s="1090"/>
      <c r="G24" s="1090"/>
      <c r="H24" s="1090"/>
      <c r="I24" s="1090"/>
      <c r="J24" s="1090"/>
      <c r="K24" s="1090"/>
      <c r="L24" s="1090" t="s">
        <v>596</v>
      </c>
      <c r="M24" s="1090"/>
      <c r="N24" s="1090"/>
      <c r="O24" s="1090"/>
      <c r="P24" s="1094"/>
      <c r="Q24" s="1009"/>
    </row>
    <row r="25" spans="1:17" ht="15" customHeight="1">
      <c r="A25" s="1013"/>
      <c r="B25" s="1095"/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4"/>
      <c r="Q25" s="1009"/>
    </row>
    <row r="26" spans="1:17" ht="15" customHeight="1">
      <c r="A26" s="1013"/>
      <c r="B26" s="1095"/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4"/>
      <c r="Q26" s="1009"/>
    </row>
    <row r="27" spans="1:17" ht="15" customHeight="1">
      <c r="A27" s="1013"/>
      <c r="B27" s="1093"/>
      <c r="C27" s="1092"/>
      <c r="D27" s="1092"/>
      <c r="E27" s="1092"/>
      <c r="F27" s="1092"/>
      <c r="G27" s="1092"/>
      <c r="H27" s="1092"/>
      <c r="I27" s="1092"/>
      <c r="J27" s="1092"/>
      <c r="K27" s="1092"/>
      <c r="L27" s="1092"/>
      <c r="M27" s="1092"/>
      <c r="N27" s="1092"/>
      <c r="O27" s="1092"/>
      <c r="P27" s="1091"/>
      <c r="Q27" s="1009"/>
    </row>
    <row r="28" spans="1:17" ht="11.25" customHeight="1" thickBot="1">
      <c r="A28" s="1013"/>
      <c r="B28" s="1090"/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09"/>
    </row>
    <row r="29" spans="1:17" ht="31.5" customHeight="1" thickBot="1">
      <c r="A29" s="1013"/>
      <c r="B29" s="2071" t="s">
        <v>595</v>
      </c>
      <c r="C29" s="2072"/>
      <c r="D29" s="2072"/>
      <c r="E29" s="2072"/>
      <c r="F29" s="2072"/>
      <c r="G29" s="2072"/>
      <c r="H29" s="2073"/>
      <c r="I29" s="1016"/>
      <c r="J29" s="1699" t="s">
        <v>594</v>
      </c>
      <c r="K29" s="1700"/>
      <c r="L29" s="1700"/>
      <c r="M29" s="1700"/>
      <c r="N29" s="1700"/>
      <c r="O29" s="1700"/>
      <c r="P29" s="1701"/>
      <c r="Q29" s="1009"/>
    </row>
    <row r="30" spans="1:17" ht="29.25" customHeight="1">
      <c r="A30" s="1013"/>
      <c r="B30" s="1023"/>
      <c r="C30" s="1016"/>
      <c r="D30" s="1016"/>
      <c r="E30" s="1016"/>
      <c r="F30" s="1016"/>
      <c r="G30" s="1016"/>
      <c r="H30" s="1055"/>
      <c r="I30" s="1016"/>
      <c r="J30" s="2062" t="s">
        <v>261</v>
      </c>
      <c r="K30" s="2063"/>
      <c r="L30" s="2063"/>
      <c r="M30" s="2063"/>
      <c r="N30" s="2063"/>
      <c r="O30" s="2063"/>
      <c r="P30" s="2064"/>
      <c r="Q30" s="1009"/>
    </row>
    <row r="31" spans="1:17" ht="20.25" customHeight="1">
      <c r="A31" s="1013"/>
      <c r="B31" s="1088" t="s">
        <v>328</v>
      </c>
      <c r="C31" s="1022"/>
      <c r="D31" s="1022"/>
      <c r="E31" s="1069"/>
      <c r="F31" s="1069"/>
      <c r="G31" s="2025" t="s">
        <v>174</v>
      </c>
      <c r="H31" s="2033"/>
      <c r="I31" s="1016"/>
      <c r="J31" s="2065"/>
      <c r="K31" s="2066"/>
      <c r="L31" s="2066"/>
      <c r="M31" s="2066"/>
      <c r="N31" s="2066"/>
      <c r="O31" s="2066"/>
      <c r="P31" s="2067"/>
      <c r="Q31" s="1009"/>
    </row>
    <row r="32" spans="1:17" ht="19.5" customHeight="1">
      <c r="A32" s="1013"/>
      <c r="B32" s="1088" t="s">
        <v>342</v>
      </c>
      <c r="C32" s="1089"/>
      <c r="D32" s="1022"/>
      <c r="E32" s="1022"/>
      <c r="F32" s="1022"/>
      <c r="G32" s="2025" t="s">
        <v>175</v>
      </c>
      <c r="H32" s="2033"/>
      <c r="I32" s="1016"/>
      <c r="J32" s="2065"/>
      <c r="K32" s="2066"/>
      <c r="L32" s="2066"/>
      <c r="M32" s="2066"/>
      <c r="N32" s="2066"/>
      <c r="O32" s="2066"/>
      <c r="P32" s="2067"/>
      <c r="Q32" s="1009"/>
    </row>
    <row r="33" spans="1:17" ht="20.25" customHeight="1">
      <c r="A33" s="1013"/>
      <c r="B33" s="1036"/>
      <c r="G33" s="2025"/>
      <c r="H33" s="2033"/>
      <c r="I33" s="1016"/>
      <c r="J33" s="2065"/>
      <c r="K33" s="2066"/>
      <c r="L33" s="2066"/>
      <c r="M33" s="2066"/>
      <c r="N33" s="2066"/>
      <c r="O33" s="2066"/>
      <c r="P33" s="2067"/>
      <c r="Q33" s="1009"/>
    </row>
    <row r="34" spans="1:17" ht="20.25" customHeight="1">
      <c r="A34" s="1013"/>
      <c r="B34" s="1088"/>
      <c r="C34" s="1041"/>
      <c r="D34" s="1022"/>
      <c r="E34" s="1022"/>
      <c r="F34" s="1022"/>
      <c r="G34" s="2025"/>
      <c r="H34" s="2033"/>
      <c r="I34" s="1016"/>
      <c r="J34" s="2065"/>
      <c r="K34" s="2066"/>
      <c r="L34" s="2066"/>
      <c r="M34" s="2066"/>
      <c r="N34" s="2066"/>
      <c r="O34" s="2066"/>
      <c r="P34" s="2067"/>
      <c r="Q34" s="1009"/>
    </row>
    <row r="35" spans="1:17" ht="20.25" customHeight="1">
      <c r="A35" s="1013"/>
      <c r="B35" s="1036"/>
      <c r="H35" s="997"/>
      <c r="I35" s="1016"/>
      <c r="J35" s="2065"/>
      <c r="K35" s="2066"/>
      <c r="L35" s="2066"/>
      <c r="M35" s="2066"/>
      <c r="N35" s="2066"/>
      <c r="O35" s="2066"/>
      <c r="P35" s="2067"/>
      <c r="Q35" s="1009"/>
    </row>
    <row r="36" spans="1:17" ht="20.25" customHeight="1">
      <c r="A36" s="1013"/>
      <c r="B36" s="2086"/>
      <c r="C36" s="2087"/>
      <c r="D36" s="2087"/>
      <c r="E36" s="2087"/>
      <c r="F36" s="2087"/>
      <c r="G36" s="2087"/>
      <c r="H36" s="2088"/>
      <c r="I36" s="1016"/>
      <c r="J36" s="2065"/>
      <c r="K36" s="2066"/>
      <c r="L36" s="2066"/>
      <c r="M36" s="2066"/>
      <c r="N36" s="2066"/>
      <c r="O36" s="2066"/>
      <c r="P36" s="2067"/>
      <c r="Q36" s="1009"/>
    </row>
    <row r="37" spans="1:17" ht="20.25" customHeight="1">
      <c r="A37" s="1013"/>
      <c r="B37" s="1084"/>
      <c r="C37" s="1083"/>
      <c r="D37" s="1083"/>
      <c r="E37" s="1083"/>
      <c r="F37" s="1083"/>
      <c r="G37" s="1083"/>
      <c r="H37" s="1082"/>
      <c r="I37" s="1016"/>
      <c r="J37" s="2065"/>
      <c r="K37" s="2066"/>
      <c r="L37" s="2066"/>
      <c r="M37" s="2066"/>
      <c r="N37" s="2066"/>
      <c r="O37" s="2066"/>
      <c r="P37" s="2067"/>
      <c r="Q37" s="1009"/>
    </row>
    <row r="38" spans="1:17" ht="21" customHeight="1" thickBot="1">
      <c r="A38" s="1013"/>
      <c r="B38" s="1081"/>
      <c r="C38" s="1080"/>
      <c r="D38" s="1080"/>
      <c r="E38" s="1080"/>
      <c r="F38" s="1080"/>
      <c r="G38" s="1080"/>
      <c r="H38" s="1079"/>
      <c r="I38" s="1016"/>
      <c r="J38" s="2068"/>
      <c r="K38" s="2069"/>
      <c r="L38" s="2069"/>
      <c r="M38" s="2069"/>
      <c r="N38" s="2069"/>
      <c r="O38" s="2069"/>
      <c r="P38" s="2070"/>
      <c r="Q38" s="1009"/>
    </row>
    <row r="39" spans="1:17" ht="17.25" customHeight="1" thickBot="1">
      <c r="A39" s="1013"/>
      <c r="B39" s="1078"/>
      <c r="C39" s="1077"/>
      <c r="D39" s="1077"/>
      <c r="E39" s="1077"/>
      <c r="F39" s="1077"/>
      <c r="G39" s="1077"/>
      <c r="H39" s="1076"/>
      <c r="I39" s="1016"/>
      <c r="J39" s="1075"/>
      <c r="K39" s="1074"/>
      <c r="L39" s="1074"/>
      <c r="M39" s="1074"/>
      <c r="N39" s="1074"/>
      <c r="O39" s="1074"/>
      <c r="P39" s="995"/>
      <c r="Q39" s="1009"/>
    </row>
    <row r="40" spans="1:17" ht="31.5" customHeight="1" thickBot="1">
      <c r="A40" s="1013"/>
      <c r="B40" s="2030" t="s">
        <v>592</v>
      </c>
      <c r="C40" s="2031"/>
      <c r="D40" s="2031"/>
      <c r="E40" s="2031"/>
      <c r="F40" s="2031"/>
      <c r="G40" s="2031"/>
      <c r="H40" s="2032"/>
      <c r="I40" s="1016"/>
      <c r="J40" s="2054" t="s">
        <v>591</v>
      </c>
      <c r="K40" s="2055"/>
      <c r="L40" s="2055"/>
      <c r="M40" s="2055"/>
      <c r="N40" s="2055"/>
      <c r="O40" s="2055"/>
      <c r="P40" s="2056"/>
      <c r="Q40" s="1009"/>
    </row>
    <row r="41" spans="1:17" ht="20.25">
      <c r="A41" s="1013"/>
      <c r="B41" s="2015" t="s">
        <v>590</v>
      </c>
      <c r="C41" s="2016"/>
      <c r="D41" s="2016"/>
      <c r="E41" s="1073"/>
      <c r="F41" s="2057">
        <v>1995</v>
      </c>
      <c r="G41" s="2057"/>
      <c r="H41" s="2058"/>
      <c r="I41" s="1016"/>
      <c r="J41" s="2059" t="s">
        <v>589</v>
      </c>
      <c r="K41" s="2060"/>
      <c r="L41" s="2060"/>
      <c r="M41" s="2060"/>
      <c r="N41" s="2060"/>
      <c r="O41" s="2060"/>
      <c r="P41" s="2061"/>
      <c r="Q41" s="1009"/>
    </row>
    <row r="42" spans="1:17" ht="20.25">
      <c r="A42" s="1013"/>
      <c r="B42" s="2046" t="s">
        <v>588</v>
      </c>
      <c r="C42" s="2047"/>
      <c r="D42" s="2047"/>
      <c r="E42" s="1058"/>
      <c r="F42" s="2048">
        <v>599</v>
      </c>
      <c r="G42" s="2048"/>
      <c r="H42" s="2049"/>
      <c r="I42" s="1016"/>
      <c r="J42" s="1036"/>
      <c r="P42" s="997"/>
      <c r="Q42" s="1009"/>
    </row>
    <row r="43" spans="1:17" ht="20.25">
      <c r="A43" s="1013"/>
      <c r="B43" s="2024" t="s">
        <v>634</v>
      </c>
      <c r="C43" s="2025"/>
      <c r="D43" s="2025"/>
      <c r="E43" s="1072"/>
      <c r="F43" s="2048">
        <v>575</v>
      </c>
      <c r="G43" s="2048"/>
      <c r="H43" s="2049"/>
      <c r="I43" s="1016"/>
      <c r="J43" s="2080" t="s">
        <v>587</v>
      </c>
      <c r="K43" s="2081"/>
      <c r="L43" s="2081"/>
      <c r="M43" s="2081"/>
      <c r="N43" s="2081"/>
      <c r="O43" s="2081"/>
      <c r="P43" s="2082"/>
      <c r="Q43" s="1009"/>
    </row>
    <row r="44" spans="1:17" ht="20.25">
      <c r="A44" s="1013"/>
      <c r="B44" s="2024" t="s">
        <v>586</v>
      </c>
      <c r="C44" s="2025"/>
      <c r="D44" s="2025"/>
      <c r="E44" s="2025"/>
      <c r="F44" s="2025"/>
      <c r="G44" s="2025"/>
      <c r="H44" s="2033"/>
      <c r="I44" s="1016"/>
      <c r="J44" s="2083" t="s">
        <v>585</v>
      </c>
      <c r="K44" s="2084"/>
      <c r="L44" s="2084"/>
      <c r="M44" s="2084"/>
      <c r="N44" s="2084"/>
      <c r="O44" s="2084"/>
      <c r="P44" s="2085"/>
      <c r="Q44" s="1009"/>
    </row>
    <row r="45" spans="1:17" ht="20.25">
      <c r="A45" s="1013"/>
      <c r="B45" s="2040" t="s">
        <v>584</v>
      </c>
      <c r="C45" s="2041"/>
      <c r="D45" s="2041"/>
      <c r="E45" s="2041"/>
      <c r="F45" s="2041"/>
      <c r="G45" s="2041"/>
      <c r="H45" s="2042"/>
      <c r="I45" s="1016"/>
      <c r="J45" s="1036"/>
      <c r="P45" s="997"/>
      <c r="Q45" s="1009"/>
    </row>
    <row r="46" spans="1:17" ht="20.25">
      <c r="A46" s="1013"/>
      <c r="B46" s="1051"/>
      <c r="C46" s="1045"/>
      <c r="D46" s="1016"/>
      <c r="E46" s="1016"/>
      <c r="F46" s="1071"/>
      <c r="G46" s="1071"/>
      <c r="H46" s="1055"/>
      <c r="I46" s="1016"/>
      <c r="J46" s="1067"/>
      <c r="K46" s="1066"/>
      <c r="L46" s="1066"/>
      <c r="M46" s="1066"/>
      <c r="N46" s="1066"/>
      <c r="O46" s="1066"/>
      <c r="P46" s="1065"/>
      <c r="Q46" s="1009"/>
    </row>
    <row r="47" spans="1:17" ht="21" thickBot="1">
      <c r="A47" s="1013"/>
      <c r="B47" s="1070"/>
      <c r="C47" s="1069"/>
      <c r="D47" s="1069"/>
      <c r="E47" s="1069"/>
      <c r="F47" s="1069"/>
      <c r="G47" s="1069"/>
      <c r="H47" s="1068"/>
      <c r="I47" s="1016"/>
      <c r="J47" s="1067"/>
      <c r="K47" s="1066"/>
      <c r="L47" s="1066"/>
      <c r="M47" s="1066"/>
      <c r="N47" s="1066"/>
      <c r="O47" s="1066"/>
      <c r="P47" s="1065"/>
      <c r="Q47" s="1009"/>
    </row>
    <row r="48" spans="1:17" ht="31.5" customHeight="1" thickBot="1">
      <c r="A48" s="1013"/>
      <c r="B48" s="1064"/>
      <c r="C48" s="1063"/>
      <c r="D48" s="1063"/>
      <c r="E48" s="1063"/>
      <c r="F48" s="1063"/>
      <c r="G48" s="1063"/>
      <c r="H48" s="1062"/>
      <c r="I48" s="1056"/>
      <c r="J48" s="1061"/>
      <c r="K48" s="1060"/>
      <c r="L48" s="1060"/>
      <c r="M48" s="1060"/>
      <c r="N48" s="1060"/>
      <c r="O48" s="1060"/>
      <c r="P48" s="1059"/>
      <c r="Q48" s="1009"/>
    </row>
    <row r="49" spans="1:17" ht="30.75" customHeight="1" thickBot="1">
      <c r="A49" s="1013"/>
      <c r="B49" s="2030" t="s">
        <v>583</v>
      </c>
      <c r="C49" s="2031"/>
      <c r="D49" s="2031"/>
      <c r="E49" s="2031"/>
      <c r="F49" s="2031"/>
      <c r="G49" s="2031"/>
      <c r="H49" s="2032"/>
      <c r="J49" s="1036"/>
      <c r="P49" s="997"/>
      <c r="Q49" s="1009"/>
    </row>
    <row r="50" spans="1:17" ht="19.5" customHeight="1">
      <c r="A50" s="1013"/>
      <c r="B50" s="2043" t="s">
        <v>582</v>
      </c>
      <c r="C50" s="2044"/>
      <c r="D50" s="2044"/>
      <c r="E50" s="2044"/>
      <c r="F50" s="2044"/>
      <c r="G50" s="2044"/>
      <c r="H50" s="2045"/>
      <c r="J50" s="1036"/>
      <c r="P50" s="997"/>
      <c r="Q50" s="1009"/>
    </row>
    <row r="51" spans="1:17" ht="19.5" customHeight="1">
      <c r="A51" s="1013"/>
      <c r="B51" s="2043" t="s">
        <v>581</v>
      </c>
      <c r="C51" s="2044"/>
      <c r="D51" s="2044"/>
      <c r="E51" s="2044"/>
      <c r="F51" s="2044"/>
      <c r="G51" s="2044"/>
      <c r="H51" s="2045"/>
      <c r="J51" s="1036"/>
      <c r="P51" s="997"/>
      <c r="Q51" s="1009"/>
    </row>
    <row r="52" spans="1:17" ht="20.25">
      <c r="A52" s="1013"/>
      <c r="B52" s="2024" t="s">
        <v>580</v>
      </c>
      <c r="C52" s="2025"/>
      <c r="D52" s="1057"/>
      <c r="E52" s="1057"/>
      <c r="F52" s="2026">
        <v>-0.125</v>
      </c>
      <c r="G52" s="2026"/>
      <c r="H52" s="1055"/>
      <c r="J52" s="1036"/>
      <c r="P52" s="997"/>
      <c r="Q52" s="1009"/>
    </row>
    <row r="53" spans="1:17" ht="20.25">
      <c r="A53" s="1013"/>
      <c r="B53" s="2024" t="s">
        <v>579</v>
      </c>
      <c r="C53" s="2025"/>
      <c r="D53" s="1057"/>
      <c r="E53" s="1057"/>
      <c r="F53" s="2026">
        <v>-0.25</v>
      </c>
      <c r="G53" s="2026"/>
      <c r="H53" s="1055"/>
      <c r="J53" s="1036"/>
      <c r="P53" s="997"/>
      <c r="Q53" s="1009"/>
    </row>
    <row r="54" spans="1:17" ht="20.25">
      <c r="A54" s="1013"/>
      <c r="B54" s="2024" t="s">
        <v>578</v>
      </c>
      <c r="C54" s="2025"/>
      <c r="D54" s="1057"/>
      <c r="E54" s="1057"/>
      <c r="F54" s="2026">
        <v>-0.375</v>
      </c>
      <c r="G54" s="2026"/>
      <c r="H54" s="1055"/>
      <c r="J54" s="1036"/>
      <c r="P54" s="997"/>
      <c r="Q54" s="1009"/>
    </row>
    <row r="55" spans="1:17" ht="20.25">
      <c r="A55" s="1013"/>
      <c r="B55" s="2024" t="s">
        <v>577</v>
      </c>
      <c r="C55" s="2025"/>
      <c r="D55" s="1016"/>
      <c r="E55" s="1016"/>
      <c r="F55" s="2026">
        <v>-0.5</v>
      </c>
      <c r="G55" s="2026"/>
      <c r="H55" s="1055"/>
      <c r="J55" s="1036"/>
      <c r="P55" s="997"/>
      <c r="Q55" s="1009"/>
    </row>
    <row r="56" spans="1:17" ht="20.25" customHeight="1" thickBot="1">
      <c r="A56" s="1013"/>
      <c r="B56" s="2027" t="s">
        <v>31</v>
      </c>
      <c r="C56" s="2028"/>
      <c r="D56" s="2028"/>
      <c r="E56" s="2028"/>
      <c r="F56" s="2028"/>
      <c r="G56" s="2028"/>
      <c r="H56" s="2029"/>
      <c r="I56" s="1016"/>
      <c r="J56" s="1054"/>
      <c r="K56" s="1053"/>
      <c r="L56" s="1053"/>
      <c r="M56" s="1053"/>
      <c r="N56" s="1053"/>
      <c r="O56" s="1053"/>
      <c r="P56" s="1052"/>
      <c r="Q56" s="1009"/>
    </row>
    <row r="57" spans="1:17" ht="20.25">
      <c r="A57" s="1013"/>
      <c r="B57" s="1036"/>
      <c r="D57" s="1037"/>
      <c r="E57" s="1037"/>
      <c r="F57" s="1037"/>
      <c r="G57" s="1056"/>
      <c r="H57" s="1055"/>
      <c r="I57" s="1016"/>
      <c r="J57" s="1036"/>
      <c r="P57" s="997"/>
      <c r="Q57" s="1009"/>
    </row>
    <row r="58" spans="1:17" ht="32.25" customHeight="1" thickBot="1">
      <c r="A58" s="1013"/>
      <c r="B58" s="1054"/>
      <c r="C58" s="1053"/>
      <c r="D58" s="1053"/>
      <c r="E58" s="1053"/>
      <c r="F58" s="1053"/>
      <c r="G58" s="1053"/>
      <c r="H58" s="1052"/>
      <c r="I58" s="1016"/>
      <c r="J58" s="1036"/>
      <c r="P58" s="997"/>
      <c r="Q58" s="1009"/>
    </row>
    <row r="59" spans="1:17" ht="31.5" customHeight="1" thickBot="1">
      <c r="A59" s="1013"/>
      <c r="B59" s="2030" t="s">
        <v>178</v>
      </c>
      <c r="C59" s="2031"/>
      <c r="D59" s="2031"/>
      <c r="E59" s="2031"/>
      <c r="F59" s="2031"/>
      <c r="G59" s="2031"/>
      <c r="H59" s="2031"/>
      <c r="I59" s="2031"/>
      <c r="J59" s="2031"/>
      <c r="K59" s="2031"/>
      <c r="L59" s="2031"/>
      <c r="M59" s="2031"/>
      <c r="N59" s="2031"/>
      <c r="O59" s="2031"/>
      <c r="P59" s="2032"/>
      <c r="Q59" s="1009"/>
    </row>
    <row r="60" spans="1:17" ht="20.25" customHeight="1">
      <c r="A60" s="1013"/>
      <c r="B60" s="2015" t="s">
        <v>179</v>
      </c>
      <c r="C60" s="2016"/>
      <c r="D60" s="2016"/>
      <c r="E60" s="2016"/>
      <c r="F60" s="2016"/>
      <c r="G60" s="2016"/>
      <c r="H60" s="2016"/>
      <c r="I60" s="2016"/>
      <c r="J60" s="2016"/>
      <c r="K60" s="2016"/>
      <c r="L60" s="2016"/>
      <c r="M60" s="2016"/>
      <c r="N60" s="2016"/>
      <c r="O60" s="2016"/>
      <c r="P60" s="2017"/>
      <c r="Q60" s="1009"/>
    </row>
    <row r="61" spans="1:17" ht="20.25" customHeight="1">
      <c r="A61" s="1013"/>
      <c r="B61" s="2024" t="s">
        <v>359</v>
      </c>
      <c r="C61" s="2025"/>
      <c r="D61" s="2025"/>
      <c r="E61" s="2025"/>
      <c r="F61" s="2025"/>
      <c r="G61" s="2025"/>
      <c r="H61" s="2025"/>
      <c r="I61" s="2025"/>
      <c r="J61" s="2025"/>
      <c r="K61" s="2025"/>
      <c r="L61" s="2025"/>
      <c r="M61" s="2025"/>
      <c r="N61" s="2025"/>
      <c r="O61" s="2025"/>
      <c r="P61" s="2033"/>
      <c r="Q61" s="1009"/>
    </row>
    <row r="62" spans="1:17" ht="20.25" customHeight="1">
      <c r="A62" s="1013"/>
      <c r="B62" s="1048"/>
      <c r="C62" s="1047"/>
      <c r="D62" s="1047"/>
      <c r="E62" s="1047"/>
      <c r="F62" s="1047"/>
      <c r="G62" s="1042"/>
      <c r="H62" s="1042"/>
      <c r="I62" s="1069"/>
      <c r="J62" s="1040"/>
      <c r="K62" s="1040"/>
      <c r="L62" s="1040"/>
      <c r="M62" s="1040"/>
      <c r="N62" s="1040"/>
      <c r="O62" s="1040"/>
      <c r="P62" s="1039"/>
      <c r="Q62" s="1009"/>
    </row>
    <row r="63" spans="1:17" ht="20.25" customHeight="1">
      <c r="A63" s="1013"/>
      <c r="B63" s="1048" t="s">
        <v>180</v>
      </c>
      <c r="C63" s="1047"/>
      <c r="D63" s="1047"/>
      <c r="E63" s="1047"/>
      <c r="F63" s="1047"/>
      <c r="G63" s="1042"/>
      <c r="H63" s="1042"/>
      <c r="I63" s="1069"/>
      <c r="J63" s="1224"/>
      <c r="K63" s="1224"/>
      <c r="L63" s="1224"/>
      <c r="M63" s="1224"/>
      <c r="N63" s="1224"/>
      <c r="O63" s="1224"/>
      <c r="P63" s="1223"/>
      <c r="Q63" s="1009"/>
    </row>
    <row r="64" spans="1:17" ht="20.25" customHeight="1">
      <c r="A64" s="1013"/>
      <c r="B64" s="1036"/>
      <c r="G64" s="1042"/>
      <c r="H64" s="1042"/>
      <c r="I64" s="1016"/>
      <c r="J64" s="1040"/>
      <c r="K64" s="1040"/>
      <c r="L64" s="1040"/>
      <c r="M64" s="1040"/>
      <c r="N64" s="1040"/>
      <c r="O64" s="1040"/>
      <c r="P64" s="1039"/>
      <c r="Q64" s="1009"/>
    </row>
    <row r="65" spans="1:17" ht="23.25" customHeight="1" thickBot="1">
      <c r="A65" s="1013"/>
      <c r="B65" s="1036"/>
      <c r="G65" s="1041"/>
      <c r="H65" s="1041"/>
      <c r="I65" s="1016"/>
      <c r="J65" s="1040"/>
      <c r="K65" s="1040"/>
      <c r="L65" s="1040"/>
      <c r="M65" s="1040"/>
      <c r="N65" s="1040"/>
      <c r="O65" s="1040"/>
      <c r="P65" s="1039"/>
      <c r="Q65" s="1009"/>
    </row>
    <row r="66" spans="1:17">
      <c r="A66" s="1013"/>
      <c r="B66" s="1038"/>
      <c r="C66" s="1037"/>
      <c r="D66" s="1037"/>
      <c r="E66" s="1037"/>
      <c r="F66" s="1037"/>
      <c r="G66" s="1037"/>
      <c r="H66" s="1037"/>
      <c r="I66" s="1037"/>
      <c r="J66" s="1037"/>
      <c r="K66" s="1037"/>
      <c r="L66" s="1037"/>
      <c r="M66" s="1037"/>
      <c r="N66" s="1037"/>
      <c r="O66" s="1037"/>
      <c r="P66" s="1000"/>
      <c r="Q66" s="1009"/>
    </row>
    <row r="67" spans="1:17" ht="19.5" customHeight="1">
      <c r="A67" s="1013"/>
      <c r="B67" s="1036"/>
      <c r="P67" s="997"/>
      <c r="Q67" s="1009"/>
    </row>
    <row r="68" spans="1:17" ht="22.5" customHeight="1">
      <c r="A68" s="1013"/>
      <c r="B68" s="1036"/>
      <c r="P68" s="997"/>
      <c r="Q68" s="1009"/>
    </row>
    <row r="69" spans="1:17">
      <c r="A69" s="1013"/>
      <c r="B69" s="1036"/>
      <c r="P69" s="997"/>
      <c r="Q69" s="1009"/>
    </row>
    <row r="70" spans="1:17">
      <c r="A70" s="1013"/>
      <c r="B70" s="1036"/>
      <c r="P70" s="997"/>
      <c r="Q70" s="1009"/>
    </row>
    <row r="71" spans="1:17">
      <c r="A71" s="1013"/>
      <c r="B71" s="1036"/>
      <c r="P71" s="997"/>
      <c r="Q71" s="1009"/>
    </row>
    <row r="72" spans="1:17" ht="40.5" customHeight="1">
      <c r="A72" s="1013"/>
      <c r="B72" s="1035"/>
      <c r="C72" s="1027"/>
      <c r="D72" s="1027"/>
      <c r="E72" s="1027"/>
      <c r="F72" s="1027"/>
      <c r="G72" s="1027"/>
      <c r="H72" s="1027"/>
      <c r="I72" s="1016"/>
      <c r="J72" s="1031"/>
      <c r="K72" s="1031"/>
      <c r="L72" s="1031"/>
      <c r="M72" s="1031"/>
      <c r="N72" s="1031"/>
      <c r="O72" s="1031"/>
      <c r="P72" s="1030"/>
      <c r="Q72" s="1009"/>
    </row>
    <row r="73" spans="1:17" ht="20.25">
      <c r="A73" s="1013"/>
      <c r="B73" s="1034"/>
      <c r="C73" s="1033"/>
      <c r="D73" s="1016"/>
      <c r="E73" s="1016"/>
      <c r="F73" s="1032"/>
      <c r="G73" s="1016"/>
      <c r="H73" s="1016"/>
      <c r="I73" s="1016"/>
      <c r="J73" s="1031"/>
      <c r="K73" s="1031"/>
      <c r="L73" s="1031"/>
      <c r="M73" s="1031"/>
      <c r="N73" s="1031"/>
      <c r="O73" s="1031"/>
      <c r="P73" s="1030"/>
      <c r="Q73" s="1009"/>
    </row>
    <row r="74" spans="1:17" ht="20.25">
      <c r="A74" s="1013"/>
      <c r="B74" s="1029"/>
      <c r="C74" s="1022"/>
      <c r="D74" s="1028"/>
      <c r="E74" s="1028"/>
      <c r="F74" s="1028"/>
      <c r="G74" s="1028"/>
      <c r="H74" s="1028"/>
      <c r="I74" s="1016"/>
      <c r="J74" s="1027"/>
      <c r="K74" s="992"/>
      <c r="L74" s="992"/>
      <c r="M74" s="992"/>
      <c r="N74" s="992"/>
      <c r="O74" s="992"/>
      <c r="P74" s="1026"/>
      <c r="Q74" s="1009"/>
    </row>
    <row r="75" spans="1:17" ht="20.25">
      <c r="A75" s="1013"/>
      <c r="B75" s="1023"/>
      <c r="C75" s="1016"/>
      <c r="D75" s="1016"/>
      <c r="E75" s="1016"/>
      <c r="F75" s="1016"/>
      <c r="G75" s="1016"/>
      <c r="H75" s="1016"/>
      <c r="I75" s="1016"/>
      <c r="J75" s="992"/>
      <c r="K75" s="992"/>
      <c r="L75" s="992"/>
      <c r="M75" s="992"/>
      <c r="N75" s="992"/>
      <c r="O75" s="992"/>
      <c r="P75" s="1026"/>
      <c r="Q75" s="1009"/>
    </row>
    <row r="76" spans="1:17" ht="20.25">
      <c r="A76" s="1013"/>
      <c r="B76" s="1023"/>
      <c r="D76" s="1016"/>
      <c r="E76" s="1016"/>
      <c r="F76" s="1016"/>
      <c r="G76" s="1016"/>
      <c r="H76" s="1016"/>
      <c r="I76" s="1016"/>
      <c r="P76" s="997"/>
      <c r="Q76" s="1009"/>
    </row>
    <row r="77" spans="1:17" ht="20.25" customHeight="1">
      <c r="A77" s="1013"/>
      <c r="B77" s="1023"/>
      <c r="C77" s="1016"/>
      <c r="D77" s="1016"/>
      <c r="E77" s="1016"/>
      <c r="F77" s="1016"/>
      <c r="G77" s="1016"/>
      <c r="H77" s="1016"/>
      <c r="I77" s="1016"/>
      <c r="J77" s="1017"/>
      <c r="N77" s="1015"/>
      <c r="O77" s="1015"/>
      <c r="P77" s="1014"/>
      <c r="Q77" s="1009"/>
    </row>
    <row r="78" spans="1:17" ht="20.25">
      <c r="A78" s="1013"/>
      <c r="B78" s="1025"/>
      <c r="C78" s="1024"/>
      <c r="D78" s="1024"/>
      <c r="E78" s="1024"/>
      <c r="F78" s="1024"/>
      <c r="G78" s="1024"/>
      <c r="H78" s="1024"/>
      <c r="I78" s="1016"/>
      <c r="J78" s="1017"/>
      <c r="K78" s="1016"/>
      <c r="L78" s="1016"/>
      <c r="M78" s="1016"/>
      <c r="N78" s="1015"/>
      <c r="O78" s="1015"/>
      <c r="P78" s="1014"/>
      <c r="Q78" s="1009"/>
    </row>
    <row r="79" spans="1:17" ht="20.25" customHeight="1">
      <c r="A79" s="1013"/>
      <c r="B79" s="1025"/>
      <c r="C79" s="1024"/>
      <c r="D79" s="1024"/>
      <c r="E79" s="1024"/>
      <c r="F79" s="1024"/>
      <c r="G79" s="1024"/>
      <c r="H79" s="1024"/>
      <c r="I79" s="1016"/>
      <c r="J79" s="1017"/>
      <c r="K79" s="1022"/>
      <c r="L79" s="1022"/>
      <c r="M79" s="1016"/>
      <c r="N79" s="1015"/>
      <c r="O79" s="1015"/>
      <c r="P79" s="1014"/>
      <c r="Q79" s="1009"/>
    </row>
    <row r="80" spans="1:17" ht="20.25">
      <c r="A80" s="1013"/>
      <c r="B80" s="1023"/>
      <c r="C80" s="1016"/>
      <c r="D80" s="1016"/>
      <c r="E80" s="1016"/>
      <c r="F80" s="1016"/>
      <c r="G80" s="1016"/>
      <c r="H80" s="1016"/>
      <c r="I80" s="1016"/>
      <c r="J80" s="1017"/>
      <c r="K80" s="1022"/>
      <c r="L80" s="1022"/>
      <c r="M80" s="1016"/>
      <c r="N80" s="1015"/>
      <c r="O80" s="1015"/>
      <c r="P80" s="1014"/>
      <c r="Q80" s="1009"/>
    </row>
    <row r="81" spans="1:17" ht="20.25">
      <c r="A81" s="1013"/>
      <c r="B81" s="1020"/>
      <c r="C81" s="1019"/>
      <c r="D81" s="1019"/>
      <c r="E81" s="1016"/>
      <c r="F81" s="1016"/>
      <c r="G81" s="1021"/>
      <c r="H81" s="1016"/>
      <c r="I81" s="1016"/>
      <c r="J81" s="1017"/>
      <c r="K81" s="1022"/>
      <c r="L81" s="1022"/>
      <c r="M81" s="1016"/>
      <c r="N81" s="1015"/>
      <c r="O81" s="1015"/>
      <c r="P81" s="1014"/>
      <c r="Q81" s="1009"/>
    </row>
    <row r="82" spans="1:17" ht="20.25">
      <c r="A82" s="1013"/>
      <c r="B82" s="1020"/>
      <c r="C82" s="1019"/>
      <c r="D82" s="1019"/>
      <c r="E82" s="1016"/>
      <c r="F82" s="1016"/>
      <c r="G82" s="1021"/>
      <c r="H82" s="1016"/>
      <c r="I82" s="1016"/>
      <c r="J82" s="1017"/>
      <c r="K82" s="1016"/>
      <c r="L82" s="1016"/>
      <c r="M82" s="1016"/>
      <c r="N82" s="1015"/>
      <c r="O82" s="1015"/>
      <c r="P82" s="1014"/>
      <c r="Q82" s="1009"/>
    </row>
    <row r="83" spans="1:17" ht="20.25">
      <c r="A83" s="1013"/>
      <c r="B83" s="1020"/>
      <c r="C83" s="1019"/>
      <c r="D83" s="1019"/>
      <c r="E83" s="1016"/>
      <c r="F83" s="1016"/>
      <c r="G83" s="1018"/>
      <c r="H83" s="1016"/>
      <c r="I83" s="1016"/>
      <c r="J83" s="1017"/>
      <c r="K83" s="1016"/>
      <c r="L83" s="1016"/>
      <c r="M83" s="1016"/>
      <c r="N83" s="1015"/>
      <c r="O83" s="1015"/>
      <c r="P83" s="1014"/>
      <c r="Q83" s="1009"/>
    </row>
    <row r="84" spans="1:17" ht="20.25" customHeight="1" thickBot="1">
      <c r="A84" s="1013"/>
      <c r="B84" s="1012"/>
      <c r="C84" s="1011"/>
      <c r="D84" s="1011"/>
      <c r="E84" s="1004"/>
      <c r="F84" s="1004"/>
      <c r="G84" s="1004"/>
      <c r="H84" s="1004"/>
      <c r="I84" s="1004"/>
      <c r="J84" s="1004"/>
      <c r="K84" s="1004"/>
      <c r="L84" s="1004"/>
      <c r="M84" s="1004"/>
      <c r="N84" s="1004"/>
      <c r="O84" s="1004"/>
      <c r="P84" s="1010"/>
      <c r="Q84" s="1009"/>
    </row>
    <row r="85" spans="1:17" s="993" customFormat="1" ht="15.75" thickBot="1">
      <c r="A85" s="999"/>
      <c r="B85" s="999"/>
      <c r="C85" s="994"/>
      <c r="D85" s="994"/>
      <c r="E85" s="994"/>
      <c r="F85" s="994"/>
      <c r="G85" s="994"/>
      <c r="H85" s="994"/>
      <c r="I85" s="994"/>
      <c r="J85" s="994"/>
      <c r="K85" s="994"/>
      <c r="L85" s="994"/>
      <c r="M85" s="994"/>
      <c r="N85" s="994"/>
      <c r="O85" s="994"/>
      <c r="P85" s="1006"/>
      <c r="Q85" s="1006"/>
    </row>
    <row r="86" spans="1:17" s="993" customFormat="1">
      <c r="A86" s="999"/>
      <c r="B86" s="1699" t="s">
        <v>576</v>
      </c>
      <c r="C86" s="1700"/>
      <c r="D86" s="1700"/>
      <c r="E86" s="1700"/>
      <c r="F86" s="1700"/>
      <c r="G86" s="1700"/>
      <c r="H86" s="1700"/>
      <c r="I86" s="1700"/>
      <c r="J86" s="1700"/>
      <c r="K86" s="1700"/>
      <c r="L86" s="1700"/>
      <c r="M86" s="1700"/>
      <c r="N86" s="1700"/>
      <c r="O86" s="1700"/>
      <c r="P86" s="1701"/>
      <c r="Q86" s="1006"/>
    </row>
    <row r="87" spans="1:17" s="993" customFormat="1" ht="15.75" thickBot="1">
      <c r="A87" s="999"/>
      <c r="B87" s="1702"/>
      <c r="C87" s="1703"/>
      <c r="D87" s="1703"/>
      <c r="E87" s="1703"/>
      <c r="F87" s="1703"/>
      <c r="G87" s="1703"/>
      <c r="H87" s="1703"/>
      <c r="I87" s="1703"/>
      <c r="J87" s="1703"/>
      <c r="K87" s="1703"/>
      <c r="L87" s="1703"/>
      <c r="M87" s="1703"/>
      <c r="N87" s="1703"/>
      <c r="O87" s="1703"/>
      <c r="P87" s="1704"/>
      <c r="Q87" s="1006"/>
    </row>
    <row r="88" spans="1:17" s="993" customFormat="1" ht="21" customHeight="1">
      <c r="A88" s="999"/>
      <c r="B88" s="2015" t="s">
        <v>182</v>
      </c>
      <c r="C88" s="2016"/>
      <c r="D88" s="2016"/>
      <c r="E88" s="2016"/>
      <c r="F88" s="2016"/>
      <c r="G88" s="2016"/>
      <c r="H88" s="2016"/>
      <c r="I88" s="2016"/>
      <c r="J88" s="2016"/>
      <c r="K88" s="2016"/>
      <c r="L88" s="2016"/>
      <c r="M88" s="2016"/>
      <c r="N88" s="2016"/>
      <c r="O88" s="2016"/>
      <c r="P88" s="2017"/>
      <c r="Q88" s="1006"/>
    </row>
    <row r="89" spans="1:17" s="993" customFormat="1" ht="21" customHeight="1" thickBot="1">
      <c r="A89" s="999"/>
      <c r="B89" s="2018" t="s">
        <v>183</v>
      </c>
      <c r="C89" s="2019"/>
      <c r="D89" s="2019"/>
      <c r="E89" s="2019"/>
      <c r="F89" s="2019"/>
      <c r="G89" s="2019"/>
      <c r="H89" s="2019"/>
      <c r="I89" s="2019"/>
      <c r="J89" s="2019"/>
      <c r="K89" s="2019"/>
      <c r="L89" s="2019"/>
      <c r="M89" s="2019"/>
      <c r="N89" s="2019"/>
      <c r="O89" s="2019"/>
      <c r="P89" s="2020"/>
      <c r="Q89" s="1006"/>
    </row>
    <row r="90" spans="1:17" s="993" customFormat="1">
      <c r="A90" s="999"/>
      <c r="B90" s="999"/>
      <c r="C90" s="994"/>
      <c r="D90" s="994"/>
      <c r="E90" s="994"/>
      <c r="F90" s="994"/>
      <c r="G90" s="994"/>
      <c r="H90" s="994"/>
      <c r="I90" s="994"/>
      <c r="J90" s="994"/>
      <c r="K90" s="994"/>
      <c r="L90" s="994"/>
      <c r="M90" s="994"/>
      <c r="N90" s="994"/>
      <c r="O90" s="994"/>
      <c r="P90" s="1006"/>
      <c r="Q90" s="1006"/>
    </row>
    <row r="91" spans="1:17" s="993" customFormat="1">
      <c r="A91" s="999"/>
      <c r="B91" s="999"/>
      <c r="C91" s="994"/>
      <c r="D91" s="994"/>
      <c r="E91" s="994"/>
      <c r="F91" s="994"/>
      <c r="G91" s="994"/>
      <c r="H91" s="994"/>
      <c r="I91" s="994"/>
      <c r="J91" s="994"/>
      <c r="K91" s="994"/>
      <c r="L91" s="994"/>
      <c r="M91" s="994"/>
      <c r="N91" s="994"/>
      <c r="O91" s="994"/>
      <c r="P91" s="1006"/>
      <c r="Q91" s="1006"/>
    </row>
    <row r="92" spans="1:17" s="993" customFormat="1">
      <c r="A92" s="999"/>
      <c r="B92" s="999"/>
      <c r="C92" s="994"/>
      <c r="D92" s="994"/>
      <c r="E92" s="994"/>
      <c r="F92" s="994"/>
      <c r="G92" s="994"/>
      <c r="H92" s="994"/>
      <c r="I92" s="994"/>
      <c r="J92" s="994"/>
      <c r="K92" s="994"/>
      <c r="L92" s="994"/>
      <c r="M92" s="994"/>
      <c r="N92" s="994"/>
      <c r="O92" s="994"/>
      <c r="P92" s="1006"/>
      <c r="Q92" s="1006"/>
    </row>
    <row r="93" spans="1:17" s="993" customFormat="1">
      <c r="A93" s="999"/>
      <c r="B93" s="999"/>
      <c r="C93" s="994"/>
      <c r="D93" s="994"/>
      <c r="E93" s="994"/>
      <c r="F93" s="994"/>
      <c r="G93" s="994"/>
      <c r="H93" s="994"/>
      <c r="I93" s="994"/>
      <c r="J93" s="994"/>
      <c r="K93" s="994"/>
      <c r="L93" s="994"/>
      <c r="M93" s="994"/>
      <c r="N93" s="994"/>
      <c r="O93" s="994"/>
      <c r="P93" s="1006"/>
      <c r="Q93" s="1006"/>
    </row>
    <row r="94" spans="1:17" s="993" customFormat="1">
      <c r="A94" s="999"/>
      <c r="B94" s="999"/>
      <c r="C94" s="994"/>
      <c r="D94" s="994"/>
      <c r="E94" s="994"/>
      <c r="F94" s="994"/>
      <c r="G94" s="994"/>
      <c r="H94" s="994"/>
      <c r="I94" s="994"/>
      <c r="J94" s="994"/>
      <c r="K94" s="994"/>
      <c r="L94" s="994"/>
      <c r="M94" s="994"/>
      <c r="N94" s="994"/>
      <c r="O94" s="994"/>
      <c r="P94" s="1006"/>
      <c r="Q94" s="1006"/>
    </row>
    <row r="95" spans="1:17" s="993" customFormat="1">
      <c r="A95" s="999"/>
      <c r="B95" s="999"/>
      <c r="C95" s="994"/>
      <c r="D95" s="994"/>
      <c r="E95" s="994"/>
      <c r="F95" s="994"/>
      <c r="G95" s="994"/>
      <c r="H95" s="994"/>
      <c r="I95" s="994"/>
      <c r="J95" s="994"/>
      <c r="K95" s="994"/>
      <c r="L95" s="994"/>
      <c r="M95" s="994"/>
      <c r="N95" s="994"/>
      <c r="O95" s="994"/>
      <c r="P95" s="1006"/>
      <c r="Q95" s="1006"/>
    </row>
    <row r="96" spans="1:17" s="993" customFormat="1">
      <c r="A96" s="999"/>
      <c r="B96" s="999"/>
      <c r="C96" s="994"/>
      <c r="D96" s="994"/>
      <c r="E96" s="994"/>
      <c r="F96" s="994"/>
      <c r="G96" s="994"/>
      <c r="H96" s="994"/>
      <c r="I96" s="994"/>
      <c r="J96" s="994"/>
      <c r="K96" s="994"/>
      <c r="L96" s="994"/>
      <c r="M96" s="994"/>
      <c r="N96" s="994"/>
      <c r="O96" s="994"/>
      <c r="P96" s="1006"/>
      <c r="Q96" s="1006"/>
    </row>
    <row r="97" spans="1:17" s="993" customFormat="1" ht="15.75" thickBot="1">
      <c r="A97" s="999"/>
      <c r="B97" s="996"/>
      <c r="C97" s="1008"/>
      <c r="D97" s="1008"/>
      <c r="E97" s="1008"/>
      <c r="F97" s="1008"/>
      <c r="G97" s="1008"/>
      <c r="H97" s="1008"/>
      <c r="I97" s="1008"/>
      <c r="J97" s="1008"/>
      <c r="K97" s="1008"/>
      <c r="L97" s="1008"/>
      <c r="M97" s="1008"/>
      <c r="N97" s="1008"/>
      <c r="O97" s="1008"/>
      <c r="P97" s="1007"/>
      <c r="Q97" s="1006"/>
    </row>
    <row r="98" spans="1:17" ht="21" thickBot="1">
      <c r="A98" s="1005"/>
      <c r="B98" s="1004"/>
      <c r="C98" s="1004"/>
      <c r="D98" s="1004"/>
      <c r="E98" s="1004"/>
      <c r="F98" s="1004"/>
      <c r="G98" s="1004"/>
      <c r="H98" s="1004"/>
      <c r="I98" s="1004"/>
      <c r="J98" s="1004"/>
      <c r="K98" s="1004"/>
      <c r="L98" s="1004"/>
      <c r="M98" s="1004"/>
      <c r="N98" s="1004"/>
      <c r="O98" s="1004"/>
      <c r="P98" s="1004"/>
      <c r="Q98" s="1003"/>
    </row>
    <row r="99" spans="1:17" ht="15" customHeight="1">
      <c r="A99" s="1002"/>
      <c r="B99" s="2021" t="s">
        <v>184</v>
      </c>
      <c r="C99" s="2021"/>
      <c r="D99" s="2021"/>
      <c r="E99" s="2021"/>
      <c r="F99" s="2021"/>
      <c r="G99" s="2021"/>
      <c r="H99" s="2021"/>
      <c r="I99" s="2021"/>
      <c r="J99" s="2021"/>
      <c r="K99" s="2021"/>
      <c r="L99" s="2021"/>
      <c r="M99" s="2021"/>
      <c r="N99" s="2021"/>
      <c r="O99" s="2021"/>
      <c r="P99" s="2021"/>
      <c r="Q99" s="1000"/>
    </row>
    <row r="100" spans="1:17">
      <c r="A100" s="999"/>
      <c r="B100" s="2022"/>
      <c r="C100" s="2022"/>
      <c r="D100" s="2022"/>
      <c r="E100" s="2022"/>
      <c r="F100" s="2022"/>
      <c r="G100" s="2022"/>
      <c r="H100" s="2022"/>
      <c r="I100" s="2022"/>
      <c r="J100" s="2022"/>
      <c r="K100" s="2022"/>
      <c r="L100" s="2022"/>
      <c r="M100" s="2022"/>
      <c r="N100" s="2022"/>
      <c r="O100" s="2022"/>
      <c r="P100" s="2022"/>
      <c r="Q100" s="997"/>
    </row>
    <row r="101" spans="1:17">
      <c r="A101" s="999"/>
      <c r="B101" s="2022"/>
      <c r="C101" s="2022"/>
      <c r="D101" s="2022"/>
      <c r="E101" s="2022"/>
      <c r="F101" s="2022"/>
      <c r="G101" s="2022"/>
      <c r="H101" s="2022"/>
      <c r="I101" s="2022"/>
      <c r="J101" s="2022"/>
      <c r="K101" s="2022"/>
      <c r="L101" s="2022"/>
      <c r="M101" s="2022"/>
      <c r="N101" s="2022"/>
      <c r="O101" s="2022"/>
      <c r="P101" s="2022"/>
      <c r="Q101" s="997"/>
    </row>
    <row r="102" spans="1:17" ht="15.75" thickBot="1">
      <c r="A102" s="996"/>
      <c r="B102" s="2023"/>
      <c r="C102" s="2023"/>
      <c r="D102" s="2023"/>
      <c r="E102" s="2023"/>
      <c r="F102" s="2023"/>
      <c r="G102" s="2023"/>
      <c r="H102" s="2023"/>
      <c r="I102" s="2023"/>
      <c r="J102" s="2023"/>
      <c r="K102" s="2023"/>
      <c r="L102" s="2023"/>
      <c r="M102" s="2023"/>
      <c r="N102" s="2023"/>
      <c r="O102" s="2023"/>
      <c r="P102" s="2023"/>
      <c r="Q102" s="995"/>
    </row>
  </sheetData>
  <mergeCells count="52">
    <mergeCell ref="L2:N2"/>
    <mergeCell ref="O2:P2"/>
    <mergeCell ref="N3:O3"/>
    <mergeCell ref="O4:P4"/>
    <mergeCell ref="O5:P5"/>
    <mergeCell ref="N6:P6"/>
    <mergeCell ref="B40:H40"/>
    <mergeCell ref="J40:P40"/>
    <mergeCell ref="B41:D41"/>
    <mergeCell ref="F41:H41"/>
    <mergeCell ref="J41:P41"/>
    <mergeCell ref="J22:K22"/>
    <mergeCell ref="N7:P8"/>
    <mergeCell ref="A12:Q13"/>
    <mergeCell ref="J16:K16"/>
    <mergeCell ref="J18:K18"/>
    <mergeCell ref="J20:K20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53:C53"/>
    <mergeCell ref="F53:G53"/>
    <mergeCell ref="B54:C54"/>
    <mergeCell ref="F54:G54"/>
    <mergeCell ref="J43:P43"/>
    <mergeCell ref="B44:H44"/>
    <mergeCell ref="J44:P44"/>
    <mergeCell ref="B45:H45"/>
    <mergeCell ref="B49:H49"/>
    <mergeCell ref="B86:P87"/>
    <mergeCell ref="B88:P88"/>
    <mergeCell ref="B89:P89"/>
    <mergeCell ref="B99:P102"/>
    <mergeCell ref="B43:D43"/>
    <mergeCell ref="F43:H43"/>
    <mergeCell ref="B55:C55"/>
    <mergeCell ref="F55:G55"/>
    <mergeCell ref="B56:H56"/>
    <mergeCell ref="B59:P59"/>
    <mergeCell ref="B50:H50"/>
    <mergeCell ref="B60:P60"/>
    <mergeCell ref="B61:P61"/>
    <mergeCell ref="B51:H51"/>
    <mergeCell ref="B52:C52"/>
    <mergeCell ref="F52:G52"/>
  </mergeCells>
  <conditionalFormatting sqref="P17">
    <cfRule type="cellIs" dxfId="35" priority="14" operator="lessThan">
      <formula>0</formula>
    </cfRule>
    <cfRule type="cellIs" dxfId="34" priority="15" operator="equal">
      <formula>0</formula>
    </cfRule>
    <cfRule type="cellIs" dxfId="33" priority="16" operator="greaterThan">
      <formula>0</formula>
    </cfRule>
  </conditionalFormatting>
  <conditionalFormatting sqref="P19">
    <cfRule type="cellIs" dxfId="32" priority="11" operator="lessThan">
      <formula>0</formula>
    </cfRule>
    <cfRule type="cellIs" dxfId="31" priority="12" operator="equal">
      <formula>0</formula>
    </cfRule>
    <cfRule type="cellIs" dxfId="30" priority="13" operator="greaterThan">
      <formula>0</formula>
    </cfRule>
  </conditionalFormatting>
  <conditionalFormatting sqref="P21">
    <cfRule type="cellIs" dxfId="29" priority="8" operator="lessThan">
      <formula>0</formula>
    </cfRule>
    <cfRule type="cellIs" dxfId="28" priority="9" operator="equal">
      <formula>0</formula>
    </cfRule>
    <cfRule type="cellIs" dxfId="27" priority="10" operator="greaterThan">
      <formula>0</formula>
    </cfRule>
  </conditionalFormatting>
  <conditionalFormatting sqref="P23">
    <cfRule type="cellIs" dxfId="26" priority="2" operator="lessThan">
      <formula>0</formula>
    </cfRule>
    <cfRule type="cellIs" dxfId="25" priority="3" operator="equal">
      <formula>0</formula>
    </cfRule>
    <cfRule type="cellIs" dxfId="24" priority="4" operator="greaterThan">
      <formula>0</formula>
    </cfRule>
  </conditionalFormatting>
  <hyperlinks>
    <hyperlink ref="J30:P38" r:id="rId1" display="AMC selection can be made at: https://www.thelender.com/appraisals/" xr:uid="{52563B80-923B-4914-AD3A-B11C1B970DF5}"/>
    <hyperlink ref="B45:H45" r:id="rId2" display="Fee Sheet Link" xr:uid="{2E56184B-5B0B-497C-A41D-AEF28E74007C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4FF85FA-879F-453C-A9FA-E776AA4167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98A48B9E-0976-438D-ADC0-7319CC8187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4E66151-F5F0-4012-B740-644E3BB1D3C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559C8AE3-7416-4C8A-96FC-1845C5BFE29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30E8-1597-4D27-80B7-E45DD3430EC5}">
  <sheetPr codeName="Sheet31">
    <tabColor rgb="FF00B050"/>
  </sheetPr>
  <dimension ref="A1:Q102"/>
  <sheetViews>
    <sheetView view="pageBreakPreview" topLeftCell="A54" zoomScale="80" zoomScaleNormal="100" zoomScaleSheetLayoutView="80" workbookViewId="0">
      <selection activeCell="AC18" sqref="AC18"/>
    </sheetView>
  </sheetViews>
  <sheetFormatPr defaultColWidth="9.140625" defaultRowHeight="15"/>
  <cols>
    <col min="1" max="1" width="3.5703125" style="994" customWidth="1"/>
    <col min="2" max="2" width="17.7109375" style="993" customWidth="1"/>
    <col min="3" max="4" width="13.7109375" style="993" customWidth="1"/>
    <col min="5" max="5" width="1.5703125" style="993" customWidth="1"/>
    <col min="6" max="6" width="13.85546875" style="993" customWidth="1"/>
    <col min="7" max="8" width="13.7109375" style="993" customWidth="1"/>
    <col min="9" max="9" width="1.5703125" style="993" customWidth="1"/>
    <col min="10" max="11" width="13.7109375" style="993" customWidth="1"/>
    <col min="12" max="12" width="16.5703125" style="993" customWidth="1"/>
    <col min="13" max="13" width="1.42578125" style="993" customWidth="1"/>
    <col min="14" max="16" width="13.7109375" style="993" customWidth="1"/>
    <col min="17" max="17" width="2" style="993" customWidth="1"/>
    <col min="18" max="16384" width="9.140625" style="992"/>
  </cols>
  <sheetData>
    <row r="1" spans="1:17">
      <c r="A1" s="1135" t="s">
        <v>599</v>
      </c>
      <c r="B1" s="1134"/>
      <c r="C1" s="1134"/>
      <c r="D1" s="1134"/>
      <c r="E1" s="1134"/>
      <c r="F1" s="1134"/>
      <c r="G1" s="1134"/>
      <c r="H1" s="1134"/>
      <c r="I1" s="1134"/>
      <c r="J1" s="1134"/>
      <c r="K1" s="1134"/>
      <c r="L1" s="1134"/>
      <c r="M1" s="1134"/>
      <c r="N1" s="1134"/>
      <c r="O1" s="1134"/>
      <c r="P1" s="1134"/>
      <c r="Q1" s="1133"/>
    </row>
    <row r="2" spans="1:17">
      <c r="A2" s="1117"/>
      <c r="B2" s="1118"/>
      <c r="C2" s="1115"/>
      <c r="D2" s="1131"/>
      <c r="E2" s="1131"/>
      <c r="F2" s="1115"/>
      <c r="G2" s="1115"/>
      <c r="H2" s="1115"/>
      <c r="I2" s="1115"/>
      <c r="J2" s="1115"/>
      <c r="K2" s="1115"/>
      <c r="L2" s="2050" t="s">
        <v>338</v>
      </c>
      <c r="M2" s="2050"/>
      <c r="N2" s="2050"/>
      <c r="O2" s="2051">
        <f ca="1">NOW()</f>
        <v>46059.35432604167</v>
      </c>
      <c r="P2" s="2051"/>
      <c r="Q2" s="1132"/>
    </row>
    <row r="3" spans="1:17">
      <c r="A3" s="1117"/>
      <c r="B3" s="1118"/>
      <c r="C3" s="1131"/>
      <c r="D3" s="1130"/>
      <c r="E3" s="1120"/>
      <c r="F3" s="1115"/>
      <c r="G3" s="1115"/>
      <c r="H3" s="1115"/>
      <c r="I3" s="1115"/>
      <c r="J3" s="1115"/>
      <c r="K3" s="1115"/>
      <c r="L3" s="1116"/>
      <c r="M3" s="1118"/>
      <c r="N3" s="2051"/>
      <c r="O3" s="2051"/>
      <c r="P3" s="1129" t="s">
        <v>598</v>
      </c>
      <c r="Q3" s="1125"/>
    </row>
    <row r="4" spans="1:17">
      <c r="A4" s="1117"/>
      <c r="B4" s="1118"/>
      <c r="C4" s="1118"/>
      <c r="D4" s="1123"/>
      <c r="E4" s="1120"/>
      <c r="F4" s="1115"/>
      <c r="G4" s="1115"/>
      <c r="H4" s="1115"/>
      <c r="I4" s="1115"/>
      <c r="J4" s="1115"/>
      <c r="K4" s="1115"/>
      <c r="L4" s="1115"/>
      <c r="M4" s="1118"/>
      <c r="N4" s="1118"/>
      <c r="O4" s="2050"/>
      <c r="P4" s="2050"/>
      <c r="Q4" s="1125"/>
    </row>
    <row r="5" spans="1:17" ht="15.75">
      <c r="A5" s="1117"/>
      <c r="B5" s="1128"/>
      <c r="C5" s="1127"/>
      <c r="D5" s="1126"/>
      <c r="E5" s="1120"/>
      <c r="F5" s="1115"/>
      <c r="G5" s="1115"/>
      <c r="H5" s="1115"/>
      <c r="I5" s="1115"/>
      <c r="J5" s="1115"/>
      <c r="K5" s="1115"/>
      <c r="L5" s="1115"/>
      <c r="M5" s="1116"/>
      <c r="N5" s="1116"/>
      <c r="O5" s="2052"/>
      <c r="P5" s="2052"/>
      <c r="Q5" s="1125"/>
    </row>
    <row r="6" spans="1:17">
      <c r="A6" s="1124"/>
      <c r="B6" s="1123"/>
      <c r="C6" s="1123"/>
      <c r="D6" s="1115"/>
      <c r="E6" s="1120"/>
      <c r="F6" s="1115"/>
      <c r="G6" s="1115"/>
      <c r="H6" s="1115"/>
      <c r="I6" s="1115"/>
      <c r="J6" s="1115"/>
      <c r="K6" s="1115"/>
      <c r="L6" s="1115"/>
      <c r="M6" s="1116"/>
      <c r="N6" s="2074"/>
      <c r="O6" s="2075"/>
      <c r="P6" s="2075"/>
      <c r="Q6" s="1122"/>
    </row>
    <row r="7" spans="1:17">
      <c r="A7" s="1117"/>
      <c r="B7" s="1121"/>
      <c r="C7" s="1116"/>
      <c r="D7" s="1121"/>
      <c r="E7" s="1120"/>
      <c r="F7" s="1115"/>
      <c r="G7" s="1115"/>
      <c r="H7" s="1115"/>
      <c r="I7" s="1115"/>
      <c r="J7" s="1115"/>
      <c r="K7" s="1115"/>
      <c r="L7" s="1115"/>
      <c r="M7" s="1115"/>
      <c r="N7" s="2076"/>
      <c r="O7" s="2076"/>
      <c r="P7" s="2076"/>
      <c r="Q7" s="1113"/>
    </row>
    <row r="8" spans="1:17">
      <c r="A8" s="1117"/>
      <c r="B8" s="1121"/>
      <c r="C8" s="1116"/>
      <c r="D8" s="1121"/>
      <c r="E8" s="1120"/>
      <c r="F8" s="1115"/>
      <c r="G8" s="1115"/>
      <c r="H8" s="1115"/>
      <c r="I8" s="1115"/>
      <c r="J8" s="1115"/>
      <c r="K8" s="1115"/>
      <c r="L8" s="1116"/>
      <c r="M8" s="1116"/>
      <c r="N8" s="2076"/>
      <c r="O8" s="2076"/>
      <c r="P8" s="2076"/>
      <c r="Q8" s="1113"/>
    </row>
    <row r="9" spans="1:17">
      <c r="A9" s="1117"/>
      <c r="B9" s="1121"/>
      <c r="C9" s="1116"/>
      <c r="D9" s="1121"/>
      <c r="E9" s="1120"/>
      <c r="F9" s="1115"/>
      <c r="G9" s="1115"/>
      <c r="H9" s="1115"/>
      <c r="I9" s="1115"/>
      <c r="J9" s="1115"/>
      <c r="K9" s="1115"/>
      <c r="L9" s="1116"/>
      <c r="M9" s="1116"/>
      <c r="N9" s="1119"/>
      <c r="O9" s="1118"/>
      <c r="P9" s="1114"/>
      <c r="Q9" s="1113"/>
    </row>
    <row r="10" spans="1:17">
      <c r="A10" s="1117"/>
      <c r="B10" s="1116"/>
      <c r="C10" s="1116"/>
      <c r="D10" s="1116"/>
      <c r="E10" s="1116"/>
      <c r="F10" s="1116"/>
      <c r="G10" s="1116"/>
      <c r="H10" s="1116"/>
      <c r="I10" s="1116"/>
      <c r="J10" s="1116"/>
      <c r="K10" s="1116"/>
      <c r="L10" s="1116"/>
      <c r="M10" s="1110"/>
      <c r="N10" s="1115"/>
      <c r="O10" s="1115"/>
      <c r="P10" s="1114"/>
      <c r="Q10" s="1113"/>
    </row>
    <row r="11" spans="1:17">
      <c r="A11" s="1112"/>
      <c r="B11" s="1111"/>
      <c r="C11" s="1111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1"/>
      <c r="P11" s="1110"/>
      <c r="Q11" s="1109"/>
    </row>
    <row r="12" spans="1:17" ht="15" customHeight="1">
      <c r="A12" s="2054" t="s">
        <v>348</v>
      </c>
      <c r="B12" s="2055"/>
      <c r="C12" s="2055"/>
      <c r="D12" s="2055"/>
      <c r="E12" s="2055"/>
      <c r="F12" s="2055"/>
      <c r="G12" s="2055"/>
      <c r="H12" s="2055"/>
      <c r="I12" s="2055"/>
      <c r="J12" s="2055"/>
      <c r="K12" s="2055"/>
      <c r="L12" s="2055"/>
      <c r="M12" s="2055"/>
      <c r="N12" s="2055"/>
      <c r="O12" s="2055"/>
      <c r="P12" s="2055"/>
      <c r="Q12" s="2056"/>
    </row>
    <row r="13" spans="1:17" ht="15.75" customHeight="1" thickBot="1">
      <c r="A13" s="2077"/>
      <c r="B13" s="2078"/>
      <c r="C13" s="2078"/>
      <c r="D13" s="2078"/>
      <c r="E13" s="2078"/>
      <c r="F13" s="2078"/>
      <c r="G13" s="2078"/>
      <c r="H13" s="2078"/>
      <c r="I13" s="2078"/>
      <c r="J13" s="2078"/>
      <c r="K13" s="2078"/>
      <c r="L13" s="2078"/>
      <c r="M13" s="2078"/>
      <c r="N13" s="2078"/>
      <c r="O13" s="2078"/>
      <c r="P13" s="2078"/>
      <c r="Q13" s="2079"/>
    </row>
    <row r="14" spans="1:17">
      <c r="A14" s="1013"/>
      <c r="B14" s="1108"/>
      <c r="C14" s="1108"/>
      <c r="D14" s="1108"/>
      <c r="E14" s="1108"/>
      <c r="F14" s="1108"/>
      <c r="G14" s="1108"/>
      <c r="H14" s="1108"/>
      <c r="I14" s="1108"/>
      <c r="J14" s="1108"/>
      <c r="K14" s="1108"/>
      <c r="L14" s="1108"/>
      <c r="M14" s="1108"/>
      <c r="N14" s="1108"/>
      <c r="O14" s="1108"/>
      <c r="P14" s="1108"/>
      <c r="Q14" s="1009"/>
    </row>
    <row r="15" spans="1:17" ht="15" customHeight="1">
      <c r="A15" s="1013"/>
      <c r="B15" s="1107" t="s">
        <v>597</v>
      </c>
      <c r="C15" s="1106"/>
      <c r="D15" s="1106"/>
      <c r="E15" s="1106"/>
      <c r="F15" s="1106"/>
      <c r="G15" s="1106"/>
      <c r="H15" s="1106"/>
      <c r="I15" s="1106"/>
      <c r="J15" s="1106"/>
      <c r="K15" s="1106"/>
      <c r="L15" s="1106"/>
      <c r="M15" s="1106"/>
      <c r="N15" s="1106"/>
      <c r="O15" s="1106"/>
      <c r="P15" s="1105"/>
      <c r="Q15" s="1009"/>
    </row>
    <row r="16" spans="1:17" ht="15" customHeight="1">
      <c r="A16" s="1013"/>
      <c r="B16" s="1095"/>
      <c r="C16" s="1090"/>
      <c r="D16" s="1090"/>
      <c r="E16" s="1090"/>
      <c r="F16" s="1090"/>
      <c r="G16" s="1090"/>
      <c r="H16" s="1090"/>
      <c r="I16" s="1090"/>
      <c r="J16" s="2053"/>
      <c r="K16" s="2053"/>
      <c r="L16" s="1090"/>
      <c r="M16" s="1090"/>
      <c r="N16" s="1090"/>
      <c r="O16" s="1090"/>
      <c r="P16" s="1094"/>
      <c r="Q16" s="1009"/>
    </row>
    <row r="17" spans="1:17" ht="15" customHeight="1">
      <c r="A17" s="1013"/>
      <c r="B17" s="1095"/>
      <c r="C17" s="1090"/>
      <c r="D17" s="1090"/>
      <c r="E17" s="1090"/>
      <c r="F17" s="1090"/>
      <c r="G17" s="1090"/>
      <c r="H17" s="1090"/>
      <c r="I17" s="1090"/>
      <c r="J17" s="1045"/>
      <c r="K17" s="1100"/>
      <c r="L17" s="1099"/>
      <c r="M17" s="1090"/>
      <c r="N17" s="1098"/>
      <c r="O17" s="1097"/>
      <c r="P17" s="1096"/>
      <c r="Q17" s="1009"/>
    </row>
    <row r="18" spans="1:17" ht="15" customHeight="1">
      <c r="A18" s="1013"/>
      <c r="B18" s="1095"/>
      <c r="C18" s="1090"/>
      <c r="D18" s="1090"/>
      <c r="E18" s="1090"/>
      <c r="F18" s="1090"/>
      <c r="G18" s="1090"/>
      <c r="H18" s="1090"/>
      <c r="I18" s="1090"/>
      <c r="J18" s="2053"/>
      <c r="K18" s="2053"/>
      <c r="L18" s="1104"/>
      <c r="M18" s="1102"/>
      <c r="N18" s="1097"/>
      <c r="O18" s="1102"/>
      <c r="P18" s="1101"/>
      <c r="Q18" s="1009"/>
    </row>
    <row r="19" spans="1:17" ht="15" customHeight="1">
      <c r="A19" s="1013"/>
      <c r="B19" s="1095"/>
      <c r="C19" s="1090"/>
      <c r="D19" s="1090"/>
      <c r="E19" s="1090"/>
      <c r="F19" s="1090"/>
      <c r="G19" s="1090"/>
      <c r="H19" s="1090"/>
      <c r="I19" s="1090"/>
      <c r="J19" s="1045"/>
      <c r="K19" s="1100"/>
      <c r="L19" s="1099"/>
      <c r="M19" s="1090"/>
      <c r="N19" s="1098"/>
      <c r="O19" s="1097"/>
      <c r="P19" s="1096"/>
      <c r="Q19" s="1009"/>
    </row>
    <row r="20" spans="1:17" ht="15" customHeight="1">
      <c r="A20" s="1013"/>
      <c r="B20" s="1095"/>
      <c r="C20" s="1090"/>
      <c r="D20" s="1090"/>
      <c r="E20" s="1090"/>
      <c r="F20" s="1090"/>
      <c r="G20" s="1090"/>
      <c r="H20" s="1090"/>
      <c r="I20" s="1090"/>
      <c r="J20" s="2053"/>
      <c r="K20" s="2053"/>
      <c r="L20" s="1099"/>
      <c r="M20" s="1102"/>
      <c r="N20" s="1099"/>
      <c r="O20" s="1102"/>
      <c r="P20" s="1101"/>
      <c r="Q20" s="1009"/>
    </row>
    <row r="21" spans="1:17" ht="15" customHeight="1">
      <c r="A21" s="1013"/>
      <c r="B21" s="1095"/>
      <c r="C21" s="1090"/>
      <c r="D21" s="1090"/>
      <c r="E21" s="1090"/>
      <c r="F21" s="1090"/>
      <c r="G21" s="1090"/>
      <c r="H21" s="1090"/>
      <c r="I21" s="1090"/>
      <c r="J21" s="1045"/>
      <c r="K21" s="1100"/>
      <c r="L21" s="1099"/>
      <c r="M21" s="1090"/>
      <c r="N21" s="1098"/>
      <c r="O21" s="1097"/>
      <c r="P21" s="1096"/>
      <c r="Q21" s="1009"/>
    </row>
    <row r="22" spans="1:17" ht="14.25" customHeight="1">
      <c r="A22" s="1013"/>
      <c r="B22" s="1095"/>
      <c r="C22" s="1090"/>
      <c r="D22" s="1090"/>
      <c r="E22" s="1090"/>
      <c r="F22" s="1090"/>
      <c r="G22" s="1090"/>
      <c r="H22" s="1090"/>
      <c r="I22" s="1090"/>
      <c r="J22" s="2053"/>
      <c r="K22" s="2053"/>
      <c r="L22" s="1102"/>
      <c r="M22" s="1102"/>
      <c r="N22" s="1103"/>
      <c r="O22" s="1102"/>
      <c r="P22" s="1101"/>
      <c r="Q22" s="1009"/>
    </row>
    <row r="23" spans="1:17" ht="15" customHeight="1">
      <c r="A23" s="1013"/>
      <c r="B23" s="1095"/>
      <c r="C23" s="1090"/>
      <c r="D23" s="1090"/>
      <c r="E23" s="1090"/>
      <c r="F23" s="1090"/>
      <c r="G23" s="1090"/>
      <c r="H23" s="1090"/>
      <c r="I23" s="1090"/>
      <c r="J23" s="1045"/>
      <c r="K23" s="1100"/>
      <c r="L23" s="1099"/>
      <c r="M23" s="1090"/>
      <c r="N23" s="1098"/>
      <c r="O23" s="1097"/>
      <c r="P23" s="1096"/>
      <c r="Q23" s="1009"/>
    </row>
    <row r="24" spans="1:17" ht="15" customHeight="1">
      <c r="A24" s="1013"/>
      <c r="B24" s="1095"/>
      <c r="C24" s="1090"/>
      <c r="D24" s="1090"/>
      <c r="E24" s="1090"/>
      <c r="F24" s="1090"/>
      <c r="G24" s="1090"/>
      <c r="H24" s="1090"/>
      <c r="I24" s="1090"/>
      <c r="J24" s="1090"/>
      <c r="K24" s="1090"/>
      <c r="L24" s="1090" t="s">
        <v>596</v>
      </c>
      <c r="M24" s="1090"/>
      <c r="N24" s="1090"/>
      <c r="O24" s="1090"/>
      <c r="P24" s="1094"/>
      <c r="Q24" s="1009"/>
    </row>
    <row r="25" spans="1:17" ht="15" customHeight="1">
      <c r="A25" s="1013"/>
      <c r="B25" s="1095"/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4"/>
      <c r="Q25" s="1009"/>
    </row>
    <row r="26" spans="1:17" ht="15" customHeight="1">
      <c r="A26" s="1013"/>
      <c r="B26" s="1095"/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4"/>
      <c r="Q26" s="1009"/>
    </row>
    <row r="27" spans="1:17" ht="15" customHeight="1">
      <c r="A27" s="1013"/>
      <c r="B27" s="1093"/>
      <c r="C27" s="1092"/>
      <c r="D27" s="1092"/>
      <c r="E27" s="1092"/>
      <c r="F27" s="1092"/>
      <c r="G27" s="1092"/>
      <c r="H27" s="1092"/>
      <c r="I27" s="1092"/>
      <c r="J27" s="1092"/>
      <c r="K27" s="1092"/>
      <c r="L27" s="1092"/>
      <c r="M27" s="1092"/>
      <c r="N27" s="1092"/>
      <c r="O27" s="1092"/>
      <c r="P27" s="1091"/>
      <c r="Q27" s="1009"/>
    </row>
    <row r="28" spans="1:17" ht="11.25" customHeight="1" thickBot="1">
      <c r="A28" s="1013"/>
      <c r="B28" s="1090"/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09"/>
    </row>
    <row r="29" spans="1:17" ht="31.5" customHeight="1" thickBot="1">
      <c r="A29" s="1013"/>
      <c r="B29" s="2071" t="s">
        <v>595</v>
      </c>
      <c r="C29" s="2072"/>
      <c r="D29" s="2072"/>
      <c r="E29" s="2072"/>
      <c r="F29" s="2072"/>
      <c r="G29" s="2072"/>
      <c r="H29" s="2073"/>
      <c r="I29" s="1016"/>
      <c r="J29" s="1699" t="s">
        <v>594</v>
      </c>
      <c r="K29" s="1700"/>
      <c r="L29" s="1700"/>
      <c r="M29" s="1700"/>
      <c r="N29" s="1700"/>
      <c r="O29" s="1700"/>
      <c r="P29" s="1701"/>
      <c r="Q29" s="1009"/>
    </row>
    <row r="30" spans="1:17" ht="29.25" customHeight="1">
      <c r="A30" s="1013"/>
      <c r="B30" s="1023"/>
      <c r="C30" s="1016"/>
      <c r="D30" s="1016"/>
      <c r="E30" s="1016"/>
      <c r="F30" s="1016"/>
      <c r="G30" s="1016"/>
      <c r="H30" s="1055"/>
      <c r="I30" s="1016"/>
      <c r="J30" s="2062" t="s">
        <v>261</v>
      </c>
      <c r="K30" s="2063"/>
      <c r="L30" s="2063"/>
      <c r="M30" s="2063"/>
      <c r="N30" s="2063"/>
      <c r="O30" s="2063"/>
      <c r="P30" s="2064"/>
      <c r="Q30" s="1009"/>
    </row>
    <row r="31" spans="1:17" ht="20.25" customHeight="1">
      <c r="A31" s="1013"/>
      <c r="B31" s="1088" t="s">
        <v>214</v>
      </c>
      <c r="C31" s="1022"/>
      <c r="D31" s="1022"/>
      <c r="E31" s="1069"/>
      <c r="F31" s="1069"/>
      <c r="G31" s="2025" t="s">
        <v>174</v>
      </c>
      <c r="H31" s="2033"/>
      <c r="I31" s="1016"/>
      <c r="J31" s="2065"/>
      <c r="K31" s="2066"/>
      <c r="L31" s="2066"/>
      <c r="M31" s="2066"/>
      <c r="N31" s="2066"/>
      <c r="O31" s="2066"/>
      <c r="P31" s="2067"/>
      <c r="Q31" s="1009"/>
    </row>
    <row r="32" spans="1:17" ht="19.5" customHeight="1">
      <c r="A32" s="1013"/>
      <c r="B32" s="1088" t="s">
        <v>34</v>
      </c>
      <c r="C32" s="1089"/>
      <c r="D32" s="1022"/>
      <c r="E32" s="1022"/>
      <c r="F32" s="1022"/>
      <c r="G32" s="2025" t="s">
        <v>175</v>
      </c>
      <c r="H32" s="2033"/>
      <c r="I32" s="1016"/>
      <c r="J32" s="2065"/>
      <c r="K32" s="2066"/>
      <c r="L32" s="2066"/>
      <c r="M32" s="2066"/>
      <c r="N32" s="2066"/>
      <c r="O32" s="2066"/>
      <c r="P32" s="2067"/>
      <c r="Q32" s="1009"/>
    </row>
    <row r="33" spans="1:17" ht="20.25" customHeight="1">
      <c r="A33" s="1013"/>
      <c r="B33" s="1048" t="s">
        <v>35</v>
      </c>
      <c r="C33" s="1047"/>
      <c r="D33" s="1047"/>
      <c r="E33" s="1047"/>
      <c r="F33" s="1047"/>
      <c r="G33" s="2025" t="s">
        <v>333</v>
      </c>
      <c r="H33" s="2033"/>
      <c r="I33" s="1016"/>
      <c r="J33" s="2065"/>
      <c r="K33" s="2066"/>
      <c r="L33" s="2066"/>
      <c r="M33" s="2066"/>
      <c r="N33" s="2066"/>
      <c r="O33" s="2066"/>
      <c r="P33" s="2067"/>
      <c r="Q33" s="1009"/>
    </row>
    <row r="34" spans="1:17" ht="20.25" customHeight="1">
      <c r="A34" s="1013"/>
      <c r="B34" s="1088" t="s">
        <v>343</v>
      </c>
      <c r="C34" s="1041"/>
      <c r="D34" s="1022"/>
      <c r="E34" s="1022"/>
      <c r="F34" s="1022"/>
      <c r="G34" s="2025" t="s">
        <v>334</v>
      </c>
      <c r="H34" s="2033"/>
      <c r="I34" s="1016"/>
      <c r="J34" s="2065"/>
      <c r="K34" s="2066"/>
      <c r="L34" s="2066"/>
      <c r="M34" s="2066"/>
      <c r="N34" s="2066"/>
      <c r="O34" s="2066"/>
      <c r="P34" s="2067"/>
      <c r="Q34" s="1009"/>
    </row>
    <row r="35" spans="1:17" ht="20.25" customHeight="1">
      <c r="A35" s="1013"/>
      <c r="B35" s="1036"/>
      <c r="H35" s="997"/>
      <c r="I35" s="1016"/>
      <c r="J35" s="2065"/>
      <c r="K35" s="2066"/>
      <c r="L35" s="2066"/>
      <c r="M35" s="2066"/>
      <c r="N35" s="2066"/>
      <c r="O35" s="2066"/>
      <c r="P35" s="2067"/>
      <c r="Q35" s="1009"/>
    </row>
    <row r="36" spans="1:17" ht="20.25" customHeight="1">
      <c r="A36" s="1013"/>
      <c r="B36" s="2086"/>
      <c r="C36" s="2087"/>
      <c r="D36" s="2087"/>
      <c r="E36" s="2087"/>
      <c r="F36" s="2087"/>
      <c r="G36" s="2087"/>
      <c r="H36" s="2088"/>
      <c r="I36" s="1016"/>
      <c r="J36" s="2065"/>
      <c r="K36" s="2066"/>
      <c r="L36" s="2066"/>
      <c r="M36" s="2066"/>
      <c r="N36" s="2066"/>
      <c r="O36" s="2066"/>
      <c r="P36" s="2067"/>
      <c r="Q36" s="1009"/>
    </row>
    <row r="37" spans="1:17" ht="20.25" customHeight="1">
      <c r="A37" s="1013"/>
      <c r="B37" s="1084"/>
      <c r="C37" s="1083"/>
      <c r="D37" s="1083"/>
      <c r="E37" s="1083"/>
      <c r="F37" s="1083"/>
      <c r="G37" s="1083"/>
      <c r="H37" s="1082"/>
      <c r="I37" s="1016"/>
      <c r="J37" s="2065"/>
      <c r="K37" s="2066"/>
      <c r="L37" s="2066"/>
      <c r="M37" s="2066"/>
      <c r="N37" s="2066"/>
      <c r="O37" s="2066"/>
      <c r="P37" s="2067"/>
      <c r="Q37" s="1009"/>
    </row>
    <row r="38" spans="1:17" ht="21" customHeight="1" thickBot="1">
      <c r="A38" s="1013"/>
      <c r="B38" s="1081"/>
      <c r="C38" s="1080"/>
      <c r="D38" s="1080"/>
      <c r="E38" s="1080"/>
      <c r="F38" s="1080"/>
      <c r="G38" s="1080"/>
      <c r="H38" s="1079"/>
      <c r="I38" s="1016"/>
      <c r="J38" s="2068"/>
      <c r="K38" s="2069"/>
      <c r="L38" s="2069"/>
      <c r="M38" s="2069"/>
      <c r="N38" s="2069"/>
      <c r="O38" s="2069"/>
      <c r="P38" s="2070"/>
      <c r="Q38" s="1009"/>
    </row>
    <row r="39" spans="1:17" ht="17.25" customHeight="1" thickBot="1">
      <c r="A39" s="1013"/>
      <c r="B39" s="1078"/>
      <c r="C39" s="1077"/>
      <c r="D39" s="1077"/>
      <c r="E39" s="1077"/>
      <c r="F39" s="1077"/>
      <c r="G39" s="1077"/>
      <c r="H39" s="1076"/>
      <c r="I39" s="1016"/>
      <c r="J39" s="1075"/>
      <c r="K39" s="1074"/>
      <c r="L39" s="1074"/>
      <c r="M39" s="1074"/>
      <c r="N39" s="1074"/>
      <c r="O39" s="1074"/>
      <c r="P39" s="995"/>
      <c r="Q39" s="1009"/>
    </row>
    <row r="40" spans="1:17" ht="31.5" customHeight="1" thickBot="1">
      <c r="A40" s="1013"/>
      <c r="B40" s="2030" t="s">
        <v>592</v>
      </c>
      <c r="C40" s="2031"/>
      <c r="D40" s="2031"/>
      <c r="E40" s="2031"/>
      <c r="F40" s="2031"/>
      <c r="G40" s="2031"/>
      <c r="H40" s="2032"/>
      <c r="I40" s="1016"/>
      <c r="J40" s="2054" t="s">
        <v>591</v>
      </c>
      <c r="K40" s="2055"/>
      <c r="L40" s="2055"/>
      <c r="M40" s="2055"/>
      <c r="N40" s="2055"/>
      <c r="O40" s="2055"/>
      <c r="P40" s="2056"/>
      <c r="Q40" s="1009"/>
    </row>
    <row r="41" spans="1:17" ht="20.25">
      <c r="A41" s="1013"/>
      <c r="B41" s="2089" t="s">
        <v>623</v>
      </c>
      <c r="C41" s="2090"/>
      <c r="D41" s="2090"/>
      <c r="E41" s="1073"/>
      <c r="F41" s="2091">
        <v>1995</v>
      </c>
      <c r="G41" s="2091"/>
      <c r="H41" s="2092"/>
      <c r="I41" s="1016"/>
      <c r="J41" s="2059" t="s">
        <v>589</v>
      </c>
      <c r="K41" s="2060"/>
      <c r="L41" s="2060"/>
      <c r="M41" s="2060"/>
      <c r="N41" s="2060"/>
      <c r="O41" s="2060"/>
      <c r="P41" s="2061"/>
      <c r="Q41" s="1009"/>
    </row>
    <row r="42" spans="1:17" ht="20.25">
      <c r="A42" s="1013"/>
      <c r="B42" s="2046"/>
      <c r="C42" s="2047"/>
      <c r="D42" s="2047"/>
      <c r="E42" s="1058"/>
      <c r="F42" s="2048"/>
      <c r="G42" s="2048"/>
      <c r="H42" s="2049"/>
      <c r="I42" s="1016"/>
      <c r="J42" s="1036"/>
      <c r="P42" s="997"/>
      <c r="Q42" s="1009"/>
    </row>
    <row r="43" spans="1:17" ht="20.25">
      <c r="A43" s="1013"/>
      <c r="B43" s="2024"/>
      <c r="C43" s="2025"/>
      <c r="D43" s="2025"/>
      <c r="E43" s="1072"/>
      <c r="F43" s="2048"/>
      <c r="G43" s="2048"/>
      <c r="H43" s="2049"/>
      <c r="I43" s="1016"/>
      <c r="J43" s="2080" t="s">
        <v>587</v>
      </c>
      <c r="K43" s="2081"/>
      <c r="L43" s="2081"/>
      <c r="M43" s="2081"/>
      <c r="N43" s="2081"/>
      <c r="O43" s="2081"/>
      <c r="P43" s="2082"/>
      <c r="Q43" s="1009"/>
    </row>
    <row r="44" spans="1:17" ht="20.25">
      <c r="A44" s="1013"/>
      <c r="B44" s="2024" t="s">
        <v>586</v>
      </c>
      <c r="C44" s="2025"/>
      <c r="D44" s="2025"/>
      <c r="E44" s="2025"/>
      <c r="F44" s="2025"/>
      <c r="G44" s="2025"/>
      <c r="H44" s="2033"/>
      <c r="I44" s="1016"/>
      <c r="J44" s="2083" t="s">
        <v>585</v>
      </c>
      <c r="K44" s="2084"/>
      <c r="L44" s="2084"/>
      <c r="M44" s="2084"/>
      <c r="N44" s="2084"/>
      <c r="O44" s="2084"/>
      <c r="P44" s="2085"/>
      <c r="Q44" s="1009"/>
    </row>
    <row r="45" spans="1:17" ht="20.25">
      <c r="A45" s="1013"/>
      <c r="B45" s="2040" t="s">
        <v>584</v>
      </c>
      <c r="C45" s="2041"/>
      <c r="D45" s="2041"/>
      <c r="E45" s="2041"/>
      <c r="F45" s="2041"/>
      <c r="G45" s="2041"/>
      <c r="H45" s="2042"/>
      <c r="I45" s="1016"/>
      <c r="J45" s="1036"/>
      <c r="P45" s="997"/>
      <c r="Q45" s="1009"/>
    </row>
    <row r="46" spans="1:17" ht="20.25">
      <c r="A46" s="1013"/>
      <c r="B46" s="1051"/>
      <c r="C46" s="1045"/>
      <c r="D46" s="1016"/>
      <c r="E46" s="1016"/>
      <c r="F46" s="1071"/>
      <c r="G46" s="1071"/>
      <c r="H46" s="1055"/>
      <c r="I46" s="1016"/>
      <c r="J46" s="1067"/>
      <c r="K46" s="1066"/>
      <c r="L46" s="1066"/>
      <c r="M46" s="1066"/>
      <c r="N46" s="1066"/>
      <c r="O46" s="1066"/>
      <c r="P46" s="1065"/>
      <c r="Q46" s="1009"/>
    </row>
    <row r="47" spans="1:17" ht="21" thickBot="1">
      <c r="A47" s="1013"/>
      <c r="B47" s="1070"/>
      <c r="C47" s="1069"/>
      <c r="D47" s="1069"/>
      <c r="E47" s="1069"/>
      <c r="F47" s="1069"/>
      <c r="G47" s="1069"/>
      <c r="H47" s="1068"/>
      <c r="I47" s="1016"/>
      <c r="J47" s="1067"/>
      <c r="K47" s="1066"/>
      <c r="L47" s="1066"/>
      <c r="M47" s="1066"/>
      <c r="N47" s="1066"/>
      <c r="O47" s="1066"/>
      <c r="P47" s="1065"/>
      <c r="Q47" s="1009"/>
    </row>
    <row r="48" spans="1:17" ht="31.5" customHeight="1" thickBot="1">
      <c r="A48" s="1013"/>
      <c r="B48" s="1064"/>
      <c r="C48" s="1063"/>
      <c r="D48" s="1063"/>
      <c r="E48" s="1063"/>
      <c r="F48" s="1063"/>
      <c r="G48" s="1063"/>
      <c r="H48" s="1062"/>
      <c r="I48" s="1056"/>
      <c r="J48" s="1061"/>
      <c r="K48" s="1060"/>
      <c r="L48" s="1060"/>
      <c r="M48" s="1060"/>
      <c r="N48" s="1060"/>
      <c r="O48" s="1060"/>
      <c r="P48" s="1059"/>
      <c r="Q48" s="1009"/>
    </row>
    <row r="49" spans="1:17" ht="30.75" customHeight="1" thickBot="1">
      <c r="A49" s="1013"/>
      <c r="B49" s="2030" t="s">
        <v>583</v>
      </c>
      <c r="C49" s="2031"/>
      <c r="D49" s="2031"/>
      <c r="E49" s="2031"/>
      <c r="F49" s="2031"/>
      <c r="G49" s="2031"/>
      <c r="H49" s="2032"/>
      <c r="J49" s="1036"/>
      <c r="P49" s="997"/>
      <c r="Q49" s="1009"/>
    </row>
    <row r="50" spans="1:17" ht="19.5" customHeight="1">
      <c r="A50" s="1013"/>
      <c r="B50" s="2043" t="s">
        <v>582</v>
      </c>
      <c r="C50" s="2044"/>
      <c r="D50" s="2044"/>
      <c r="E50" s="2044"/>
      <c r="F50" s="2044"/>
      <c r="G50" s="2044"/>
      <c r="H50" s="2045"/>
      <c r="J50" s="1036"/>
      <c r="P50" s="997"/>
      <c r="Q50" s="1009"/>
    </row>
    <row r="51" spans="1:17" ht="19.5" customHeight="1">
      <c r="A51" s="1013"/>
      <c r="B51" s="2043" t="s">
        <v>581</v>
      </c>
      <c r="C51" s="2044"/>
      <c r="D51" s="2044"/>
      <c r="E51" s="2044"/>
      <c r="F51" s="2044"/>
      <c r="G51" s="2044"/>
      <c r="H51" s="2045"/>
      <c r="J51" s="1036"/>
      <c r="P51" s="997"/>
      <c r="Q51" s="1009"/>
    </row>
    <row r="52" spans="1:17" ht="20.25">
      <c r="A52" s="1013"/>
      <c r="B52" s="2024" t="s">
        <v>580</v>
      </c>
      <c r="C52" s="2025"/>
      <c r="D52" s="1057"/>
      <c r="E52" s="1057"/>
      <c r="F52" s="2026">
        <v>-0.125</v>
      </c>
      <c r="G52" s="2026"/>
      <c r="H52" s="1055"/>
      <c r="J52" s="1036"/>
      <c r="P52" s="997"/>
      <c r="Q52" s="1009"/>
    </row>
    <row r="53" spans="1:17" ht="20.25">
      <c r="A53" s="1013"/>
      <c r="B53" s="2024" t="s">
        <v>579</v>
      </c>
      <c r="C53" s="2025"/>
      <c r="D53" s="1057"/>
      <c r="E53" s="1057"/>
      <c r="F53" s="2026">
        <v>-0.25</v>
      </c>
      <c r="G53" s="2026"/>
      <c r="H53" s="1055"/>
      <c r="J53" s="1036"/>
      <c r="P53" s="997"/>
      <c r="Q53" s="1009"/>
    </row>
    <row r="54" spans="1:17" ht="20.25">
      <c r="A54" s="1013"/>
      <c r="B54" s="2024" t="s">
        <v>578</v>
      </c>
      <c r="C54" s="2025"/>
      <c r="D54" s="1057"/>
      <c r="E54" s="1057"/>
      <c r="F54" s="2026">
        <v>-0.375</v>
      </c>
      <c r="G54" s="2026"/>
      <c r="H54" s="1055"/>
      <c r="J54" s="1036"/>
      <c r="P54" s="997"/>
      <c r="Q54" s="1009"/>
    </row>
    <row r="55" spans="1:17" ht="20.25">
      <c r="A55" s="1013"/>
      <c r="B55" s="2024" t="s">
        <v>577</v>
      </c>
      <c r="C55" s="2025"/>
      <c r="D55" s="1016"/>
      <c r="E55" s="1016"/>
      <c r="F55" s="2026">
        <v>-0.5</v>
      </c>
      <c r="G55" s="2026"/>
      <c r="H55" s="1055"/>
      <c r="J55" s="1036"/>
      <c r="P55" s="997"/>
      <c r="Q55" s="1009"/>
    </row>
    <row r="56" spans="1:17" ht="20.25" customHeight="1" thickBot="1">
      <c r="A56" s="1013"/>
      <c r="B56" s="2027" t="s">
        <v>31</v>
      </c>
      <c r="C56" s="2028"/>
      <c r="D56" s="2028"/>
      <c r="E56" s="2028"/>
      <c r="F56" s="2028"/>
      <c r="G56" s="2028"/>
      <c r="H56" s="2029"/>
      <c r="I56" s="1016"/>
      <c r="J56" s="1054"/>
      <c r="K56" s="1053"/>
      <c r="L56" s="1053"/>
      <c r="M56" s="1053"/>
      <c r="N56" s="1053"/>
      <c r="O56" s="1053"/>
      <c r="P56" s="1052"/>
      <c r="Q56" s="1009"/>
    </row>
    <row r="57" spans="1:17" ht="20.25">
      <c r="A57" s="1013"/>
      <c r="B57" s="1036"/>
      <c r="D57" s="1037"/>
      <c r="E57" s="1037"/>
      <c r="F57" s="1037"/>
      <c r="G57" s="1056"/>
      <c r="H57" s="1055"/>
      <c r="I57" s="1016"/>
      <c r="J57" s="1036"/>
      <c r="P57" s="997"/>
      <c r="Q57" s="1009"/>
    </row>
    <row r="58" spans="1:17" ht="32.25" customHeight="1" thickBot="1">
      <c r="A58" s="1013"/>
      <c r="B58" s="1054"/>
      <c r="C58" s="1053"/>
      <c r="D58" s="1053"/>
      <c r="E58" s="1053"/>
      <c r="F58" s="1053"/>
      <c r="G58" s="1053"/>
      <c r="H58" s="1052"/>
      <c r="I58" s="1016"/>
      <c r="J58" s="1036"/>
      <c r="P58" s="997"/>
      <c r="Q58" s="1009"/>
    </row>
    <row r="59" spans="1:17" ht="31.5" customHeight="1" thickBot="1">
      <c r="A59" s="1013"/>
      <c r="B59" s="2030" t="s">
        <v>178</v>
      </c>
      <c r="C59" s="2031"/>
      <c r="D59" s="2031"/>
      <c r="E59" s="2031"/>
      <c r="F59" s="2031"/>
      <c r="G59" s="2031"/>
      <c r="H59" s="2031"/>
      <c r="I59" s="2031"/>
      <c r="J59" s="2031"/>
      <c r="K59" s="2031"/>
      <c r="L59" s="2031"/>
      <c r="M59" s="2031"/>
      <c r="N59" s="2031"/>
      <c r="O59" s="2031"/>
      <c r="P59" s="2032"/>
      <c r="Q59" s="1009"/>
    </row>
    <row r="60" spans="1:17" ht="20.25" customHeight="1">
      <c r="A60" s="1013"/>
      <c r="B60" s="2015" t="s">
        <v>481</v>
      </c>
      <c r="C60" s="2016"/>
      <c r="D60" s="2016"/>
      <c r="E60" s="2016"/>
      <c r="F60" s="2016"/>
      <c r="G60" s="2016"/>
      <c r="H60" s="2016"/>
      <c r="I60" s="2016"/>
      <c r="J60" s="2016"/>
      <c r="K60" s="2016"/>
      <c r="L60" s="2016"/>
      <c r="M60" s="2016"/>
      <c r="N60" s="2016"/>
      <c r="O60" s="2016"/>
      <c r="P60" s="2017"/>
      <c r="Q60" s="1009"/>
    </row>
    <row r="61" spans="1:17" ht="20.25" customHeight="1">
      <c r="A61" s="1013"/>
      <c r="B61" s="2024" t="s">
        <v>364</v>
      </c>
      <c r="C61" s="2025"/>
      <c r="D61" s="2025"/>
      <c r="E61" s="2025"/>
      <c r="F61" s="2025"/>
      <c r="G61" s="2025"/>
      <c r="H61" s="2025"/>
      <c r="I61" s="2025"/>
      <c r="J61" s="2025"/>
      <c r="K61" s="2025"/>
      <c r="L61" s="2025"/>
      <c r="M61" s="2025"/>
      <c r="N61" s="2025"/>
      <c r="O61" s="2025"/>
      <c r="P61" s="2033"/>
      <c r="Q61" s="1009"/>
    </row>
    <row r="62" spans="1:17" ht="20.25" customHeight="1">
      <c r="A62" s="1013"/>
      <c r="B62" s="1048"/>
      <c r="C62" s="1047"/>
      <c r="D62" s="1047"/>
      <c r="E62" s="1047"/>
      <c r="F62" s="1047"/>
      <c r="G62" s="1042"/>
      <c r="H62" s="1042"/>
      <c r="I62" s="1069"/>
      <c r="J62" s="1040"/>
      <c r="K62" s="1040"/>
      <c r="L62" s="1040"/>
      <c r="M62" s="1040"/>
      <c r="N62" s="1040"/>
      <c r="O62" s="1040"/>
      <c r="P62" s="1039"/>
      <c r="Q62" s="1009"/>
    </row>
    <row r="63" spans="1:17" ht="20.25" customHeight="1">
      <c r="A63" s="1013"/>
      <c r="B63" s="1048" t="s">
        <v>180</v>
      </c>
      <c r="C63" s="1047"/>
      <c r="D63" s="1047"/>
      <c r="E63" s="1047"/>
      <c r="F63" s="1047"/>
      <c r="G63" s="1042"/>
      <c r="H63" s="1042"/>
      <c r="I63" s="1069"/>
      <c r="J63" s="1224"/>
      <c r="K63" s="1224"/>
      <c r="L63" s="1224"/>
      <c r="M63" s="1224"/>
      <c r="N63" s="1224"/>
      <c r="O63" s="1224"/>
      <c r="P63" s="1223"/>
      <c r="Q63" s="1009"/>
    </row>
    <row r="64" spans="1:17" ht="20.25" customHeight="1">
      <c r="A64" s="1013"/>
      <c r="B64" s="1036"/>
      <c r="G64" s="1042"/>
      <c r="H64" s="1042"/>
      <c r="I64" s="1016"/>
      <c r="J64" s="1040"/>
      <c r="K64" s="1040"/>
      <c r="L64" s="1040"/>
      <c r="M64" s="1040"/>
      <c r="N64" s="1040"/>
      <c r="O64" s="1040"/>
      <c r="P64" s="1039"/>
      <c r="Q64" s="1009"/>
    </row>
    <row r="65" spans="1:17" ht="23.25" customHeight="1" thickBot="1">
      <c r="A65" s="1013"/>
      <c r="B65" s="1036"/>
      <c r="G65" s="1041"/>
      <c r="H65" s="1041"/>
      <c r="I65" s="1016"/>
      <c r="J65" s="1040"/>
      <c r="K65" s="1040"/>
      <c r="L65" s="1040"/>
      <c r="M65" s="1040"/>
      <c r="N65" s="1040"/>
      <c r="O65" s="1040"/>
      <c r="P65" s="1039"/>
      <c r="Q65" s="1009"/>
    </row>
    <row r="66" spans="1:17">
      <c r="A66" s="1013"/>
      <c r="B66" s="1038"/>
      <c r="C66" s="1037"/>
      <c r="D66" s="1037"/>
      <c r="E66" s="1037"/>
      <c r="F66" s="1037"/>
      <c r="G66" s="1037"/>
      <c r="H66" s="1037"/>
      <c r="I66" s="1037"/>
      <c r="J66" s="1037"/>
      <c r="K66" s="1037"/>
      <c r="L66" s="1037"/>
      <c r="M66" s="1037"/>
      <c r="N66" s="1037"/>
      <c r="O66" s="1037"/>
      <c r="P66" s="1000"/>
      <c r="Q66" s="1009"/>
    </row>
    <row r="67" spans="1:17" ht="19.5" customHeight="1">
      <c r="A67" s="1013"/>
      <c r="B67" s="1036"/>
      <c r="P67" s="997"/>
      <c r="Q67" s="1009"/>
    </row>
    <row r="68" spans="1:17" ht="22.5" customHeight="1">
      <c r="A68" s="1013"/>
      <c r="B68" s="1036"/>
      <c r="P68" s="997"/>
      <c r="Q68" s="1009"/>
    </row>
    <row r="69" spans="1:17">
      <c r="A69" s="1013"/>
      <c r="B69" s="1036"/>
      <c r="P69" s="997"/>
      <c r="Q69" s="1009"/>
    </row>
    <row r="70" spans="1:17">
      <c r="A70" s="1013"/>
      <c r="B70" s="1036"/>
      <c r="P70" s="997"/>
      <c r="Q70" s="1009"/>
    </row>
    <row r="71" spans="1:17">
      <c r="A71" s="1013"/>
      <c r="B71" s="1036"/>
      <c r="P71" s="997"/>
      <c r="Q71" s="1009"/>
    </row>
    <row r="72" spans="1:17" ht="40.5" customHeight="1">
      <c r="A72" s="1013"/>
      <c r="B72" s="1035"/>
      <c r="C72" s="1027"/>
      <c r="D72" s="1027"/>
      <c r="E72" s="1027"/>
      <c r="F72" s="1027"/>
      <c r="G72" s="1027"/>
      <c r="H72" s="1027"/>
      <c r="I72" s="1016"/>
      <c r="J72" s="1031"/>
      <c r="K72" s="1031"/>
      <c r="L72" s="1031"/>
      <c r="M72" s="1031"/>
      <c r="N72" s="1031"/>
      <c r="O72" s="1031"/>
      <c r="P72" s="1030"/>
      <c r="Q72" s="1009"/>
    </row>
    <row r="73" spans="1:17" ht="20.25">
      <c r="A73" s="1013"/>
      <c r="B73" s="1034"/>
      <c r="C73" s="1033"/>
      <c r="D73" s="1016"/>
      <c r="E73" s="1016"/>
      <c r="F73" s="1032"/>
      <c r="G73" s="1016"/>
      <c r="H73" s="1016"/>
      <c r="I73" s="1016"/>
      <c r="J73" s="1031"/>
      <c r="K73" s="1031"/>
      <c r="L73" s="1031"/>
      <c r="M73" s="1031"/>
      <c r="N73" s="1031"/>
      <c r="O73" s="1031"/>
      <c r="P73" s="1030"/>
      <c r="Q73" s="1009"/>
    </row>
    <row r="74" spans="1:17" ht="20.25">
      <c r="A74" s="1013"/>
      <c r="B74" s="1029"/>
      <c r="C74" s="1022"/>
      <c r="D74" s="1028"/>
      <c r="E74" s="1028"/>
      <c r="F74" s="1028"/>
      <c r="G74" s="1028"/>
      <c r="H74" s="1028"/>
      <c r="I74" s="1016"/>
      <c r="J74" s="1027"/>
      <c r="K74" s="992"/>
      <c r="L74" s="992"/>
      <c r="M74" s="992"/>
      <c r="N74" s="992"/>
      <c r="O74" s="992"/>
      <c r="P74" s="1026"/>
      <c r="Q74" s="1009"/>
    </row>
    <row r="75" spans="1:17" ht="20.25">
      <c r="A75" s="1013"/>
      <c r="B75" s="1023"/>
      <c r="C75" s="1016"/>
      <c r="D75" s="1016"/>
      <c r="E75" s="1016"/>
      <c r="F75" s="1016"/>
      <c r="G75" s="1016"/>
      <c r="H75" s="1016"/>
      <c r="I75" s="1016"/>
      <c r="J75" s="992"/>
      <c r="K75" s="992"/>
      <c r="L75" s="992"/>
      <c r="M75" s="992"/>
      <c r="N75" s="992"/>
      <c r="O75" s="992"/>
      <c r="P75" s="1026"/>
      <c r="Q75" s="1009"/>
    </row>
    <row r="76" spans="1:17" ht="20.25">
      <c r="A76" s="1013"/>
      <c r="B76" s="1023"/>
      <c r="D76" s="1016"/>
      <c r="E76" s="1016"/>
      <c r="F76" s="1016"/>
      <c r="G76" s="1016"/>
      <c r="H76" s="1016"/>
      <c r="I76" s="1016"/>
      <c r="P76" s="997"/>
      <c r="Q76" s="1009"/>
    </row>
    <row r="77" spans="1:17" ht="20.25" customHeight="1">
      <c r="A77" s="1013"/>
      <c r="B77" s="1023"/>
      <c r="C77" s="1016"/>
      <c r="D77" s="1016"/>
      <c r="E77" s="1016"/>
      <c r="F77" s="1016"/>
      <c r="G77" s="1016"/>
      <c r="H77" s="1016"/>
      <c r="I77" s="1016"/>
      <c r="J77" s="1017"/>
      <c r="N77" s="1015"/>
      <c r="O77" s="1015"/>
      <c r="P77" s="1014"/>
      <c r="Q77" s="1009"/>
    </row>
    <row r="78" spans="1:17" ht="20.25">
      <c r="A78" s="1013"/>
      <c r="B78" s="1025"/>
      <c r="C78" s="1024"/>
      <c r="D78" s="1024"/>
      <c r="E78" s="1024"/>
      <c r="F78" s="1024"/>
      <c r="G78" s="1024"/>
      <c r="H78" s="1024"/>
      <c r="I78" s="1016"/>
      <c r="J78" s="1017"/>
      <c r="K78" s="1016"/>
      <c r="L78" s="1016"/>
      <c r="M78" s="1016"/>
      <c r="N78" s="1015"/>
      <c r="O78" s="1015"/>
      <c r="P78" s="1014"/>
      <c r="Q78" s="1009"/>
    </row>
    <row r="79" spans="1:17" ht="20.25" customHeight="1">
      <c r="A79" s="1013"/>
      <c r="B79" s="1025"/>
      <c r="C79" s="1024"/>
      <c r="D79" s="1024"/>
      <c r="E79" s="1024"/>
      <c r="F79" s="1024"/>
      <c r="G79" s="1024"/>
      <c r="H79" s="1024"/>
      <c r="I79" s="1016"/>
      <c r="J79" s="1017"/>
      <c r="K79" s="1022"/>
      <c r="L79" s="1022"/>
      <c r="M79" s="1016"/>
      <c r="N79" s="1015"/>
      <c r="O79" s="1015"/>
      <c r="P79" s="1014"/>
      <c r="Q79" s="1009"/>
    </row>
    <row r="80" spans="1:17" ht="20.25">
      <c r="A80" s="1013"/>
      <c r="B80" s="1023"/>
      <c r="C80" s="1016"/>
      <c r="D80" s="1016"/>
      <c r="E80" s="1016"/>
      <c r="F80" s="1016"/>
      <c r="G80" s="1016"/>
      <c r="H80" s="1016"/>
      <c r="I80" s="1016"/>
      <c r="J80" s="1017"/>
      <c r="K80" s="1022"/>
      <c r="L80" s="1022"/>
      <c r="M80" s="1016"/>
      <c r="N80" s="1015"/>
      <c r="O80" s="1015"/>
      <c r="P80" s="1014"/>
      <c r="Q80" s="1009"/>
    </row>
    <row r="81" spans="1:17" ht="20.25">
      <c r="A81" s="1013"/>
      <c r="B81" s="1020"/>
      <c r="C81" s="1019"/>
      <c r="D81" s="1019"/>
      <c r="E81" s="1016"/>
      <c r="F81" s="1016"/>
      <c r="G81" s="1021"/>
      <c r="H81" s="1016"/>
      <c r="I81" s="1016"/>
      <c r="J81" s="1017"/>
      <c r="K81" s="1022"/>
      <c r="L81" s="1022"/>
      <c r="M81" s="1016"/>
      <c r="N81" s="1015"/>
      <c r="O81" s="1015"/>
      <c r="P81" s="1014"/>
      <c r="Q81" s="1009"/>
    </row>
    <row r="82" spans="1:17" ht="20.25">
      <c r="A82" s="1013"/>
      <c r="B82" s="1020"/>
      <c r="C82" s="1019"/>
      <c r="D82" s="1019"/>
      <c r="E82" s="1016"/>
      <c r="F82" s="1016"/>
      <c r="G82" s="1021"/>
      <c r="H82" s="1016"/>
      <c r="I82" s="1016"/>
      <c r="J82" s="1017"/>
      <c r="K82" s="1016"/>
      <c r="L82" s="1016"/>
      <c r="M82" s="1016"/>
      <c r="N82" s="1015"/>
      <c r="O82" s="1015"/>
      <c r="P82" s="1014"/>
      <c r="Q82" s="1009"/>
    </row>
    <row r="83" spans="1:17" ht="20.25">
      <c r="A83" s="1013"/>
      <c r="B83" s="1020"/>
      <c r="C83" s="1019"/>
      <c r="D83" s="1019"/>
      <c r="E83" s="1016"/>
      <c r="F83" s="1016"/>
      <c r="G83" s="1018"/>
      <c r="H83" s="1016"/>
      <c r="I83" s="1016"/>
      <c r="J83" s="1017"/>
      <c r="K83" s="1016"/>
      <c r="L83" s="1016"/>
      <c r="M83" s="1016"/>
      <c r="N83" s="1015"/>
      <c r="O83" s="1015"/>
      <c r="P83" s="1014"/>
      <c r="Q83" s="1009"/>
    </row>
    <row r="84" spans="1:17" ht="20.25" customHeight="1" thickBot="1">
      <c r="A84" s="1013"/>
      <c r="B84" s="1012"/>
      <c r="C84" s="1011"/>
      <c r="D84" s="1011"/>
      <c r="E84" s="1004"/>
      <c r="F84" s="1004"/>
      <c r="G84" s="1004"/>
      <c r="H84" s="1004"/>
      <c r="I84" s="1004"/>
      <c r="J84" s="1004"/>
      <c r="K84" s="1004"/>
      <c r="L84" s="1004"/>
      <c r="M84" s="1004"/>
      <c r="N84" s="1004"/>
      <c r="O84" s="1004"/>
      <c r="P84" s="1010"/>
      <c r="Q84" s="1009"/>
    </row>
    <row r="85" spans="1:17" s="993" customFormat="1" ht="15.75" thickBot="1">
      <c r="A85" s="999"/>
      <c r="B85" s="999"/>
      <c r="C85" s="994"/>
      <c r="D85" s="994"/>
      <c r="E85" s="994"/>
      <c r="F85" s="994"/>
      <c r="G85" s="994"/>
      <c r="H85" s="994"/>
      <c r="I85" s="994"/>
      <c r="J85" s="994"/>
      <c r="K85" s="994"/>
      <c r="L85" s="994"/>
      <c r="M85" s="994"/>
      <c r="N85" s="994"/>
      <c r="O85" s="994"/>
      <c r="P85" s="1006"/>
      <c r="Q85" s="1006"/>
    </row>
    <row r="86" spans="1:17" s="993" customFormat="1">
      <c r="A86" s="999"/>
      <c r="B86" s="1699" t="s">
        <v>576</v>
      </c>
      <c r="C86" s="1700"/>
      <c r="D86" s="1700"/>
      <c r="E86" s="1700"/>
      <c r="F86" s="1700"/>
      <c r="G86" s="1700"/>
      <c r="H86" s="1700"/>
      <c r="I86" s="1700"/>
      <c r="J86" s="1700"/>
      <c r="K86" s="1700"/>
      <c r="L86" s="1700"/>
      <c r="M86" s="1700"/>
      <c r="N86" s="1700"/>
      <c r="O86" s="1700"/>
      <c r="P86" s="1701"/>
      <c r="Q86" s="1006"/>
    </row>
    <row r="87" spans="1:17" s="993" customFormat="1" ht="15.75" thickBot="1">
      <c r="A87" s="999"/>
      <c r="B87" s="1702"/>
      <c r="C87" s="1703"/>
      <c r="D87" s="1703"/>
      <c r="E87" s="1703"/>
      <c r="F87" s="1703"/>
      <c r="G87" s="1703"/>
      <c r="H87" s="1703"/>
      <c r="I87" s="1703"/>
      <c r="J87" s="1703"/>
      <c r="K87" s="1703"/>
      <c r="L87" s="1703"/>
      <c r="M87" s="1703"/>
      <c r="N87" s="1703"/>
      <c r="O87" s="1703"/>
      <c r="P87" s="1704"/>
      <c r="Q87" s="1006"/>
    </row>
    <row r="88" spans="1:17" s="993" customFormat="1" ht="21" customHeight="1">
      <c r="A88" s="999"/>
      <c r="B88" s="2015" t="s">
        <v>182</v>
      </c>
      <c r="C88" s="2016"/>
      <c r="D88" s="2016"/>
      <c r="E88" s="2016"/>
      <c r="F88" s="2016"/>
      <c r="G88" s="2016"/>
      <c r="H88" s="2016"/>
      <c r="I88" s="2016"/>
      <c r="J88" s="2016"/>
      <c r="K88" s="2016"/>
      <c r="L88" s="2016"/>
      <c r="M88" s="2016"/>
      <c r="N88" s="2016"/>
      <c r="O88" s="2016"/>
      <c r="P88" s="2017"/>
      <c r="Q88" s="1006"/>
    </row>
    <row r="89" spans="1:17" s="993" customFormat="1" ht="21" customHeight="1" thickBot="1">
      <c r="A89" s="999"/>
      <c r="B89" s="2018" t="s">
        <v>183</v>
      </c>
      <c r="C89" s="2019"/>
      <c r="D89" s="2019"/>
      <c r="E89" s="2019"/>
      <c r="F89" s="2019"/>
      <c r="G89" s="2019"/>
      <c r="H89" s="2019"/>
      <c r="I89" s="2019"/>
      <c r="J89" s="2019"/>
      <c r="K89" s="2019"/>
      <c r="L89" s="2019"/>
      <c r="M89" s="2019"/>
      <c r="N89" s="2019"/>
      <c r="O89" s="2019"/>
      <c r="P89" s="2020"/>
      <c r="Q89" s="1006"/>
    </row>
    <row r="90" spans="1:17" s="993" customFormat="1">
      <c r="A90" s="999"/>
      <c r="B90" s="999"/>
      <c r="C90" s="994"/>
      <c r="D90" s="994"/>
      <c r="E90" s="994"/>
      <c r="F90" s="994"/>
      <c r="G90" s="994"/>
      <c r="H90" s="994"/>
      <c r="I90" s="994"/>
      <c r="J90" s="994"/>
      <c r="K90" s="994"/>
      <c r="L90" s="994"/>
      <c r="M90" s="994"/>
      <c r="N90" s="994"/>
      <c r="O90" s="994"/>
      <c r="P90" s="1006"/>
      <c r="Q90" s="1006"/>
    </row>
    <row r="91" spans="1:17" s="993" customFormat="1">
      <c r="A91" s="999"/>
      <c r="B91" s="999"/>
      <c r="C91" s="994"/>
      <c r="D91" s="994"/>
      <c r="E91" s="994"/>
      <c r="F91" s="994"/>
      <c r="G91" s="994"/>
      <c r="H91" s="994"/>
      <c r="I91" s="994"/>
      <c r="J91" s="994"/>
      <c r="K91" s="994"/>
      <c r="L91" s="994"/>
      <c r="M91" s="994"/>
      <c r="N91" s="994"/>
      <c r="O91" s="994"/>
      <c r="P91" s="1006"/>
      <c r="Q91" s="1006"/>
    </row>
    <row r="92" spans="1:17" s="993" customFormat="1">
      <c r="A92" s="999"/>
      <c r="B92" s="999"/>
      <c r="C92" s="994"/>
      <c r="D92" s="994"/>
      <c r="E92" s="994"/>
      <c r="F92" s="994"/>
      <c r="G92" s="994"/>
      <c r="H92" s="994"/>
      <c r="I92" s="994"/>
      <c r="J92" s="994"/>
      <c r="K92" s="994"/>
      <c r="L92" s="994"/>
      <c r="M92" s="994"/>
      <c r="N92" s="994"/>
      <c r="O92" s="994"/>
      <c r="P92" s="1006"/>
      <c r="Q92" s="1006"/>
    </row>
    <row r="93" spans="1:17" s="993" customFormat="1">
      <c r="A93" s="999"/>
      <c r="B93" s="999"/>
      <c r="C93" s="994"/>
      <c r="D93" s="994"/>
      <c r="E93" s="994"/>
      <c r="F93" s="994"/>
      <c r="G93" s="994"/>
      <c r="H93" s="994"/>
      <c r="I93" s="994"/>
      <c r="J93" s="994"/>
      <c r="K93" s="994"/>
      <c r="L93" s="994"/>
      <c r="M93" s="994"/>
      <c r="N93" s="994"/>
      <c r="O93" s="994"/>
      <c r="P93" s="1006"/>
      <c r="Q93" s="1006"/>
    </row>
    <row r="94" spans="1:17" s="993" customFormat="1">
      <c r="A94" s="999"/>
      <c r="B94" s="999"/>
      <c r="C94" s="994"/>
      <c r="D94" s="994"/>
      <c r="E94" s="994"/>
      <c r="F94" s="994"/>
      <c r="G94" s="994"/>
      <c r="H94" s="994"/>
      <c r="I94" s="994"/>
      <c r="J94" s="994"/>
      <c r="K94" s="994"/>
      <c r="L94" s="994"/>
      <c r="M94" s="994"/>
      <c r="N94" s="994"/>
      <c r="O94" s="994"/>
      <c r="P94" s="1006"/>
      <c r="Q94" s="1006"/>
    </row>
    <row r="95" spans="1:17" s="993" customFormat="1">
      <c r="A95" s="999"/>
      <c r="B95" s="999"/>
      <c r="C95" s="994"/>
      <c r="D95" s="994"/>
      <c r="E95" s="994"/>
      <c r="F95" s="994"/>
      <c r="G95" s="994"/>
      <c r="H95" s="994"/>
      <c r="I95" s="994"/>
      <c r="J95" s="994"/>
      <c r="K95" s="994"/>
      <c r="L95" s="994"/>
      <c r="M95" s="994"/>
      <c r="N95" s="994"/>
      <c r="O95" s="994"/>
      <c r="P95" s="1006"/>
      <c r="Q95" s="1006"/>
    </row>
    <row r="96" spans="1:17" s="993" customFormat="1">
      <c r="A96" s="999"/>
      <c r="B96" s="999"/>
      <c r="C96" s="994"/>
      <c r="D96" s="994"/>
      <c r="E96" s="994"/>
      <c r="F96" s="994"/>
      <c r="G96" s="994"/>
      <c r="H96" s="994"/>
      <c r="I96" s="994"/>
      <c r="J96" s="994"/>
      <c r="K96" s="994"/>
      <c r="L96" s="994"/>
      <c r="M96" s="994"/>
      <c r="N96" s="994"/>
      <c r="O96" s="994"/>
      <c r="P96" s="1006"/>
      <c r="Q96" s="1006"/>
    </row>
    <row r="97" spans="1:17" s="993" customFormat="1" ht="15.75" thickBot="1">
      <c r="A97" s="999"/>
      <c r="B97" s="996"/>
      <c r="C97" s="1008"/>
      <c r="D97" s="1008"/>
      <c r="E97" s="1008"/>
      <c r="F97" s="1008"/>
      <c r="G97" s="1008"/>
      <c r="H97" s="1008"/>
      <c r="I97" s="1008"/>
      <c r="J97" s="1008"/>
      <c r="K97" s="1008"/>
      <c r="L97" s="1008"/>
      <c r="M97" s="1008"/>
      <c r="N97" s="1008"/>
      <c r="O97" s="1008"/>
      <c r="P97" s="1007"/>
      <c r="Q97" s="1006"/>
    </row>
    <row r="98" spans="1:17" ht="21" thickBot="1">
      <c r="A98" s="1005"/>
      <c r="B98" s="1004"/>
      <c r="C98" s="1004"/>
      <c r="D98" s="1004"/>
      <c r="E98" s="1004"/>
      <c r="F98" s="1004"/>
      <c r="G98" s="1004"/>
      <c r="H98" s="1004"/>
      <c r="I98" s="1004"/>
      <c r="J98" s="1004"/>
      <c r="K98" s="1004"/>
      <c r="L98" s="1004"/>
      <c r="M98" s="1004"/>
      <c r="N98" s="1004"/>
      <c r="O98" s="1004"/>
      <c r="P98" s="1004"/>
      <c r="Q98" s="1003"/>
    </row>
    <row r="99" spans="1:17" ht="15" customHeight="1">
      <c r="A99" s="1002"/>
      <c r="B99" s="2021" t="s">
        <v>184</v>
      </c>
      <c r="C99" s="2021"/>
      <c r="D99" s="2021"/>
      <c r="E99" s="2021"/>
      <c r="F99" s="2021"/>
      <c r="G99" s="2021"/>
      <c r="H99" s="2021"/>
      <c r="I99" s="2021"/>
      <c r="J99" s="2021"/>
      <c r="K99" s="2021"/>
      <c r="L99" s="2021"/>
      <c r="M99" s="2021"/>
      <c r="N99" s="2021"/>
      <c r="O99" s="2021"/>
      <c r="P99" s="2021"/>
      <c r="Q99" s="1000"/>
    </row>
    <row r="100" spans="1:17">
      <c r="A100" s="999"/>
      <c r="B100" s="2022"/>
      <c r="C100" s="2022"/>
      <c r="D100" s="2022"/>
      <c r="E100" s="2022"/>
      <c r="F100" s="2022"/>
      <c r="G100" s="2022"/>
      <c r="H100" s="2022"/>
      <c r="I100" s="2022"/>
      <c r="J100" s="2022"/>
      <c r="K100" s="2022"/>
      <c r="L100" s="2022"/>
      <c r="M100" s="2022"/>
      <c r="N100" s="2022"/>
      <c r="O100" s="2022"/>
      <c r="P100" s="2022"/>
      <c r="Q100" s="997"/>
    </row>
    <row r="101" spans="1:17">
      <c r="A101" s="999"/>
      <c r="B101" s="2022"/>
      <c r="C101" s="2022"/>
      <c r="D101" s="2022"/>
      <c r="E101" s="2022"/>
      <c r="F101" s="2022"/>
      <c r="G101" s="2022"/>
      <c r="H101" s="2022"/>
      <c r="I101" s="2022"/>
      <c r="J101" s="2022"/>
      <c r="K101" s="2022"/>
      <c r="L101" s="2022"/>
      <c r="M101" s="2022"/>
      <c r="N101" s="2022"/>
      <c r="O101" s="2022"/>
      <c r="P101" s="2022"/>
      <c r="Q101" s="997"/>
    </row>
    <row r="102" spans="1:17" ht="15.75" thickBot="1">
      <c r="A102" s="996"/>
      <c r="B102" s="2023"/>
      <c r="C102" s="2023"/>
      <c r="D102" s="2023"/>
      <c r="E102" s="2023"/>
      <c r="F102" s="2023"/>
      <c r="G102" s="2023"/>
      <c r="H102" s="2023"/>
      <c r="I102" s="2023"/>
      <c r="J102" s="2023"/>
      <c r="K102" s="2023"/>
      <c r="L102" s="2023"/>
      <c r="M102" s="2023"/>
      <c r="N102" s="2023"/>
      <c r="O102" s="2023"/>
      <c r="P102" s="2023"/>
      <c r="Q102" s="995"/>
    </row>
  </sheetData>
  <mergeCells count="52">
    <mergeCell ref="F53:G53"/>
    <mergeCell ref="B54:C54"/>
    <mergeCell ref="F54:G54"/>
    <mergeCell ref="B99:P102"/>
    <mergeCell ref="B56:H56"/>
    <mergeCell ref="B59:P59"/>
    <mergeCell ref="B86:P87"/>
    <mergeCell ref="B88:P88"/>
    <mergeCell ref="B89:P89"/>
    <mergeCell ref="B60:P60"/>
    <mergeCell ref="B61:P61"/>
    <mergeCell ref="J40:P40"/>
    <mergeCell ref="B41:D41"/>
    <mergeCell ref="F41:H41"/>
    <mergeCell ref="J41:P41"/>
    <mergeCell ref="B55:C55"/>
    <mergeCell ref="F55:G55"/>
    <mergeCell ref="J43:P43"/>
    <mergeCell ref="B44:H44"/>
    <mergeCell ref="J44:P44"/>
    <mergeCell ref="B49:H49"/>
    <mergeCell ref="B50:H50"/>
    <mergeCell ref="B51:H51"/>
    <mergeCell ref="B45:H45"/>
    <mergeCell ref="B52:C52"/>
    <mergeCell ref="F52:G52"/>
    <mergeCell ref="B53:C53"/>
    <mergeCell ref="B42:D42"/>
    <mergeCell ref="F42:H42"/>
    <mergeCell ref="B43:D43"/>
    <mergeCell ref="F43:H43"/>
    <mergeCell ref="J18:K18"/>
    <mergeCell ref="J20:K20"/>
    <mergeCell ref="B29:H29"/>
    <mergeCell ref="J29:P29"/>
    <mergeCell ref="J30:P38"/>
    <mergeCell ref="G31:H31"/>
    <mergeCell ref="G32:H32"/>
    <mergeCell ref="G33:H33"/>
    <mergeCell ref="G34:H34"/>
    <mergeCell ref="B36:H36"/>
    <mergeCell ref="J22:K22"/>
    <mergeCell ref="B40:H40"/>
    <mergeCell ref="N6:P6"/>
    <mergeCell ref="N7:P8"/>
    <mergeCell ref="A12:Q13"/>
    <mergeCell ref="J16:K16"/>
    <mergeCell ref="L2:N2"/>
    <mergeCell ref="O2:P2"/>
    <mergeCell ref="N3:O3"/>
    <mergeCell ref="O4:P4"/>
    <mergeCell ref="O5:P5"/>
  </mergeCells>
  <conditionalFormatting sqref="P17">
    <cfRule type="cellIs" dxfId="23" priority="14" operator="lessThan">
      <formula>0</formula>
    </cfRule>
    <cfRule type="cellIs" dxfId="22" priority="15" operator="equal">
      <formula>0</formula>
    </cfRule>
    <cfRule type="cellIs" dxfId="21" priority="16" operator="greaterThan">
      <formula>0</formula>
    </cfRule>
  </conditionalFormatting>
  <conditionalFormatting sqref="P19">
    <cfRule type="cellIs" dxfId="20" priority="11" operator="lessThan">
      <formula>0</formula>
    </cfRule>
    <cfRule type="cellIs" dxfId="19" priority="12" operator="equal">
      <formula>0</formula>
    </cfRule>
    <cfRule type="cellIs" dxfId="18" priority="13" operator="greaterThan">
      <formula>0</formula>
    </cfRule>
  </conditionalFormatting>
  <conditionalFormatting sqref="P21">
    <cfRule type="cellIs" dxfId="17" priority="8" operator="lessThan">
      <formula>0</formula>
    </cfRule>
    <cfRule type="cellIs" dxfId="16" priority="9" operator="equal">
      <formula>0</formula>
    </cfRule>
    <cfRule type="cellIs" dxfId="15" priority="10" operator="greaterThan">
      <formula>0</formula>
    </cfRule>
  </conditionalFormatting>
  <conditionalFormatting sqref="P23">
    <cfRule type="cellIs" dxfId="14" priority="2" operator="lessThan">
      <formula>0</formula>
    </cfRule>
    <cfRule type="cellIs" dxfId="13" priority="3" operator="equal">
      <formula>0</formula>
    </cfRule>
    <cfRule type="cellIs" dxfId="12" priority="4" operator="greaterThan">
      <formula>0</formula>
    </cfRule>
  </conditionalFormatting>
  <hyperlinks>
    <hyperlink ref="J30:P38" r:id="rId1" display="AMC selection can be made at: https://www.thelender.com/appraisals/" xr:uid="{FAE1A6C4-44D1-43AD-859D-B0743F14DA97}"/>
    <hyperlink ref="B45:H45" r:id="rId2" display="Fee Sheet Link" xr:uid="{7065D1A8-DC4D-47FC-9498-28FA28A19C9D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2EDBE9B9-74D9-4104-B2D6-D4B3F2BF32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BF4C5A2-FCDA-4486-878E-20C95822F1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363DFD1-9AD0-4C57-ACA7-9449C342CAE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6EFCA7B3-69CC-484E-9C37-49B441E3B2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CD6B-F77A-4C50-8925-2614D2EA84F8}">
  <sheetPr codeName="Sheet35">
    <tabColor rgb="FF00B050"/>
  </sheetPr>
  <dimension ref="A1:Q102"/>
  <sheetViews>
    <sheetView view="pageBreakPreview" zoomScale="70" zoomScaleNormal="100" zoomScaleSheetLayoutView="70" workbookViewId="0">
      <selection activeCell="AD13" sqref="AD13"/>
    </sheetView>
  </sheetViews>
  <sheetFormatPr defaultColWidth="9.140625" defaultRowHeight="15"/>
  <cols>
    <col min="1" max="1" width="3.5703125" style="994" customWidth="1"/>
    <col min="2" max="2" width="17.7109375" style="993" customWidth="1"/>
    <col min="3" max="4" width="13.7109375" style="993" customWidth="1"/>
    <col min="5" max="5" width="1.5703125" style="993" customWidth="1"/>
    <col min="6" max="6" width="13.85546875" style="993" customWidth="1"/>
    <col min="7" max="8" width="13.7109375" style="993" customWidth="1"/>
    <col min="9" max="9" width="1.5703125" style="993" customWidth="1"/>
    <col min="10" max="11" width="13.7109375" style="993" customWidth="1"/>
    <col min="12" max="12" width="16.5703125" style="993" customWidth="1"/>
    <col min="13" max="13" width="1.42578125" style="993" customWidth="1"/>
    <col min="14" max="16" width="13.7109375" style="993" customWidth="1"/>
    <col min="17" max="17" width="2" style="993" customWidth="1"/>
    <col min="18" max="16384" width="9.140625" style="992"/>
  </cols>
  <sheetData>
    <row r="1" spans="1:17">
      <c r="A1" s="1135" t="s">
        <v>599</v>
      </c>
      <c r="B1" s="1134"/>
      <c r="C1" s="1134"/>
      <c r="D1" s="1134"/>
      <c r="E1" s="1134"/>
      <c r="F1" s="1134"/>
      <c r="G1" s="1134"/>
      <c r="H1" s="1134"/>
      <c r="I1" s="1134"/>
      <c r="J1" s="1134"/>
      <c r="K1" s="1134"/>
      <c r="L1" s="1134"/>
      <c r="M1" s="1134"/>
      <c r="N1" s="1134"/>
      <c r="O1" s="1134"/>
      <c r="P1" s="1134"/>
      <c r="Q1" s="1133"/>
    </row>
    <row r="2" spans="1:17">
      <c r="A2" s="1117"/>
      <c r="B2" s="1118"/>
      <c r="C2" s="1115"/>
      <c r="D2" s="1131"/>
      <c r="E2" s="1131"/>
      <c r="F2" s="1115"/>
      <c r="G2" s="1115"/>
      <c r="H2" s="1115"/>
      <c r="I2" s="1115"/>
      <c r="J2" s="1115"/>
      <c r="K2" s="1115"/>
      <c r="L2" s="2050" t="s">
        <v>338</v>
      </c>
      <c r="M2" s="2050"/>
      <c r="N2" s="2050"/>
      <c r="O2" s="2051">
        <f ca="1">NOW()</f>
        <v>46059.35432604167</v>
      </c>
      <c r="P2" s="2051"/>
      <c r="Q2" s="1132"/>
    </row>
    <row r="3" spans="1:17">
      <c r="A3" s="1117"/>
      <c r="B3" s="1118"/>
      <c r="C3" s="1131"/>
      <c r="D3" s="1130"/>
      <c r="E3" s="1120"/>
      <c r="F3" s="1115"/>
      <c r="G3" s="1115"/>
      <c r="H3" s="1115"/>
      <c r="I3" s="1115"/>
      <c r="J3" s="1115"/>
      <c r="K3" s="1115"/>
      <c r="L3" s="1116"/>
      <c r="M3" s="1118"/>
      <c r="N3" s="2051"/>
      <c r="O3" s="2051"/>
      <c r="P3" s="1129" t="s">
        <v>598</v>
      </c>
      <c r="Q3" s="1125"/>
    </row>
    <row r="4" spans="1:17">
      <c r="A4" s="1117"/>
      <c r="B4" s="1118"/>
      <c r="C4" s="1118"/>
      <c r="D4" s="1123"/>
      <c r="E4" s="1120"/>
      <c r="F4" s="1115"/>
      <c r="G4" s="1115"/>
      <c r="H4" s="1115"/>
      <c r="I4" s="1115"/>
      <c r="J4" s="1115"/>
      <c r="K4" s="1115"/>
      <c r="L4" s="1115"/>
      <c r="M4" s="1118"/>
      <c r="N4" s="1118"/>
      <c r="O4" s="2050"/>
      <c r="P4" s="2050"/>
      <c r="Q4" s="1125"/>
    </row>
    <row r="5" spans="1:17" ht="15.75">
      <c r="A5" s="1117"/>
      <c r="B5" s="1128"/>
      <c r="C5" s="1127"/>
      <c r="D5" s="1126"/>
      <c r="E5" s="1120"/>
      <c r="F5" s="1115"/>
      <c r="G5" s="1115"/>
      <c r="H5" s="1115"/>
      <c r="I5" s="1115"/>
      <c r="J5" s="1115"/>
      <c r="K5" s="1115"/>
      <c r="L5" s="1115"/>
      <c r="M5" s="1116"/>
      <c r="N5" s="1116"/>
      <c r="O5" s="2052"/>
      <c r="P5" s="2052"/>
      <c r="Q5" s="1125"/>
    </row>
    <row r="6" spans="1:17">
      <c r="A6" s="1124"/>
      <c r="B6" s="1123"/>
      <c r="C6" s="1123"/>
      <c r="D6" s="1115"/>
      <c r="E6" s="1120"/>
      <c r="F6" s="1115"/>
      <c r="G6" s="1115"/>
      <c r="H6" s="1115"/>
      <c r="I6" s="1115"/>
      <c r="J6" s="1115"/>
      <c r="K6" s="1115"/>
      <c r="L6" s="1115"/>
      <c r="M6" s="1116"/>
      <c r="N6" s="2074"/>
      <c r="O6" s="2075"/>
      <c r="P6" s="2075"/>
      <c r="Q6" s="1122"/>
    </row>
    <row r="7" spans="1:17">
      <c r="A7" s="1117"/>
      <c r="B7" s="1121"/>
      <c r="C7" s="1116"/>
      <c r="D7" s="1121"/>
      <c r="E7" s="1120"/>
      <c r="F7" s="1115"/>
      <c r="G7" s="1115"/>
      <c r="H7" s="1115"/>
      <c r="I7" s="1115"/>
      <c r="J7" s="1115"/>
      <c r="K7" s="1115"/>
      <c r="L7" s="1115"/>
      <c r="M7" s="1115"/>
      <c r="N7" s="2076"/>
      <c r="O7" s="2076"/>
      <c r="P7" s="2076"/>
      <c r="Q7" s="1113"/>
    </row>
    <row r="8" spans="1:17">
      <c r="A8" s="1117"/>
      <c r="B8" s="1121"/>
      <c r="C8" s="1116"/>
      <c r="D8" s="1121"/>
      <c r="E8" s="1120"/>
      <c r="F8" s="1115"/>
      <c r="G8" s="1115"/>
      <c r="H8" s="1115"/>
      <c r="I8" s="1115"/>
      <c r="J8" s="1115"/>
      <c r="K8" s="1115"/>
      <c r="L8" s="1116"/>
      <c r="M8" s="1116"/>
      <c r="N8" s="2076"/>
      <c r="O8" s="2076"/>
      <c r="P8" s="2076"/>
      <c r="Q8" s="1113"/>
    </row>
    <row r="9" spans="1:17">
      <c r="A9" s="1117"/>
      <c r="B9" s="1121"/>
      <c r="C9" s="1116"/>
      <c r="D9" s="1121"/>
      <c r="E9" s="1120"/>
      <c r="F9" s="1115"/>
      <c r="G9" s="1115"/>
      <c r="H9" s="1115"/>
      <c r="I9" s="1115"/>
      <c r="J9" s="1115"/>
      <c r="K9" s="1115"/>
      <c r="L9" s="1116"/>
      <c r="M9" s="1116"/>
      <c r="N9" s="1119"/>
      <c r="O9" s="1118"/>
      <c r="P9" s="1114"/>
      <c r="Q9" s="1113"/>
    </row>
    <row r="10" spans="1:17">
      <c r="A10" s="1117"/>
      <c r="B10" s="1116"/>
      <c r="C10" s="1116"/>
      <c r="D10" s="1116"/>
      <c r="E10" s="1116"/>
      <c r="F10" s="1116"/>
      <c r="G10" s="1116"/>
      <c r="H10" s="1116"/>
      <c r="I10" s="1116"/>
      <c r="J10" s="1116"/>
      <c r="K10" s="1116"/>
      <c r="L10" s="1116"/>
      <c r="M10" s="1110"/>
      <c r="N10" s="1115"/>
      <c r="O10" s="1115"/>
      <c r="P10" s="1114"/>
      <c r="Q10" s="1113"/>
    </row>
    <row r="11" spans="1:17">
      <c r="A11" s="1112"/>
      <c r="B11" s="1111"/>
      <c r="C11" s="1111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1"/>
      <c r="P11" s="1110"/>
      <c r="Q11" s="1109"/>
    </row>
    <row r="12" spans="1:17" ht="15" customHeight="1">
      <c r="A12" s="2054" t="s">
        <v>637</v>
      </c>
      <c r="B12" s="2055"/>
      <c r="C12" s="2055"/>
      <c r="D12" s="2055"/>
      <c r="E12" s="2055"/>
      <c r="F12" s="2055"/>
      <c r="G12" s="2055"/>
      <c r="H12" s="2055"/>
      <c r="I12" s="2055"/>
      <c r="J12" s="2055"/>
      <c r="K12" s="2055"/>
      <c r="L12" s="2055"/>
      <c r="M12" s="2055"/>
      <c r="N12" s="2055"/>
      <c r="O12" s="2055"/>
      <c r="P12" s="2055"/>
      <c r="Q12" s="2056"/>
    </row>
    <row r="13" spans="1:17" ht="15.75" customHeight="1" thickBot="1">
      <c r="A13" s="2077"/>
      <c r="B13" s="2078"/>
      <c r="C13" s="2078"/>
      <c r="D13" s="2078"/>
      <c r="E13" s="2078"/>
      <c r="F13" s="2078"/>
      <c r="G13" s="2078"/>
      <c r="H13" s="2078"/>
      <c r="I13" s="2078"/>
      <c r="J13" s="2078"/>
      <c r="K13" s="2078"/>
      <c r="L13" s="2078"/>
      <c r="M13" s="2078"/>
      <c r="N13" s="2078"/>
      <c r="O13" s="2078"/>
      <c r="P13" s="2078"/>
      <c r="Q13" s="2079"/>
    </row>
    <row r="14" spans="1:17">
      <c r="A14" s="1013"/>
      <c r="B14" s="1108"/>
      <c r="C14" s="1108"/>
      <c r="D14" s="1108"/>
      <c r="E14" s="1108"/>
      <c r="F14" s="1108"/>
      <c r="G14" s="1108"/>
      <c r="H14" s="1108"/>
      <c r="I14" s="1108"/>
      <c r="J14" s="1108"/>
      <c r="K14" s="1108"/>
      <c r="L14" s="1108"/>
      <c r="M14" s="1108"/>
      <c r="N14" s="1108"/>
      <c r="O14" s="1108"/>
      <c r="P14" s="1108"/>
      <c r="Q14" s="1009"/>
    </row>
    <row r="15" spans="1:17" ht="15" customHeight="1">
      <c r="A15" s="1013"/>
      <c r="B15" s="1107" t="s">
        <v>597</v>
      </c>
      <c r="C15" s="1106"/>
      <c r="D15" s="1106"/>
      <c r="E15" s="1106"/>
      <c r="F15" s="1106"/>
      <c r="G15" s="1106"/>
      <c r="H15" s="1106"/>
      <c r="I15" s="1106"/>
      <c r="J15" s="1106"/>
      <c r="K15" s="1106"/>
      <c r="L15" s="1106"/>
      <c r="M15" s="1106"/>
      <c r="N15" s="1106"/>
      <c r="O15" s="1106"/>
      <c r="P15" s="1105"/>
      <c r="Q15" s="1009"/>
    </row>
    <row r="16" spans="1:17" ht="15" customHeight="1">
      <c r="A16" s="1013"/>
      <c r="B16" s="1095"/>
      <c r="C16" s="1090"/>
      <c r="D16" s="1090"/>
      <c r="E16" s="1090"/>
      <c r="F16" s="1090"/>
      <c r="G16" s="1090"/>
      <c r="H16" s="1090"/>
      <c r="I16" s="1090"/>
      <c r="J16" s="2053"/>
      <c r="K16" s="2053"/>
      <c r="L16" s="1090"/>
      <c r="M16" s="1090"/>
      <c r="N16" s="1090"/>
      <c r="O16" s="1090"/>
      <c r="P16" s="1094"/>
      <c r="Q16" s="1009"/>
    </row>
    <row r="17" spans="1:17" ht="15" customHeight="1">
      <c r="A17" s="1013"/>
      <c r="B17" s="1095"/>
      <c r="C17" s="1090"/>
      <c r="D17" s="1090"/>
      <c r="E17" s="1090"/>
      <c r="F17" s="1090"/>
      <c r="G17" s="1090"/>
      <c r="H17" s="1090"/>
      <c r="I17" s="1090"/>
      <c r="J17" s="1045"/>
      <c r="K17" s="1100"/>
      <c r="L17" s="1099"/>
      <c r="M17" s="1090"/>
      <c r="N17" s="1098"/>
      <c r="O17" s="1097"/>
      <c r="P17" s="1096"/>
      <c r="Q17" s="1009"/>
    </row>
    <row r="18" spans="1:17" ht="15" customHeight="1">
      <c r="A18" s="1013"/>
      <c r="B18" s="1095"/>
      <c r="C18" s="1090"/>
      <c r="D18" s="1090"/>
      <c r="E18" s="1090"/>
      <c r="F18" s="1090"/>
      <c r="G18" s="1090"/>
      <c r="H18" s="1090"/>
      <c r="I18" s="1090"/>
      <c r="J18" s="2053"/>
      <c r="K18" s="2053"/>
      <c r="L18" s="1104"/>
      <c r="M18" s="1102"/>
      <c r="N18" s="1097"/>
      <c r="O18" s="1102"/>
      <c r="P18" s="1101"/>
      <c r="Q18" s="1009"/>
    </row>
    <row r="19" spans="1:17" ht="15" customHeight="1">
      <c r="A19" s="1013"/>
      <c r="B19" s="1095"/>
      <c r="C19" s="1090"/>
      <c r="D19" s="1090"/>
      <c r="E19" s="1090"/>
      <c r="F19" s="1090"/>
      <c r="G19" s="1090"/>
      <c r="H19" s="1090"/>
      <c r="I19" s="1090"/>
      <c r="J19" s="1045"/>
      <c r="K19" s="1100"/>
      <c r="L19" s="1099"/>
      <c r="M19" s="1090"/>
      <c r="N19" s="1098"/>
      <c r="O19" s="1097"/>
      <c r="P19" s="1096"/>
      <c r="Q19" s="1009"/>
    </row>
    <row r="20" spans="1:17" ht="15" customHeight="1">
      <c r="A20" s="1013"/>
      <c r="B20" s="1095"/>
      <c r="C20" s="1090"/>
      <c r="D20" s="1090"/>
      <c r="E20" s="1090"/>
      <c r="F20" s="1090"/>
      <c r="G20" s="1090"/>
      <c r="H20" s="1090"/>
      <c r="I20" s="1090"/>
      <c r="J20" s="2053"/>
      <c r="K20" s="2053"/>
      <c r="L20" s="1099"/>
      <c r="M20" s="1102"/>
      <c r="N20" s="1099"/>
      <c r="O20" s="1102"/>
      <c r="P20" s="1101"/>
      <c r="Q20" s="1009"/>
    </row>
    <row r="21" spans="1:17" ht="15" customHeight="1">
      <c r="A21" s="1013"/>
      <c r="B21" s="1095"/>
      <c r="C21" s="1090"/>
      <c r="D21" s="1090"/>
      <c r="E21" s="1090"/>
      <c r="F21" s="1090"/>
      <c r="G21" s="1090"/>
      <c r="H21" s="1090"/>
      <c r="I21" s="1090"/>
      <c r="J21" s="1045"/>
      <c r="K21" s="1100"/>
      <c r="L21" s="1099"/>
      <c r="M21" s="1090"/>
      <c r="N21" s="1098"/>
      <c r="O21" s="1097"/>
      <c r="P21" s="1096"/>
      <c r="Q21" s="1009"/>
    </row>
    <row r="22" spans="1:17" ht="14.25" customHeight="1">
      <c r="A22" s="1013"/>
      <c r="B22" s="1095"/>
      <c r="C22" s="1090"/>
      <c r="D22" s="1090"/>
      <c r="E22" s="1090"/>
      <c r="F22" s="1090"/>
      <c r="G22" s="1090"/>
      <c r="H22" s="1090"/>
      <c r="I22" s="1090"/>
      <c r="J22" s="2053"/>
      <c r="K22" s="2053"/>
      <c r="L22" s="1102"/>
      <c r="M22" s="1102"/>
      <c r="N22" s="1103"/>
      <c r="O22" s="1102"/>
      <c r="P22" s="1101"/>
      <c r="Q22" s="1009"/>
    </row>
    <row r="23" spans="1:17" ht="15" customHeight="1">
      <c r="A23" s="1013"/>
      <c r="B23" s="1095"/>
      <c r="C23" s="1090"/>
      <c r="D23" s="1090"/>
      <c r="E23" s="1090"/>
      <c r="F23" s="1090"/>
      <c r="G23" s="1090"/>
      <c r="H23" s="1090"/>
      <c r="I23" s="1090"/>
      <c r="J23" s="1045"/>
      <c r="K23" s="1100"/>
      <c r="L23" s="1099"/>
      <c r="M23" s="1090"/>
      <c r="N23" s="1098"/>
      <c r="O23" s="1097"/>
      <c r="P23" s="1096"/>
      <c r="Q23" s="1009"/>
    </row>
    <row r="24" spans="1:17" ht="15" customHeight="1">
      <c r="A24" s="1013"/>
      <c r="B24" s="1095"/>
      <c r="C24" s="1090"/>
      <c r="D24" s="1090"/>
      <c r="E24" s="1090"/>
      <c r="F24" s="1090"/>
      <c r="G24" s="1090"/>
      <c r="H24" s="1090"/>
      <c r="I24" s="1090"/>
      <c r="J24" s="1090"/>
      <c r="K24" s="1090"/>
      <c r="L24" s="1090" t="s">
        <v>596</v>
      </c>
      <c r="M24" s="1090"/>
      <c r="N24" s="1090"/>
      <c r="O24" s="1090"/>
      <c r="P24" s="1094"/>
      <c r="Q24" s="1009"/>
    </row>
    <row r="25" spans="1:17" ht="15" customHeight="1">
      <c r="A25" s="1013"/>
      <c r="B25" s="1095"/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4"/>
      <c r="Q25" s="1009"/>
    </row>
    <row r="26" spans="1:17" ht="15" customHeight="1">
      <c r="A26" s="1013"/>
      <c r="B26" s="1095"/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4"/>
      <c r="Q26" s="1009"/>
    </row>
    <row r="27" spans="1:17" ht="15" customHeight="1">
      <c r="A27" s="1013"/>
      <c r="B27" s="1093"/>
      <c r="C27" s="1092"/>
      <c r="D27" s="1092"/>
      <c r="E27" s="1092"/>
      <c r="F27" s="1092"/>
      <c r="G27" s="1092"/>
      <c r="H27" s="1092"/>
      <c r="I27" s="1092"/>
      <c r="J27" s="1092"/>
      <c r="K27" s="1092"/>
      <c r="L27" s="1092"/>
      <c r="M27" s="1092"/>
      <c r="N27" s="1092"/>
      <c r="O27" s="1092"/>
      <c r="P27" s="1091"/>
      <c r="Q27" s="1009"/>
    </row>
    <row r="28" spans="1:17" ht="11.25" customHeight="1" thickBot="1">
      <c r="A28" s="1013"/>
      <c r="B28" s="1090"/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09"/>
    </row>
    <row r="29" spans="1:17" ht="31.5" customHeight="1" thickBot="1">
      <c r="A29" s="1013"/>
      <c r="B29" s="2071" t="s">
        <v>595</v>
      </c>
      <c r="C29" s="2072"/>
      <c r="D29" s="2072"/>
      <c r="E29" s="2072"/>
      <c r="F29" s="2072"/>
      <c r="G29" s="2072"/>
      <c r="H29" s="2073"/>
      <c r="I29" s="1016"/>
      <c r="J29" s="1699" t="s">
        <v>594</v>
      </c>
      <c r="K29" s="1700"/>
      <c r="L29" s="1700"/>
      <c r="M29" s="1700"/>
      <c r="N29" s="1700"/>
      <c r="O29" s="1700"/>
      <c r="P29" s="1701"/>
      <c r="Q29" s="1009"/>
    </row>
    <row r="30" spans="1:17" ht="29.25" customHeight="1">
      <c r="A30" s="1013"/>
      <c r="B30" s="1023"/>
      <c r="C30" s="1016"/>
      <c r="D30" s="1016"/>
      <c r="E30" s="1016"/>
      <c r="F30" s="1016"/>
      <c r="G30" s="1016"/>
      <c r="H30" s="1055"/>
      <c r="I30" s="1016"/>
      <c r="J30" s="2062" t="s">
        <v>261</v>
      </c>
      <c r="K30" s="2063"/>
      <c r="L30" s="2063"/>
      <c r="M30" s="2063"/>
      <c r="N30" s="2063"/>
      <c r="O30" s="2063"/>
      <c r="P30" s="2064"/>
      <c r="Q30" s="1009"/>
    </row>
    <row r="31" spans="1:17" ht="20.25" customHeight="1">
      <c r="A31" s="1013"/>
      <c r="B31" s="1088" t="s">
        <v>490</v>
      </c>
      <c r="C31" s="1022"/>
      <c r="D31" s="1022"/>
      <c r="E31" s="1069"/>
      <c r="F31" s="1069"/>
      <c r="G31" s="2025" t="s">
        <v>174</v>
      </c>
      <c r="H31" s="2033"/>
      <c r="I31" s="1016"/>
      <c r="J31" s="2065"/>
      <c r="K31" s="2066"/>
      <c r="L31" s="2066"/>
      <c r="M31" s="2066"/>
      <c r="N31" s="2066"/>
      <c r="O31" s="2066"/>
      <c r="P31" s="2067"/>
      <c r="Q31" s="1009"/>
    </row>
    <row r="32" spans="1:17" ht="19.5" customHeight="1">
      <c r="A32" s="1013"/>
      <c r="B32" s="1088" t="s">
        <v>491</v>
      </c>
      <c r="C32" s="1089"/>
      <c r="D32" s="1022"/>
      <c r="E32" s="1022"/>
      <c r="F32" s="1022"/>
      <c r="G32" s="2025" t="s">
        <v>175</v>
      </c>
      <c r="H32" s="2033"/>
      <c r="I32" s="1016"/>
      <c r="J32" s="2065"/>
      <c r="K32" s="2066"/>
      <c r="L32" s="2066"/>
      <c r="M32" s="2066"/>
      <c r="N32" s="2066"/>
      <c r="O32" s="2066"/>
      <c r="P32" s="2067"/>
      <c r="Q32" s="1009"/>
    </row>
    <row r="33" spans="1:17" ht="20.25" customHeight="1">
      <c r="A33" s="1013"/>
      <c r="B33" s="1036"/>
      <c r="G33" s="2025"/>
      <c r="H33" s="2033"/>
      <c r="I33" s="1016"/>
      <c r="J33" s="2065"/>
      <c r="K33" s="2066"/>
      <c r="L33" s="2066"/>
      <c r="M33" s="2066"/>
      <c r="N33" s="2066"/>
      <c r="O33" s="2066"/>
      <c r="P33" s="2067"/>
      <c r="Q33" s="1009"/>
    </row>
    <row r="34" spans="1:17" ht="20.25" customHeight="1">
      <c r="A34" s="1013"/>
      <c r="B34" s="1088"/>
      <c r="C34" s="1041"/>
      <c r="D34" s="1022"/>
      <c r="E34" s="1022"/>
      <c r="F34" s="1022"/>
      <c r="G34" s="2025"/>
      <c r="H34" s="2033"/>
      <c r="I34" s="1016"/>
      <c r="J34" s="2065"/>
      <c r="K34" s="2066"/>
      <c r="L34" s="2066"/>
      <c r="M34" s="2066"/>
      <c r="N34" s="2066"/>
      <c r="O34" s="2066"/>
      <c r="P34" s="2067"/>
      <c r="Q34" s="1009"/>
    </row>
    <row r="35" spans="1:17" ht="20.25" customHeight="1">
      <c r="A35" s="1013"/>
      <c r="B35" s="1036"/>
      <c r="H35" s="997"/>
      <c r="I35" s="1016"/>
      <c r="J35" s="2065"/>
      <c r="K35" s="2066"/>
      <c r="L35" s="2066"/>
      <c r="M35" s="2066"/>
      <c r="N35" s="2066"/>
      <c r="O35" s="2066"/>
      <c r="P35" s="2067"/>
      <c r="Q35" s="1009"/>
    </row>
    <row r="36" spans="1:17" ht="20.25" customHeight="1">
      <c r="A36" s="1013"/>
      <c r="B36" s="2086"/>
      <c r="C36" s="2087"/>
      <c r="D36" s="2087"/>
      <c r="E36" s="2087"/>
      <c r="F36" s="2087"/>
      <c r="G36" s="2087"/>
      <c r="H36" s="2088"/>
      <c r="I36" s="1016"/>
      <c r="J36" s="2065"/>
      <c r="K36" s="2066"/>
      <c r="L36" s="2066"/>
      <c r="M36" s="2066"/>
      <c r="N36" s="2066"/>
      <c r="O36" s="2066"/>
      <c r="P36" s="2067"/>
      <c r="Q36" s="1009"/>
    </row>
    <row r="37" spans="1:17" ht="20.25" customHeight="1">
      <c r="A37" s="1013"/>
      <c r="B37" s="1084"/>
      <c r="C37" s="1083"/>
      <c r="D37" s="1083"/>
      <c r="E37" s="1083"/>
      <c r="F37" s="1083"/>
      <c r="G37" s="1083"/>
      <c r="H37" s="1082"/>
      <c r="I37" s="1016"/>
      <c r="J37" s="2065"/>
      <c r="K37" s="2066"/>
      <c r="L37" s="2066"/>
      <c r="M37" s="2066"/>
      <c r="N37" s="2066"/>
      <c r="O37" s="2066"/>
      <c r="P37" s="2067"/>
      <c r="Q37" s="1009"/>
    </row>
    <row r="38" spans="1:17" ht="21" customHeight="1" thickBot="1">
      <c r="A38" s="1013"/>
      <c r="B38" s="1081"/>
      <c r="C38" s="1080"/>
      <c r="D38" s="1080"/>
      <c r="E38" s="1080"/>
      <c r="F38" s="1080"/>
      <c r="G38" s="1080"/>
      <c r="H38" s="1079"/>
      <c r="I38" s="1016"/>
      <c r="J38" s="2068"/>
      <c r="K38" s="2069"/>
      <c r="L38" s="2069"/>
      <c r="M38" s="2069"/>
      <c r="N38" s="2069"/>
      <c r="O38" s="2069"/>
      <c r="P38" s="2070"/>
      <c r="Q38" s="1009"/>
    </row>
    <row r="39" spans="1:17" ht="17.25" customHeight="1" thickBot="1">
      <c r="A39" s="1013"/>
      <c r="B39" s="1078"/>
      <c r="C39" s="1077"/>
      <c r="D39" s="1077"/>
      <c r="E39" s="1077"/>
      <c r="F39" s="1077"/>
      <c r="G39" s="1077"/>
      <c r="H39" s="1076"/>
      <c r="I39" s="1016"/>
      <c r="J39" s="1075"/>
      <c r="K39" s="1074"/>
      <c r="L39" s="1074"/>
      <c r="M39" s="1074"/>
      <c r="N39" s="1074"/>
      <c r="O39" s="1074"/>
      <c r="P39" s="995"/>
      <c r="Q39" s="1009"/>
    </row>
    <row r="40" spans="1:17" ht="31.5" customHeight="1" thickBot="1">
      <c r="A40" s="1013"/>
      <c r="B40" s="2030" t="s">
        <v>592</v>
      </c>
      <c r="C40" s="2031"/>
      <c r="D40" s="2031"/>
      <c r="E40" s="2031"/>
      <c r="F40" s="2031"/>
      <c r="G40" s="2031"/>
      <c r="H40" s="2032"/>
      <c r="I40" s="1016"/>
      <c r="J40" s="2054" t="s">
        <v>591</v>
      </c>
      <c r="K40" s="2055"/>
      <c r="L40" s="2055"/>
      <c r="M40" s="2055"/>
      <c r="N40" s="2055"/>
      <c r="O40" s="2055"/>
      <c r="P40" s="2056"/>
      <c r="Q40" s="1009"/>
    </row>
    <row r="41" spans="1:17" ht="20.25">
      <c r="A41" s="1013"/>
      <c r="B41" s="2015" t="s">
        <v>590</v>
      </c>
      <c r="C41" s="2016"/>
      <c r="D41" s="2016"/>
      <c r="E41" s="1073"/>
      <c r="F41" s="2057">
        <v>1995</v>
      </c>
      <c r="G41" s="2057"/>
      <c r="H41" s="2058"/>
      <c r="I41" s="1016"/>
      <c r="J41" s="2059" t="s">
        <v>589</v>
      </c>
      <c r="K41" s="2060"/>
      <c r="L41" s="2060"/>
      <c r="M41" s="2060"/>
      <c r="N41" s="2060"/>
      <c r="O41" s="2060"/>
      <c r="P41" s="2061"/>
      <c r="Q41" s="1009"/>
    </row>
    <row r="42" spans="1:17" ht="20.25">
      <c r="A42" s="1013"/>
      <c r="B42" s="2046" t="s">
        <v>588</v>
      </c>
      <c r="C42" s="2047"/>
      <c r="D42" s="2047"/>
      <c r="E42" s="1058"/>
      <c r="F42" s="2048">
        <v>599</v>
      </c>
      <c r="G42" s="2048"/>
      <c r="H42" s="2049"/>
      <c r="I42" s="1016"/>
      <c r="J42" s="1036"/>
      <c r="P42" s="997"/>
      <c r="Q42" s="1009"/>
    </row>
    <row r="43" spans="1:17" ht="20.25">
      <c r="A43" s="1013"/>
      <c r="B43" s="2024" t="s">
        <v>634</v>
      </c>
      <c r="C43" s="2025"/>
      <c r="D43" s="2025"/>
      <c r="E43" s="1072"/>
      <c r="F43" s="2048">
        <v>575</v>
      </c>
      <c r="G43" s="2048"/>
      <c r="H43" s="2049"/>
      <c r="I43" s="1016"/>
      <c r="J43" s="2080" t="s">
        <v>587</v>
      </c>
      <c r="K43" s="2081"/>
      <c r="L43" s="2081"/>
      <c r="M43" s="2081"/>
      <c r="N43" s="2081"/>
      <c r="O43" s="2081"/>
      <c r="P43" s="2082"/>
      <c r="Q43" s="1009"/>
    </row>
    <row r="44" spans="1:17" ht="20.25">
      <c r="A44" s="1013"/>
      <c r="B44" s="2024" t="s">
        <v>586</v>
      </c>
      <c r="C44" s="2025"/>
      <c r="D44" s="2025"/>
      <c r="E44" s="2025"/>
      <c r="F44" s="2025"/>
      <c r="G44" s="2025"/>
      <c r="H44" s="2033"/>
      <c r="I44" s="1016"/>
      <c r="J44" s="2083" t="s">
        <v>585</v>
      </c>
      <c r="K44" s="2084"/>
      <c r="L44" s="2084"/>
      <c r="M44" s="2084"/>
      <c r="N44" s="2084"/>
      <c r="O44" s="2084"/>
      <c r="P44" s="2085"/>
      <c r="Q44" s="1009"/>
    </row>
    <row r="45" spans="1:17" ht="20.25">
      <c r="A45" s="1013"/>
      <c r="B45" s="2040" t="s">
        <v>584</v>
      </c>
      <c r="C45" s="2041"/>
      <c r="D45" s="2041"/>
      <c r="E45" s="2041"/>
      <c r="F45" s="2041"/>
      <c r="G45" s="2041"/>
      <c r="H45" s="2042"/>
      <c r="I45" s="1016"/>
      <c r="J45" s="1036"/>
      <c r="P45" s="997"/>
      <c r="Q45" s="1009"/>
    </row>
    <row r="46" spans="1:17" ht="20.25">
      <c r="A46" s="1013"/>
      <c r="B46" s="1051"/>
      <c r="C46" s="1045"/>
      <c r="D46" s="1016"/>
      <c r="E46" s="1016"/>
      <c r="F46" s="1071"/>
      <c r="G46" s="1071"/>
      <c r="H46" s="1055"/>
      <c r="I46" s="1016"/>
      <c r="J46" s="1067"/>
      <c r="K46" s="1066"/>
      <c r="L46" s="1066"/>
      <c r="M46" s="1066"/>
      <c r="N46" s="1066"/>
      <c r="O46" s="1066"/>
      <c r="P46" s="1065"/>
      <c r="Q46" s="1009"/>
    </row>
    <row r="47" spans="1:17" ht="21" thickBot="1">
      <c r="A47" s="1013"/>
      <c r="B47" s="1070"/>
      <c r="C47" s="1069"/>
      <c r="D47" s="1069"/>
      <c r="E47" s="1069"/>
      <c r="F47" s="1069"/>
      <c r="G47" s="1069"/>
      <c r="H47" s="1068"/>
      <c r="I47" s="1016"/>
      <c r="J47" s="1067"/>
      <c r="K47" s="1066"/>
      <c r="L47" s="1066"/>
      <c r="M47" s="1066"/>
      <c r="N47" s="1066"/>
      <c r="O47" s="1066"/>
      <c r="P47" s="1065"/>
      <c r="Q47" s="1009"/>
    </row>
    <row r="48" spans="1:17" ht="31.5" customHeight="1" thickBot="1">
      <c r="A48" s="1013"/>
      <c r="B48" s="1064"/>
      <c r="C48" s="1063"/>
      <c r="D48" s="1063"/>
      <c r="E48" s="1063"/>
      <c r="F48" s="1063"/>
      <c r="G48" s="1063"/>
      <c r="H48" s="1062"/>
      <c r="I48" s="1056"/>
      <c r="J48" s="1061"/>
      <c r="K48" s="1060"/>
      <c r="L48" s="1060"/>
      <c r="M48" s="1060"/>
      <c r="N48" s="1060"/>
      <c r="O48" s="1060"/>
      <c r="P48" s="1059"/>
      <c r="Q48" s="1009"/>
    </row>
    <row r="49" spans="1:17" ht="30.75" customHeight="1" thickBot="1">
      <c r="A49" s="1013"/>
      <c r="B49" s="2030" t="s">
        <v>583</v>
      </c>
      <c r="C49" s="2031"/>
      <c r="D49" s="2031"/>
      <c r="E49" s="2031"/>
      <c r="F49" s="2031"/>
      <c r="G49" s="2031"/>
      <c r="H49" s="2032"/>
      <c r="J49" s="1036"/>
      <c r="P49" s="997"/>
      <c r="Q49" s="1009"/>
    </row>
    <row r="50" spans="1:17" ht="19.5" customHeight="1">
      <c r="A50" s="1013"/>
      <c r="B50" s="2043" t="s">
        <v>582</v>
      </c>
      <c r="C50" s="2044"/>
      <c r="D50" s="2044"/>
      <c r="E50" s="2044"/>
      <c r="F50" s="2044"/>
      <c r="G50" s="2044"/>
      <c r="H50" s="2045"/>
      <c r="J50" s="1036"/>
      <c r="P50" s="997"/>
      <c r="Q50" s="1009"/>
    </row>
    <row r="51" spans="1:17" ht="19.5" customHeight="1">
      <c r="A51" s="1013"/>
      <c r="B51" s="2043" t="s">
        <v>581</v>
      </c>
      <c r="C51" s="2044"/>
      <c r="D51" s="2044"/>
      <c r="E51" s="2044"/>
      <c r="F51" s="2044"/>
      <c r="G51" s="2044"/>
      <c r="H51" s="2045"/>
      <c r="J51" s="1036"/>
      <c r="P51" s="997"/>
      <c r="Q51" s="1009"/>
    </row>
    <row r="52" spans="1:17" ht="20.25">
      <c r="A52" s="1013"/>
      <c r="B52" s="2024" t="s">
        <v>580</v>
      </c>
      <c r="C52" s="2025"/>
      <c r="D52" s="1057"/>
      <c r="E52" s="1057"/>
      <c r="F52" s="2026">
        <v>-0.125</v>
      </c>
      <c r="G52" s="2026"/>
      <c r="H52" s="1055"/>
      <c r="J52" s="1036"/>
      <c r="P52" s="997"/>
      <c r="Q52" s="1009"/>
    </row>
    <row r="53" spans="1:17" ht="20.25">
      <c r="A53" s="1013"/>
      <c r="B53" s="2024" t="s">
        <v>579</v>
      </c>
      <c r="C53" s="2025"/>
      <c r="D53" s="1057"/>
      <c r="E53" s="1057"/>
      <c r="F53" s="2026">
        <v>-0.25</v>
      </c>
      <c r="G53" s="2026"/>
      <c r="H53" s="1055"/>
      <c r="J53" s="1036"/>
      <c r="P53" s="997"/>
      <c r="Q53" s="1009"/>
    </row>
    <row r="54" spans="1:17" ht="20.25">
      <c r="A54" s="1013"/>
      <c r="B54" s="2024" t="s">
        <v>578</v>
      </c>
      <c r="C54" s="2025"/>
      <c r="D54" s="1057"/>
      <c r="E54" s="1057"/>
      <c r="F54" s="2026">
        <v>-0.375</v>
      </c>
      <c r="G54" s="2026"/>
      <c r="H54" s="1055"/>
      <c r="J54" s="1036"/>
      <c r="P54" s="997"/>
      <c r="Q54" s="1009"/>
    </row>
    <row r="55" spans="1:17" ht="20.25">
      <c r="A55" s="1013"/>
      <c r="B55" s="2024" t="s">
        <v>577</v>
      </c>
      <c r="C55" s="2025"/>
      <c r="D55" s="1016"/>
      <c r="E55" s="1016"/>
      <c r="F55" s="2026">
        <v>-0.5</v>
      </c>
      <c r="G55" s="2026"/>
      <c r="H55" s="1055"/>
      <c r="J55" s="1036"/>
      <c r="P55" s="997"/>
      <c r="Q55" s="1009"/>
    </row>
    <row r="56" spans="1:17" ht="20.25" customHeight="1" thickBot="1">
      <c r="A56" s="1013"/>
      <c r="B56" s="2027" t="s">
        <v>31</v>
      </c>
      <c r="C56" s="2028"/>
      <c r="D56" s="2028"/>
      <c r="E56" s="2028"/>
      <c r="F56" s="2028"/>
      <c r="G56" s="2028"/>
      <c r="H56" s="2029"/>
      <c r="I56" s="1016"/>
      <c r="J56" s="1054"/>
      <c r="K56" s="1053"/>
      <c r="L56" s="1053"/>
      <c r="M56" s="1053"/>
      <c r="N56" s="1053"/>
      <c r="O56" s="1053"/>
      <c r="P56" s="1052"/>
      <c r="Q56" s="1009"/>
    </row>
    <row r="57" spans="1:17" ht="20.25">
      <c r="A57" s="1013"/>
      <c r="B57" s="1036"/>
      <c r="D57" s="1037"/>
      <c r="E57" s="1037"/>
      <c r="F57" s="1037"/>
      <c r="G57" s="1056"/>
      <c r="H57" s="1055"/>
      <c r="I57" s="1016"/>
      <c r="J57" s="1036"/>
      <c r="P57" s="997"/>
      <c r="Q57" s="1009"/>
    </row>
    <row r="58" spans="1:17" ht="32.25" customHeight="1" thickBot="1">
      <c r="A58" s="1013"/>
      <c r="B58" s="1054"/>
      <c r="C58" s="1053"/>
      <c r="D58" s="1053"/>
      <c r="E58" s="1053"/>
      <c r="F58" s="1053"/>
      <c r="G58" s="1053"/>
      <c r="H58" s="1052"/>
      <c r="I58" s="1016"/>
      <c r="J58" s="1036"/>
      <c r="P58" s="997"/>
      <c r="Q58" s="1009"/>
    </row>
    <row r="59" spans="1:17" ht="31.5" customHeight="1" thickBot="1">
      <c r="A59" s="1013"/>
      <c r="B59" s="2030" t="s">
        <v>178</v>
      </c>
      <c r="C59" s="2031"/>
      <c r="D59" s="2031"/>
      <c r="E59" s="2031"/>
      <c r="F59" s="2031"/>
      <c r="G59" s="2031"/>
      <c r="H59" s="2031"/>
      <c r="I59" s="2031"/>
      <c r="J59" s="2031"/>
      <c r="K59" s="2031"/>
      <c r="L59" s="2031"/>
      <c r="M59" s="2031"/>
      <c r="N59" s="2031"/>
      <c r="O59" s="2031"/>
      <c r="P59" s="2032"/>
      <c r="Q59" s="1009"/>
    </row>
    <row r="60" spans="1:17" ht="20.25" customHeight="1">
      <c r="A60" s="1013"/>
      <c r="B60" s="2015" t="s">
        <v>179</v>
      </c>
      <c r="C60" s="2016"/>
      <c r="D60" s="2016"/>
      <c r="E60" s="2016"/>
      <c r="F60" s="2016"/>
      <c r="G60" s="2016"/>
      <c r="H60" s="2016"/>
      <c r="I60" s="2016"/>
      <c r="J60" s="2016"/>
      <c r="K60" s="2016"/>
      <c r="L60" s="2016"/>
      <c r="M60" s="2016"/>
      <c r="N60" s="2016"/>
      <c r="O60" s="2016"/>
      <c r="P60" s="2017"/>
      <c r="Q60" s="1009"/>
    </row>
    <row r="61" spans="1:17" ht="20.25" customHeight="1">
      <c r="A61" s="1013"/>
      <c r="B61" s="2024" t="s">
        <v>359</v>
      </c>
      <c r="C61" s="2025"/>
      <c r="D61" s="2025"/>
      <c r="E61" s="2025"/>
      <c r="F61" s="2025"/>
      <c r="G61" s="2025"/>
      <c r="H61" s="2025"/>
      <c r="I61" s="2025"/>
      <c r="J61" s="2025"/>
      <c r="K61" s="2025"/>
      <c r="L61" s="2025"/>
      <c r="M61" s="2025"/>
      <c r="N61" s="2025"/>
      <c r="O61" s="2025"/>
      <c r="P61" s="2033"/>
      <c r="Q61" s="1009"/>
    </row>
    <row r="62" spans="1:17" ht="20.25" customHeight="1">
      <c r="A62" s="1013"/>
      <c r="B62" s="1048"/>
      <c r="C62" s="1047"/>
      <c r="D62" s="1047"/>
      <c r="E62" s="1047"/>
      <c r="F62" s="1047"/>
      <c r="G62" s="1042"/>
      <c r="H62" s="1042"/>
      <c r="I62" s="1069"/>
      <c r="J62" s="1040"/>
      <c r="K62" s="1040"/>
      <c r="L62" s="1040"/>
      <c r="M62" s="1040"/>
      <c r="N62" s="1040"/>
      <c r="O62" s="1040"/>
      <c r="P62" s="1039"/>
      <c r="Q62" s="1009"/>
    </row>
    <row r="63" spans="1:17" ht="20.25" customHeight="1">
      <c r="A63" s="1013"/>
      <c r="B63" s="1048" t="s">
        <v>180</v>
      </c>
      <c r="C63" s="1047"/>
      <c r="D63" s="1047"/>
      <c r="E63" s="1047"/>
      <c r="F63" s="1047"/>
      <c r="G63" s="1042"/>
      <c r="H63" s="1042"/>
      <c r="I63" s="1069"/>
      <c r="J63" s="1224"/>
      <c r="K63" s="1224"/>
      <c r="L63" s="1224"/>
      <c r="M63" s="1224"/>
      <c r="N63" s="1224"/>
      <c r="O63" s="1224"/>
      <c r="P63" s="1223"/>
      <c r="Q63" s="1009"/>
    </row>
    <row r="64" spans="1:17" ht="20.25" customHeight="1">
      <c r="A64" s="1013"/>
      <c r="B64" s="1036"/>
      <c r="G64" s="1042"/>
      <c r="H64" s="1042"/>
      <c r="I64" s="1016"/>
      <c r="J64" s="1040"/>
      <c r="K64" s="1040"/>
      <c r="L64" s="1040"/>
      <c r="M64" s="1040"/>
      <c r="N64" s="1040"/>
      <c r="O64" s="1040"/>
      <c r="P64" s="1039"/>
      <c r="Q64" s="1009"/>
    </row>
    <row r="65" spans="1:17" ht="23.25" customHeight="1" thickBot="1">
      <c r="A65" s="1013"/>
      <c r="B65" s="1036"/>
      <c r="G65" s="1041"/>
      <c r="H65" s="1041"/>
      <c r="I65" s="1016"/>
      <c r="J65" s="1040"/>
      <c r="K65" s="1040"/>
      <c r="L65" s="1040"/>
      <c r="M65" s="1040"/>
      <c r="N65" s="1040"/>
      <c r="O65" s="1040"/>
      <c r="P65" s="1039"/>
      <c r="Q65" s="1009"/>
    </row>
    <row r="66" spans="1:17">
      <c r="A66" s="1013"/>
      <c r="B66" s="1038"/>
      <c r="C66" s="1037"/>
      <c r="D66" s="1037"/>
      <c r="E66" s="1037"/>
      <c r="F66" s="1037"/>
      <c r="G66" s="1037"/>
      <c r="H66" s="1037"/>
      <c r="I66" s="1037"/>
      <c r="J66" s="1037"/>
      <c r="K66" s="1037"/>
      <c r="L66" s="1037"/>
      <c r="M66" s="1037"/>
      <c r="N66" s="1037"/>
      <c r="O66" s="1037"/>
      <c r="P66" s="1000"/>
      <c r="Q66" s="1009"/>
    </row>
    <row r="67" spans="1:17" ht="19.5" customHeight="1">
      <c r="A67" s="1013"/>
      <c r="B67" s="1036"/>
      <c r="P67" s="997"/>
      <c r="Q67" s="1009"/>
    </row>
    <row r="68" spans="1:17" ht="22.5" customHeight="1">
      <c r="A68" s="1013"/>
      <c r="B68" s="1036"/>
      <c r="P68" s="997"/>
      <c r="Q68" s="1009"/>
    </row>
    <row r="69" spans="1:17">
      <c r="A69" s="1013"/>
      <c r="B69" s="1036"/>
      <c r="P69" s="997"/>
      <c r="Q69" s="1009"/>
    </row>
    <row r="70" spans="1:17">
      <c r="A70" s="1013"/>
      <c r="B70" s="1036"/>
      <c r="P70" s="997"/>
      <c r="Q70" s="1009"/>
    </row>
    <row r="71" spans="1:17">
      <c r="A71" s="1013"/>
      <c r="B71" s="1036"/>
      <c r="P71" s="997"/>
      <c r="Q71" s="1009"/>
    </row>
    <row r="72" spans="1:17" ht="40.5" customHeight="1">
      <c r="A72" s="1013"/>
      <c r="B72" s="1035"/>
      <c r="C72" s="1027"/>
      <c r="D72" s="1027"/>
      <c r="E72" s="1027"/>
      <c r="F72" s="1027"/>
      <c r="G72" s="1027"/>
      <c r="H72" s="1027"/>
      <c r="I72" s="1016"/>
      <c r="J72" s="1031"/>
      <c r="K72" s="1031"/>
      <c r="L72" s="1031"/>
      <c r="M72" s="1031"/>
      <c r="N72" s="1031"/>
      <c r="O72" s="1031"/>
      <c r="P72" s="1030"/>
      <c r="Q72" s="1009"/>
    </row>
    <row r="73" spans="1:17" ht="20.25">
      <c r="A73" s="1013"/>
      <c r="B73" s="1034"/>
      <c r="C73" s="1033"/>
      <c r="D73" s="1016"/>
      <c r="E73" s="1016"/>
      <c r="F73" s="1032"/>
      <c r="G73" s="1016"/>
      <c r="H73" s="1016"/>
      <c r="I73" s="1016"/>
      <c r="J73" s="1031"/>
      <c r="K73" s="1031"/>
      <c r="L73" s="1031"/>
      <c r="M73" s="1031"/>
      <c r="N73" s="1031"/>
      <c r="O73" s="1031"/>
      <c r="P73" s="1030"/>
      <c r="Q73" s="1009"/>
    </row>
    <row r="74" spans="1:17" ht="20.25">
      <c r="A74" s="1013"/>
      <c r="B74" s="1029"/>
      <c r="C74" s="1022"/>
      <c r="D74" s="1028"/>
      <c r="E74" s="1028"/>
      <c r="F74" s="1028"/>
      <c r="G74" s="1028"/>
      <c r="H74" s="1028"/>
      <c r="I74" s="1016"/>
      <c r="J74" s="1027"/>
      <c r="K74" s="992"/>
      <c r="L74" s="992"/>
      <c r="M74" s="992"/>
      <c r="N74" s="992"/>
      <c r="O74" s="992"/>
      <c r="P74" s="1026"/>
      <c r="Q74" s="1009"/>
    </row>
    <row r="75" spans="1:17" ht="20.25">
      <c r="A75" s="1013"/>
      <c r="B75" s="1023"/>
      <c r="C75" s="1016"/>
      <c r="D75" s="1016"/>
      <c r="E75" s="1016"/>
      <c r="F75" s="1016"/>
      <c r="G75" s="1016"/>
      <c r="H75" s="1016"/>
      <c r="I75" s="1016"/>
      <c r="J75" s="992"/>
      <c r="K75" s="992"/>
      <c r="L75" s="992"/>
      <c r="M75" s="992"/>
      <c r="N75" s="992"/>
      <c r="O75" s="992"/>
      <c r="P75" s="1026"/>
      <c r="Q75" s="1009"/>
    </row>
    <row r="76" spans="1:17" ht="20.25">
      <c r="A76" s="1013"/>
      <c r="B76" s="1023"/>
      <c r="D76" s="1016"/>
      <c r="E76" s="1016"/>
      <c r="F76" s="1016"/>
      <c r="G76" s="1016"/>
      <c r="H76" s="1016"/>
      <c r="I76" s="1016"/>
      <c r="P76" s="997"/>
      <c r="Q76" s="1009"/>
    </row>
    <row r="77" spans="1:17" ht="20.25" customHeight="1">
      <c r="A77" s="1013"/>
      <c r="B77" s="1023"/>
      <c r="C77" s="1016"/>
      <c r="D77" s="1016"/>
      <c r="E77" s="1016"/>
      <c r="F77" s="1016"/>
      <c r="G77" s="1016"/>
      <c r="H77" s="1016"/>
      <c r="I77" s="1016"/>
      <c r="J77" s="1017"/>
      <c r="N77" s="1015"/>
      <c r="O77" s="1015"/>
      <c r="P77" s="1014"/>
      <c r="Q77" s="1009"/>
    </row>
    <row r="78" spans="1:17" ht="20.25">
      <c r="A78" s="1013"/>
      <c r="B78" s="1025"/>
      <c r="C78" s="1024"/>
      <c r="D78" s="1024"/>
      <c r="E78" s="1024"/>
      <c r="F78" s="1024"/>
      <c r="G78" s="1024"/>
      <c r="H78" s="1024"/>
      <c r="I78" s="1016"/>
      <c r="J78" s="1017"/>
      <c r="K78" s="1016"/>
      <c r="L78" s="1016"/>
      <c r="M78" s="1016"/>
      <c r="N78" s="1015"/>
      <c r="O78" s="1015"/>
      <c r="P78" s="1014"/>
      <c r="Q78" s="1009"/>
    </row>
    <row r="79" spans="1:17" ht="20.25" customHeight="1">
      <c r="A79" s="1013"/>
      <c r="B79" s="1025"/>
      <c r="C79" s="1024"/>
      <c r="D79" s="1024"/>
      <c r="E79" s="1024"/>
      <c r="F79" s="1024"/>
      <c r="G79" s="1024"/>
      <c r="H79" s="1024"/>
      <c r="I79" s="1016"/>
      <c r="J79" s="1017"/>
      <c r="K79" s="1022"/>
      <c r="L79" s="1022"/>
      <c r="M79" s="1016"/>
      <c r="N79" s="1015"/>
      <c r="O79" s="1015"/>
      <c r="P79" s="1014"/>
      <c r="Q79" s="1009"/>
    </row>
    <row r="80" spans="1:17" ht="20.25">
      <c r="A80" s="1013"/>
      <c r="B80" s="1023"/>
      <c r="C80" s="1016"/>
      <c r="D80" s="1016"/>
      <c r="E80" s="1016"/>
      <c r="F80" s="1016"/>
      <c r="G80" s="1016"/>
      <c r="H80" s="1016"/>
      <c r="I80" s="1016"/>
      <c r="J80" s="1017"/>
      <c r="K80" s="1022"/>
      <c r="L80" s="1022"/>
      <c r="M80" s="1016"/>
      <c r="N80" s="1015"/>
      <c r="O80" s="1015"/>
      <c r="P80" s="1014"/>
      <c r="Q80" s="1009"/>
    </row>
    <row r="81" spans="1:17" ht="20.25">
      <c r="A81" s="1013"/>
      <c r="B81" s="1020"/>
      <c r="C81" s="1019"/>
      <c r="D81" s="1019"/>
      <c r="E81" s="1016"/>
      <c r="F81" s="1016"/>
      <c r="G81" s="1021"/>
      <c r="H81" s="1016"/>
      <c r="I81" s="1016"/>
      <c r="J81" s="1017"/>
      <c r="K81" s="1022"/>
      <c r="L81" s="1022"/>
      <c r="M81" s="1016"/>
      <c r="N81" s="1015"/>
      <c r="O81" s="1015"/>
      <c r="P81" s="1014"/>
      <c r="Q81" s="1009"/>
    </row>
    <row r="82" spans="1:17" ht="20.25">
      <c r="A82" s="1013"/>
      <c r="B82" s="1020"/>
      <c r="C82" s="1019"/>
      <c r="D82" s="1019"/>
      <c r="E82" s="1016"/>
      <c r="F82" s="1016"/>
      <c r="G82" s="1021"/>
      <c r="H82" s="1016"/>
      <c r="I82" s="1016"/>
      <c r="J82" s="1017"/>
      <c r="K82" s="1016"/>
      <c r="L82" s="1016"/>
      <c r="M82" s="1016"/>
      <c r="N82" s="1015"/>
      <c r="O82" s="1015"/>
      <c r="P82" s="1014"/>
      <c r="Q82" s="1009"/>
    </row>
    <row r="83" spans="1:17" ht="20.25">
      <c r="A83" s="1013"/>
      <c r="B83" s="1020"/>
      <c r="C83" s="1019"/>
      <c r="D83" s="1019"/>
      <c r="E83" s="1016"/>
      <c r="F83" s="1016"/>
      <c r="G83" s="1018"/>
      <c r="H83" s="1016"/>
      <c r="I83" s="1016"/>
      <c r="J83" s="1017"/>
      <c r="K83" s="1016"/>
      <c r="L83" s="1016"/>
      <c r="M83" s="1016"/>
      <c r="N83" s="1015"/>
      <c r="O83" s="1015"/>
      <c r="P83" s="1014"/>
      <c r="Q83" s="1009"/>
    </row>
    <row r="84" spans="1:17" ht="20.25" customHeight="1" thickBot="1">
      <c r="A84" s="1013"/>
      <c r="B84" s="1012"/>
      <c r="C84" s="1011"/>
      <c r="D84" s="1011"/>
      <c r="E84" s="1004"/>
      <c r="F84" s="1004"/>
      <c r="G84" s="1004"/>
      <c r="H84" s="1004"/>
      <c r="I84" s="1004"/>
      <c r="J84" s="1004"/>
      <c r="K84" s="1004"/>
      <c r="L84" s="1004"/>
      <c r="M84" s="1004"/>
      <c r="N84" s="1004"/>
      <c r="O84" s="1004"/>
      <c r="P84" s="1010"/>
      <c r="Q84" s="1009"/>
    </row>
    <row r="85" spans="1:17" s="993" customFormat="1" ht="15.75" thickBot="1">
      <c r="A85" s="999"/>
      <c r="B85" s="999"/>
      <c r="C85" s="994"/>
      <c r="D85" s="994"/>
      <c r="E85" s="994"/>
      <c r="F85" s="994"/>
      <c r="G85" s="994"/>
      <c r="H85" s="994"/>
      <c r="I85" s="994"/>
      <c r="J85" s="994"/>
      <c r="K85" s="994"/>
      <c r="L85" s="994"/>
      <c r="M85" s="994"/>
      <c r="N85" s="994"/>
      <c r="O85" s="994"/>
      <c r="P85" s="1006"/>
      <c r="Q85" s="1006"/>
    </row>
    <row r="86" spans="1:17" s="993" customFormat="1">
      <c r="A86" s="999"/>
      <c r="B86" s="1699" t="s">
        <v>576</v>
      </c>
      <c r="C86" s="1700"/>
      <c r="D86" s="1700"/>
      <c r="E86" s="1700"/>
      <c r="F86" s="1700"/>
      <c r="G86" s="1700"/>
      <c r="H86" s="1700"/>
      <c r="I86" s="1700"/>
      <c r="J86" s="1700"/>
      <c r="K86" s="1700"/>
      <c r="L86" s="1700"/>
      <c r="M86" s="1700"/>
      <c r="N86" s="1700"/>
      <c r="O86" s="1700"/>
      <c r="P86" s="1701"/>
      <c r="Q86" s="1006"/>
    </row>
    <row r="87" spans="1:17" s="993" customFormat="1" ht="15.75" thickBot="1">
      <c r="A87" s="999"/>
      <c r="B87" s="1702"/>
      <c r="C87" s="1703"/>
      <c r="D87" s="1703"/>
      <c r="E87" s="1703"/>
      <c r="F87" s="1703"/>
      <c r="G87" s="1703"/>
      <c r="H87" s="1703"/>
      <c r="I87" s="1703"/>
      <c r="J87" s="1703"/>
      <c r="K87" s="1703"/>
      <c r="L87" s="1703"/>
      <c r="M87" s="1703"/>
      <c r="N87" s="1703"/>
      <c r="O87" s="1703"/>
      <c r="P87" s="1704"/>
      <c r="Q87" s="1006"/>
    </row>
    <row r="88" spans="1:17" s="993" customFormat="1" ht="21" customHeight="1">
      <c r="A88" s="999"/>
      <c r="B88" s="2015" t="s">
        <v>182</v>
      </c>
      <c r="C88" s="2016"/>
      <c r="D88" s="2016"/>
      <c r="E88" s="2016"/>
      <c r="F88" s="2016"/>
      <c r="G88" s="2016"/>
      <c r="H88" s="2016"/>
      <c r="I88" s="2016"/>
      <c r="J88" s="2016"/>
      <c r="K88" s="2016"/>
      <c r="L88" s="2016"/>
      <c r="M88" s="2016"/>
      <c r="N88" s="2016"/>
      <c r="O88" s="2016"/>
      <c r="P88" s="2017"/>
      <c r="Q88" s="1006"/>
    </row>
    <row r="89" spans="1:17" s="993" customFormat="1" ht="21" customHeight="1" thickBot="1">
      <c r="A89" s="999"/>
      <c r="B89" s="2018" t="s">
        <v>183</v>
      </c>
      <c r="C89" s="2019"/>
      <c r="D89" s="2019"/>
      <c r="E89" s="2019"/>
      <c r="F89" s="2019"/>
      <c r="G89" s="2019"/>
      <c r="H89" s="2019"/>
      <c r="I89" s="2019"/>
      <c r="J89" s="2019"/>
      <c r="K89" s="2019"/>
      <c r="L89" s="2019"/>
      <c r="M89" s="2019"/>
      <c r="N89" s="2019"/>
      <c r="O89" s="2019"/>
      <c r="P89" s="2020"/>
      <c r="Q89" s="1006"/>
    </row>
    <row r="90" spans="1:17" s="993" customFormat="1">
      <c r="A90" s="999"/>
      <c r="B90" s="999"/>
      <c r="C90" s="994"/>
      <c r="D90" s="994"/>
      <c r="E90" s="994"/>
      <c r="F90" s="994"/>
      <c r="G90" s="994"/>
      <c r="H90" s="994"/>
      <c r="I90" s="994"/>
      <c r="J90" s="994"/>
      <c r="K90" s="994"/>
      <c r="L90" s="994"/>
      <c r="M90" s="994"/>
      <c r="N90" s="994"/>
      <c r="O90" s="994"/>
      <c r="P90" s="1006"/>
      <c r="Q90" s="1006"/>
    </row>
    <row r="91" spans="1:17" s="993" customFormat="1">
      <c r="A91" s="999"/>
      <c r="B91" s="999"/>
      <c r="C91" s="994"/>
      <c r="D91" s="994"/>
      <c r="E91" s="994"/>
      <c r="F91" s="994"/>
      <c r="G91" s="994"/>
      <c r="H91" s="994"/>
      <c r="I91" s="994"/>
      <c r="J91" s="994"/>
      <c r="K91" s="994"/>
      <c r="L91" s="994"/>
      <c r="M91" s="994"/>
      <c r="N91" s="994"/>
      <c r="O91" s="994"/>
      <c r="P91" s="1006"/>
      <c r="Q91" s="1006"/>
    </row>
    <row r="92" spans="1:17" s="993" customFormat="1">
      <c r="A92" s="999"/>
      <c r="B92" s="999"/>
      <c r="C92" s="994"/>
      <c r="D92" s="994"/>
      <c r="E92" s="994"/>
      <c r="F92" s="994"/>
      <c r="G92" s="994"/>
      <c r="H92" s="994"/>
      <c r="I92" s="994"/>
      <c r="J92" s="994"/>
      <c r="K92" s="994"/>
      <c r="L92" s="994"/>
      <c r="M92" s="994"/>
      <c r="N92" s="994"/>
      <c r="O92" s="994"/>
      <c r="P92" s="1006"/>
      <c r="Q92" s="1006"/>
    </row>
    <row r="93" spans="1:17" s="993" customFormat="1">
      <c r="A93" s="999"/>
      <c r="B93" s="999"/>
      <c r="C93" s="994"/>
      <c r="D93" s="994"/>
      <c r="E93" s="994"/>
      <c r="F93" s="994"/>
      <c r="G93" s="994"/>
      <c r="H93" s="994"/>
      <c r="I93" s="994"/>
      <c r="J93" s="994"/>
      <c r="K93" s="994"/>
      <c r="L93" s="994"/>
      <c r="M93" s="994"/>
      <c r="N93" s="994"/>
      <c r="O93" s="994"/>
      <c r="P93" s="1006"/>
      <c r="Q93" s="1006"/>
    </row>
    <row r="94" spans="1:17" s="993" customFormat="1">
      <c r="A94" s="999"/>
      <c r="B94" s="999"/>
      <c r="C94" s="994"/>
      <c r="D94" s="994"/>
      <c r="E94" s="994"/>
      <c r="F94" s="994"/>
      <c r="G94" s="994"/>
      <c r="H94" s="994"/>
      <c r="I94" s="994"/>
      <c r="J94" s="994"/>
      <c r="K94" s="994"/>
      <c r="L94" s="994"/>
      <c r="M94" s="994"/>
      <c r="N94" s="994"/>
      <c r="O94" s="994"/>
      <c r="P94" s="1006"/>
      <c r="Q94" s="1006"/>
    </row>
    <row r="95" spans="1:17" s="993" customFormat="1">
      <c r="A95" s="999"/>
      <c r="B95" s="999"/>
      <c r="C95" s="994"/>
      <c r="D95" s="994"/>
      <c r="E95" s="994"/>
      <c r="F95" s="994"/>
      <c r="G95" s="994"/>
      <c r="H95" s="994"/>
      <c r="I95" s="994"/>
      <c r="J95" s="994"/>
      <c r="K95" s="994"/>
      <c r="L95" s="994"/>
      <c r="M95" s="994"/>
      <c r="N95" s="994"/>
      <c r="O95" s="994"/>
      <c r="P95" s="1006"/>
      <c r="Q95" s="1006"/>
    </row>
    <row r="96" spans="1:17" s="993" customFormat="1">
      <c r="A96" s="999"/>
      <c r="B96" s="999"/>
      <c r="C96" s="994"/>
      <c r="D96" s="994"/>
      <c r="E96" s="994"/>
      <c r="F96" s="994"/>
      <c r="G96" s="994"/>
      <c r="H96" s="994"/>
      <c r="I96" s="994"/>
      <c r="J96" s="994"/>
      <c r="K96" s="994"/>
      <c r="L96" s="994"/>
      <c r="M96" s="994"/>
      <c r="N96" s="994"/>
      <c r="O96" s="994"/>
      <c r="P96" s="1006"/>
      <c r="Q96" s="1006"/>
    </row>
    <row r="97" spans="1:17" s="993" customFormat="1" ht="15.75" thickBot="1">
      <c r="A97" s="999"/>
      <c r="B97" s="996"/>
      <c r="C97" s="1008"/>
      <c r="D97" s="1008"/>
      <c r="E97" s="1008"/>
      <c r="F97" s="1008"/>
      <c r="G97" s="1008"/>
      <c r="H97" s="1008"/>
      <c r="I97" s="1008"/>
      <c r="J97" s="1008"/>
      <c r="K97" s="1008"/>
      <c r="L97" s="1008"/>
      <c r="M97" s="1008"/>
      <c r="N97" s="1008"/>
      <c r="O97" s="1008"/>
      <c r="P97" s="1007"/>
      <c r="Q97" s="1006"/>
    </row>
    <row r="98" spans="1:17" ht="21" thickBot="1">
      <c r="A98" s="1005"/>
      <c r="B98" s="1004"/>
      <c r="C98" s="1004"/>
      <c r="D98" s="1004"/>
      <c r="E98" s="1004"/>
      <c r="F98" s="1004"/>
      <c r="G98" s="1004"/>
      <c r="H98" s="1004"/>
      <c r="I98" s="1004"/>
      <c r="J98" s="1004"/>
      <c r="K98" s="1004"/>
      <c r="L98" s="1004"/>
      <c r="M98" s="1004"/>
      <c r="N98" s="1004"/>
      <c r="O98" s="1004"/>
      <c r="P98" s="1004"/>
      <c r="Q98" s="1003"/>
    </row>
    <row r="99" spans="1:17" ht="15" customHeight="1">
      <c r="A99" s="1002"/>
      <c r="B99" s="2021" t="s">
        <v>184</v>
      </c>
      <c r="C99" s="2021"/>
      <c r="D99" s="2021"/>
      <c r="E99" s="2021"/>
      <c r="F99" s="2021"/>
      <c r="G99" s="2021"/>
      <c r="H99" s="2021"/>
      <c r="I99" s="2021"/>
      <c r="J99" s="2021"/>
      <c r="K99" s="2021"/>
      <c r="L99" s="2021"/>
      <c r="M99" s="2021"/>
      <c r="N99" s="2021"/>
      <c r="O99" s="2021"/>
      <c r="P99" s="2021"/>
      <c r="Q99" s="1000"/>
    </row>
    <row r="100" spans="1:17">
      <c r="A100" s="999"/>
      <c r="B100" s="2022"/>
      <c r="C100" s="2022"/>
      <c r="D100" s="2022"/>
      <c r="E100" s="2022"/>
      <c r="F100" s="2022"/>
      <c r="G100" s="2022"/>
      <c r="H100" s="2022"/>
      <c r="I100" s="2022"/>
      <c r="J100" s="2022"/>
      <c r="K100" s="2022"/>
      <c r="L100" s="2022"/>
      <c r="M100" s="2022"/>
      <c r="N100" s="2022"/>
      <c r="O100" s="2022"/>
      <c r="P100" s="2022"/>
      <c r="Q100" s="997"/>
    </row>
    <row r="101" spans="1:17">
      <c r="A101" s="999"/>
      <c r="B101" s="2022"/>
      <c r="C101" s="2022"/>
      <c r="D101" s="2022"/>
      <c r="E101" s="2022"/>
      <c r="F101" s="2022"/>
      <c r="G101" s="2022"/>
      <c r="H101" s="2022"/>
      <c r="I101" s="2022"/>
      <c r="J101" s="2022"/>
      <c r="K101" s="2022"/>
      <c r="L101" s="2022"/>
      <c r="M101" s="2022"/>
      <c r="N101" s="2022"/>
      <c r="O101" s="2022"/>
      <c r="P101" s="2022"/>
      <c r="Q101" s="997"/>
    </row>
    <row r="102" spans="1:17" ht="15.75" thickBot="1">
      <c r="A102" s="996"/>
      <c r="B102" s="2023"/>
      <c r="C102" s="2023"/>
      <c r="D102" s="2023"/>
      <c r="E102" s="2023"/>
      <c r="F102" s="2023"/>
      <c r="G102" s="2023"/>
      <c r="H102" s="2023"/>
      <c r="I102" s="2023"/>
      <c r="J102" s="2023"/>
      <c r="K102" s="2023"/>
      <c r="L102" s="2023"/>
      <c r="M102" s="2023"/>
      <c r="N102" s="2023"/>
      <c r="O102" s="2023"/>
      <c r="P102" s="2023"/>
      <c r="Q102" s="995"/>
    </row>
  </sheetData>
  <mergeCells count="52">
    <mergeCell ref="B99:P102"/>
    <mergeCell ref="B54:C54"/>
    <mergeCell ref="F54:G54"/>
    <mergeCell ref="B55:C55"/>
    <mergeCell ref="F55:G55"/>
    <mergeCell ref="B56:H56"/>
    <mergeCell ref="B59:P59"/>
    <mergeCell ref="B60:P60"/>
    <mergeCell ref="B61:P61"/>
    <mergeCell ref="B86:P87"/>
    <mergeCell ref="B88:P88"/>
    <mergeCell ref="B89:P89"/>
    <mergeCell ref="B53:C53"/>
    <mergeCell ref="F53:G53"/>
    <mergeCell ref="B43:D43"/>
    <mergeCell ref="F43:H43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40:H40"/>
    <mergeCell ref="J40:P40"/>
    <mergeCell ref="B41:D41"/>
    <mergeCell ref="F41:H41"/>
    <mergeCell ref="J41:P41"/>
    <mergeCell ref="J22:K22"/>
    <mergeCell ref="L2:N2"/>
    <mergeCell ref="O2:P2"/>
    <mergeCell ref="N3:O3"/>
    <mergeCell ref="O4:P4"/>
    <mergeCell ref="O5:P5"/>
    <mergeCell ref="N6:P6"/>
    <mergeCell ref="N7:P8"/>
    <mergeCell ref="A12:Q13"/>
    <mergeCell ref="J16:K16"/>
    <mergeCell ref="J18:K18"/>
    <mergeCell ref="J20:K20"/>
  </mergeCells>
  <conditionalFormatting sqref="P17">
    <cfRule type="cellIs" dxfId="11" priority="14" operator="lessThan">
      <formula>0</formula>
    </cfRule>
    <cfRule type="cellIs" dxfId="10" priority="15" operator="equal">
      <formula>0</formula>
    </cfRule>
    <cfRule type="cellIs" dxfId="9" priority="16" operator="greaterThan">
      <formula>0</formula>
    </cfRule>
  </conditionalFormatting>
  <conditionalFormatting sqref="P19">
    <cfRule type="cellIs" dxfId="8" priority="11" operator="lessThan">
      <formula>0</formula>
    </cfRule>
    <cfRule type="cellIs" dxfId="7" priority="12" operator="equal">
      <formula>0</formula>
    </cfRule>
    <cfRule type="cellIs" dxfId="6" priority="13" operator="greaterThan">
      <formula>0</formula>
    </cfRule>
  </conditionalFormatting>
  <conditionalFormatting sqref="P21">
    <cfRule type="cellIs" dxfId="5" priority="8" operator="lessThan">
      <formula>0</formula>
    </cfRule>
    <cfRule type="cellIs" dxfId="4" priority="9" operator="equal">
      <formula>0</formula>
    </cfRule>
    <cfRule type="cellIs" dxfId="3" priority="10" operator="greaterThan">
      <formula>0</formula>
    </cfRule>
  </conditionalFormatting>
  <conditionalFormatting sqref="P23">
    <cfRule type="cellIs" dxfId="2" priority="2" operator="lessThan">
      <formula>0</formula>
    </cfRule>
    <cfRule type="cellIs" dxfId="1" priority="3" operator="equal">
      <formula>0</formula>
    </cfRule>
    <cfRule type="cellIs" dxfId="0" priority="4" operator="greaterThan">
      <formula>0</formula>
    </cfRule>
  </conditionalFormatting>
  <hyperlinks>
    <hyperlink ref="J30:P38" r:id="rId1" display="AMC selection can be made at: https://www.thelender.com/appraisals/" xr:uid="{962A79BF-C5F4-4100-A116-A3A876964EEA}"/>
    <hyperlink ref="B45:H45" r:id="rId2" display="Fee Sheet Link" xr:uid="{63E773CD-618C-4662-9B64-2B498CC0E5D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F200C26-EFEB-4E73-AF59-248EF360F31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A886F63-81F5-4250-BC3B-6FBB86A6280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2AA52DA0-60B8-4BE4-98CE-857985630B1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9BC4CEE4-09E0-495B-8930-E09FDF8223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BD4E-BD47-4EAA-96DC-3447F63ECDA2}">
  <sheetPr codeName="Sheet25"/>
  <dimension ref="A1:Q77"/>
  <sheetViews>
    <sheetView showWhiteSpace="0" view="pageLayout" zoomScaleNormal="130" workbookViewId="0">
      <selection activeCell="N37" sqref="N37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644"/>
      <c r="B2" s="1645"/>
      <c r="C2" s="1646"/>
      <c r="D2" s="1646"/>
      <c r="E2" s="1646"/>
      <c r="F2" s="1646"/>
      <c r="G2" s="1646"/>
      <c r="H2" s="1646"/>
      <c r="I2" s="1646"/>
      <c r="J2" s="1646"/>
      <c r="K2" s="1646"/>
      <c r="L2" s="1646"/>
      <c r="M2" s="1646"/>
      <c r="N2" s="1646"/>
      <c r="O2" s="293"/>
      <c r="P2" s="294"/>
    </row>
    <row r="3" spans="1:16" ht="9.9499999999999993" customHeight="1">
      <c r="A3" s="1647"/>
      <c r="B3" s="1646"/>
      <c r="C3" s="1646"/>
      <c r="D3" s="1646"/>
      <c r="E3" s="1646"/>
      <c r="F3" s="1646"/>
      <c r="G3" s="1646"/>
      <c r="H3" s="1646"/>
      <c r="I3" s="1646"/>
      <c r="J3" s="1646"/>
      <c r="K3" s="1646"/>
      <c r="L3" s="1646"/>
      <c r="M3" s="1646"/>
      <c r="N3" s="1646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648"/>
      <c r="D6" s="1648"/>
      <c r="E6" s="1648"/>
      <c r="F6" s="1648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49"/>
      <c r="D7" s="1649"/>
      <c r="E7" s="1649"/>
      <c r="F7" s="1649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50"/>
      <c r="D8" s="1650"/>
      <c r="E8" s="1650"/>
      <c r="F8" s="1650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631"/>
      <c r="C9" s="631"/>
      <c r="D9" s="631"/>
      <c r="E9" s="631"/>
      <c r="F9" s="1651" t="s">
        <v>338</v>
      </c>
      <c r="G9" s="1651"/>
      <c r="H9" s="1652">
        <f ca="1">TODAY()</f>
        <v>46059</v>
      </c>
      <c r="I9" s="1652"/>
      <c r="J9" s="1652"/>
      <c r="K9" s="1652"/>
      <c r="L9" s="631"/>
      <c r="M9" s="631"/>
      <c r="N9" s="631"/>
      <c r="O9" s="631"/>
      <c r="P9" s="310"/>
    </row>
    <row r="10" spans="1:16" ht="9.75" hidden="1" customHeight="1">
      <c r="A10" s="311"/>
      <c r="B10" s="357"/>
      <c r="C10" s="1635"/>
      <c r="D10" s="1635"/>
      <c r="E10" s="1635"/>
      <c r="F10" s="1635"/>
      <c r="G10" s="357"/>
      <c r="H10" s="357"/>
      <c r="I10" s="357"/>
      <c r="J10" s="357"/>
      <c r="K10" s="358"/>
      <c r="L10" s="358"/>
      <c r="M10" s="358"/>
      <c r="N10" s="359"/>
      <c r="O10" s="359"/>
      <c r="P10" s="310"/>
    </row>
    <row r="11" spans="1:16" ht="15" hidden="1" customHeight="1">
      <c r="A11" s="311"/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359"/>
      <c r="P11" s="310"/>
    </row>
    <row r="12" spans="1:16" ht="15" customHeight="1">
      <c r="A12" s="311"/>
      <c r="B12" s="1636" t="s">
        <v>555</v>
      </c>
      <c r="C12" s="1636"/>
      <c r="D12" s="1636"/>
      <c r="E12" s="1636"/>
      <c r="F12" s="1636"/>
      <c r="G12" s="1636"/>
      <c r="H12" s="1636"/>
      <c r="I12" s="1636"/>
      <c r="J12" s="1636"/>
      <c r="K12" s="1636"/>
      <c r="L12" s="1636"/>
      <c r="M12" s="1636"/>
      <c r="N12" s="1636"/>
      <c r="O12" s="1636"/>
      <c r="P12" s="310"/>
    </row>
    <row r="13" spans="1:16" ht="9.9499999999999993" customHeight="1">
      <c r="A13" s="318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9.9499999999999993" customHeight="1">
      <c r="A14" s="318"/>
      <c r="B14" s="1624" t="s">
        <v>165</v>
      </c>
      <c r="C14" s="1625"/>
      <c r="D14" s="1625"/>
      <c r="E14" s="1625"/>
      <c r="F14" s="1625"/>
      <c r="G14" s="1626"/>
      <c r="H14" s="319"/>
      <c r="I14" s="1624" t="s">
        <v>166</v>
      </c>
      <c r="J14" s="1625"/>
      <c r="K14" s="1625"/>
      <c r="L14" s="1625"/>
      <c r="M14" s="1625"/>
      <c r="N14" s="1625"/>
      <c r="O14" s="1626"/>
      <c r="P14" s="320"/>
    </row>
    <row r="15" spans="1:16" ht="9.9499999999999993" customHeight="1">
      <c r="A15" s="318"/>
      <c r="B15" s="1627"/>
      <c r="C15" s="1628"/>
      <c r="D15" s="1628"/>
      <c r="E15" s="1628"/>
      <c r="F15" s="1628"/>
      <c r="G15" s="1629"/>
      <c r="H15" s="319"/>
      <c r="I15" s="1627"/>
      <c r="J15" s="1628"/>
      <c r="K15" s="1628"/>
      <c r="L15" s="1628"/>
      <c r="M15" s="1628"/>
      <c r="N15" s="1628"/>
      <c r="O15" s="1629"/>
      <c r="P15" s="320"/>
    </row>
    <row r="16" spans="1:16" ht="9.9499999999999993" customHeight="1">
      <c r="A16" s="321"/>
      <c r="B16" s="322"/>
      <c r="C16" s="322"/>
      <c r="D16" s="322"/>
      <c r="E16" s="322"/>
      <c r="F16" s="322"/>
      <c r="G16" s="323"/>
      <c r="H16" s="319"/>
      <c r="I16" s="324"/>
      <c r="J16" s="1637" t="s">
        <v>261</v>
      </c>
      <c r="K16" s="1638"/>
      <c r="L16" s="1638"/>
      <c r="M16" s="1639"/>
      <c r="N16" s="1640"/>
      <c r="O16" s="323"/>
      <c r="P16" s="320"/>
    </row>
    <row r="17" spans="1:17" ht="5.0999999999999996" customHeight="1">
      <c r="A17" s="321"/>
      <c r="B17" s="319"/>
      <c r="C17" s="325"/>
      <c r="D17" s="325"/>
      <c r="E17" s="325"/>
      <c r="F17" s="325"/>
      <c r="G17" s="326"/>
      <c r="H17" s="319"/>
      <c r="I17" s="327"/>
      <c r="J17" s="1638"/>
      <c r="K17" s="1638"/>
      <c r="L17" s="1638"/>
      <c r="M17" s="1639"/>
      <c r="N17" s="1640"/>
      <c r="O17" s="328"/>
      <c r="P17" s="320"/>
    </row>
    <row r="18" spans="1:17" ht="9.9499999999999993" customHeight="1">
      <c r="A18" s="321"/>
      <c r="B18" s="319"/>
      <c r="C18" s="329" t="s">
        <v>167</v>
      </c>
      <c r="D18" s="330"/>
      <c r="E18" s="330"/>
      <c r="F18" s="331"/>
      <c r="G18" s="332"/>
      <c r="H18" s="319"/>
      <c r="I18" s="327"/>
      <c r="J18" s="1638"/>
      <c r="K18" s="1638"/>
      <c r="L18" s="1638"/>
      <c r="M18" s="1639"/>
      <c r="N18" s="1640"/>
      <c r="O18" s="332"/>
      <c r="P18" s="320"/>
    </row>
    <row r="19" spans="1:17" ht="9.9499999999999993" customHeight="1">
      <c r="A19" s="321"/>
      <c r="B19" s="319"/>
      <c r="C19" s="333" t="s">
        <v>168</v>
      </c>
      <c r="D19" s="334" t="s">
        <v>169</v>
      </c>
      <c r="E19" s="330"/>
      <c r="F19" s="335"/>
      <c r="G19" s="336"/>
      <c r="H19" s="319"/>
      <c r="I19" s="327"/>
      <c r="J19" s="1638"/>
      <c r="K19" s="1638"/>
      <c r="L19" s="1638"/>
      <c r="M19" s="1639"/>
      <c r="N19" s="1640"/>
      <c r="O19" s="332"/>
      <c r="P19" s="320"/>
    </row>
    <row r="20" spans="1:17" ht="9.9499999999999993" customHeight="1">
      <c r="A20" s="321"/>
      <c r="B20" s="319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638"/>
      <c r="K20" s="1638"/>
      <c r="L20" s="1638"/>
      <c r="M20" s="1639"/>
      <c r="N20" s="1640"/>
      <c r="O20" s="332"/>
      <c r="P20" s="320"/>
    </row>
    <row r="21" spans="1:17" ht="9.9499999999999993" customHeight="1">
      <c r="A21" s="321"/>
      <c r="B21" s="319"/>
      <c r="C21" s="360" t="s">
        <v>172</v>
      </c>
      <c r="D21" s="361"/>
      <c r="E21" s="337"/>
      <c r="F21" s="337"/>
      <c r="G21" s="332"/>
      <c r="H21" s="319"/>
      <c r="I21" s="327"/>
      <c r="J21" s="1638"/>
      <c r="K21" s="1638"/>
      <c r="L21" s="1638"/>
      <c r="M21" s="1639"/>
      <c r="N21" s="1640"/>
      <c r="O21" s="332"/>
      <c r="P21" s="320"/>
    </row>
    <row r="22" spans="1:17" ht="5.0999999999999996" customHeight="1">
      <c r="A22" s="321"/>
      <c r="B22" s="319"/>
      <c r="C22" s="360"/>
      <c r="D22" s="361"/>
      <c r="E22" s="337"/>
      <c r="F22" s="337"/>
      <c r="G22" s="332"/>
      <c r="H22" s="319"/>
      <c r="I22" s="327"/>
      <c r="J22" s="1638"/>
      <c r="K22" s="1638"/>
      <c r="L22" s="1638"/>
      <c r="M22" s="1639"/>
      <c r="N22" s="1640"/>
      <c r="O22" s="332"/>
      <c r="P22" s="320"/>
    </row>
    <row r="23" spans="1:17" ht="9.9499999999999993" customHeight="1">
      <c r="A23" s="321"/>
      <c r="B23" s="338"/>
      <c r="C23" s="339"/>
      <c r="D23" s="339"/>
      <c r="E23" s="339"/>
      <c r="F23" s="339"/>
      <c r="G23" s="340"/>
      <c r="H23" s="319"/>
      <c r="I23" s="341"/>
      <c r="J23" s="1641"/>
      <c r="K23" s="1641"/>
      <c r="L23" s="1641"/>
      <c r="M23" s="1642"/>
      <c r="N23" s="1643"/>
      <c r="O23" s="340"/>
      <c r="P23" s="320"/>
    </row>
    <row r="24" spans="1:17" ht="9.9499999999999993" customHeight="1">
      <c r="A24" s="318"/>
      <c r="B24" s="319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331"/>
      <c r="P24" s="320"/>
    </row>
    <row r="25" spans="1:17" ht="9.9499999999999993" customHeight="1">
      <c r="A25" s="318"/>
      <c r="B25" s="1624" t="s">
        <v>173</v>
      </c>
      <c r="C25" s="1625"/>
      <c r="D25" s="1625"/>
      <c r="E25" s="1625"/>
      <c r="F25" s="1625"/>
      <c r="G25" s="1626"/>
      <c r="H25" s="342"/>
      <c r="I25" s="1624" t="s">
        <v>335</v>
      </c>
      <c r="J25" s="1625"/>
      <c r="K25" s="1625"/>
      <c r="L25" s="1625"/>
      <c r="M25" s="1625"/>
      <c r="N25" s="1625"/>
      <c r="O25" s="1626"/>
      <c r="P25" s="320"/>
    </row>
    <row r="26" spans="1:17" ht="9.9499999999999993" customHeight="1">
      <c r="A26" s="318"/>
      <c r="B26" s="1627"/>
      <c r="C26" s="1628"/>
      <c r="D26" s="1628"/>
      <c r="E26" s="1628"/>
      <c r="F26" s="1628"/>
      <c r="G26" s="1629"/>
      <c r="H26" s="342"/>
      <c r="I26" s="1627"/>
      <c r="J26" s="1628"/>
      <c r="K26" s="1628"/>
      <c r="L26" s="1628"/>
      <c r="M26" s="1628"/>
      <c r="N26" s="1628"/>
      <c r="O26" s="1629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368"/>
      <c r="L27" s="368"/>
      <c r="M27" s="368"/>
      <c r="N27" s="368"/>
      <c r="O27" s="369"/>
      <c r="P27" s="320"/>
    </row>
    <row r="28" spans="1:17" ht="11.25" customHeight="1">
      <c r="A28" s="318"/>
      <c r="B28" s="353"/>
      <c r="C28" s="1630" t="s">
        <v>556</v>
      </c>
      <c r="D28" s="1631"/>
      <c r="E28" s="1631"/>
      <c r="F28" s="1631"/>
      <c r="G28" s="1872"/>
      <c r="H28" s="319"/>
      <c r="I28" s="1632" t="s">
        <v>262</v>
      </c>
      <c r="J28" s="1633"/>
      <c r="K28" s="1633"/>
      <c r="L28" s="1633"/>
      <c r="M28" s="1633"/>
      <c r="N28" s="1633"/>
      <c r="O28" s="1634"/>
      <c r="P28" s="320"/>
    </row>
    <row r="29" spans="1:17" ht="11.25" customHeight="1">
      <c r="A29" s="318"/>
      <c r="B29" s="353"/>
      <c r="C29" s="617" t="s">
        <v>425</v>
      </c>
      <c r="D29" s="347"/>
      <c r="E29" s="347"/>
      <c r="F29" s="117"/>
      <c r="G29" s="118" t="s">
        <v>174</v>
      </c>
      <c r="H29" s="319"/>
      <c r="I29" s="1632"/>
      <c r="J29" s="1633"/>
      <c r="K29" s="1633"/>
      <c r="L29" s="1633"/>
      <c r="M29" s="1633"/>
      <c r="N29" s="1633"/>
      <c r="O29" s="1634"/>
      <c r="P29" s="320"/>
      <c r="Q29" s="444"/>
    </row>
    <row r="30" spans="1:17" ht="9.9499999999999993" customHeight="1">
      <c r="A30" s="318"/>
      <c r="B30" s="353"/>
      <c r="C30" s="617" t="s">
        <v>426</v>
      </c>
      <c r="D30" s="347"/>
      <c r="E30" s="347"/>
      <c r="F30" s="117"/>
      <c r="G30" s="118" t="s">
        <v>175</v>
      </c>
      <c r="H30" s="319"/>
      <c r="I30" s="370"/>
      <c r="J30" s="1615"/>
      <c r="K30" s="1615"/>
      <c r="L30" s="1615"/>
      <c r="M30" s="1615"/>
      <c r="N30" s="1615"/>
      <c r="O30" s="372"/>
      <c r="P30" s="320"/>
    </row>
    <row r="31" spans="1:17" ht="9.9499999999999993" customHeight="1">
      <c r="A31" s="318"/>
      <c r="B31" s="353"/>
      <c r="C31" s="617"/>
      <c r="D31" s="347"/>
      <c r="E31" s="347"/>
      <c r="F31" s="117"/>
      <c r="G31" s="118"/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/>
      <c r="D32" s="347"/>
      <c r="E32" s="347"/>
      <c r="F32" s="117"/>
      <c r="G32" s="118"/>
      <c r="H32" s="319"/>
      <c r="I32" s="373"/>
      <c r="J32" s="374"/>
      <c r="K32" s="374"/>
      <c r="L32" s="374"/>
      <c r="M32" s="374"/>
      <c r="N32" s="374"/>
      <c r="O32" s="375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343"/>
      <c r="J33" s="343"/>
      <c r="K33" s="343"/>
      <c r="L33" s="343"/>
      <c r="M33" s="343"/>
      <c r="N33" s="343"/>
      <c r="O33" s="343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343"/>
      <c r="J34" s="343"/>
      <c r="K34" s="343"/>
      <c r="L34" s="343"/>
      <c r="M34" s="343"/>
      <c r="N34" s="343"/>
      <c r="O34" s="343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O35" s="343"/>
      <c r="P35" s="320"/>
    </row>
    <row r="36" spans="1:16" ht="9.9499999999999993" customHeight="1">
      <c r="A36" s="318"/>
      <c r="B36" s="353"/>
      <c r="D36" s="625"/>
      <c r="E36" s="627"/>
      <c r="O36" s="331"/>
      <c r="P36" s="320"/>
    </row>
    <row r="37" spans="1:16" ht="9.9499999999999993" customHeight="1">
      <c r="A37" s="318"/>
      <c r="B37" s="353"/>
      <c r="D37" s="626"/>
      <c r="O37" s="331"/>
      <c r="P37" s="320"/>
    </row>
    <row r="38" spans="1:16" ht="9.9499999999999993" customHeight="1">
      <c r="A38" s="318"/>
      <c r="B38" s="353"/>
      <c r="C38" s="329"/>
      <c r="D38" s="393"/>
      <c r="E38" s="1599" t="s">
        <v>176</v>
      </c>
      <c r="F38" s="1600"/>
      <c r="G38" s="1600"/>
      <c r="H38" s="1600"/>
      <c r="I38" s="1600"/>
      <c r="J38" s="1600"/>
      <c r="K38" s="1600"/>
      <c r="L38" s="1600"/>
      <c r="O38" s="331"/>
      <c r="P38" s="320"/>
    </row>
    <row r="39" spans="1:16" ht="9.9499999999999993" customHeight="1">
      <c r="A39" s="318"/>
      <c r="B39" s="353"/>
      <c r="C39" s="390"/>
      <c r="D39" s="118"/>
      <c r="E39" s="1599"/>
      <c r="F39" s="1600"/>
      <c r="G39" s="1600"/>
      <c r="H39" s="1600"/>
      <c r="I39" s="1600"/>
      <c r="J39" s="1600"/>
      <c r="K39" s="1600"/>
      <c r="L39" s="1600"/>
      <c r="O39" s="331"/>
      <c r="P39" s="320"/>
    </row>
    <row r="40" spans="1:16" ht="9.9499999999999993" customHeight="1">
      <c r="A40" s="318"/>
      <c r="B40" s="353"/>
      <c r="C40" s="379"/>
      <c r="D40" s="118"/>
      <c r="E40" s="1616" t="s">
        <v>337</v>
      </c>
      <c r="F40" s="1617"/>
      <c r="G40" s="1617"/>
      <c r="H40" s="1617"/>
      <c r="I40" s="1617"/>
      <c r="J40" s="1617"/>
      <c r="K40" s="1617"/>
      <c r="L40" s="1618"/>
      <c r="O40" s="331"/>
      <c r="P40" s="320"/>
    </row>
    <row r="41" spans="1:16" ht="9.9499999999999993" customHeight="1">
      <c r="A41" s="318"/>
      <c r="B41" s="353"/>
      <c r="C41" s="379"/>
      <c r="D41" s="118"/>
      <c r="G41" s="644" t="s">
        <v>177</v>
      </c>
      <c r="H41" s="627"/>
      <c r="I41" s="627"/>
      <c r="J41" s="636">
        <v>-0.125</v>
      </c>
      <c r="K41" s="643"/>
      <c r="L41" s="629"/>
      <c r="O41" s="322"/>
      <c r="P41" s="320"/>
    </row>
    <row r="42" spans="1:16" ht="10.5" customHeight="1">
      <c r="A42" s="318"/>
      <c r="B42" s="353"/>
      <c r="C42" s="379"/>
      <c r="D42" s="394"/>
      <c r="G42" s="642" t="s">
        <v>191</v>
      </c>
      <c r="J42" s="643">
        <v>-0.25</v>
      </c>
      <c r="K42" s="643"/>
      <c r="L42" s="629"/>
      <c r="P42" s="320"/>
    </row>
    <row r="43" spans="1:16" ht="9.9499999999999993" customHeight="1">
      <c r="A43" s="318"/>
      <c r="B43" s="353"/>
      <c r="C43" s="379"/>
      <c r="D43" s="391"/>
      <c r="G43" s="642" t="s">
        <v>192</v>
      </c>
      <c r="J43" s="643">
        <v>-0.375</v>
      </c>
      <c r="K43" s="643"/>
      <c r="L43" s="629"/>
      <c r="P43" s="320"/>
    </row>
    <row r="44" spans="1:16" ht="9.9499999999999993" customHeight="1">
      <c r="A44" s="318"/>
      <c r="B44" s="353"/>
      <c r="D44" s="616"/>
      <c r="G44" s="642" t="s">
        <v>193</v>
      </c>
      <c r="H44" s="615"/>
      <c r="J44" s="643">
        <v>-0.5</v>
      </c>
      <c r="K44" s="615"/>
      <c r="L44" s="629"/>
      <c r="P44" s="320"/>
    </row>
    <row r="45" spans="1:16" ht="9.9499999999999993" customHeight="1">
      <c r="A45" s="318"/>
      <c r="B45" s="353"/>
      <c r="D45" s="391"/>
      <c r="E45" s="619"/>
      <c r="F45" s="620"/>
      <c r="G45" s="620"/>
      <c r="H45" s="620"/>
      <c r="I45" s="620"/>
      <c r="J45" s="620"/>
      <c r="K45" s="620"/>
      <c r="L45" s="621"/>
      <c r="P45" s="320"/>
    </row>
    <row r="46" spans="1:16" ht="9.9499999999999993" customHeight="1">
      <c r="A46" s="318"/>
      <c r="B46" s="353"/>
      <c r="D46" s="391"/>
      <c r="E46" s="1593" t="s">
        <v>31</v>
      </c>
      <c r="F46" s="1594"/>
      <c r="G46" s="1594"/>
      <c r="H46" s="1594"/>
      <c r="I46" s="1594"/>
      <c r="J46" s="1594"/>
      <c r="K46" s="1594"/>
      <c r="L46" s="1595"/>
      <c r="P46" s="320"/>
    </row>
    <row r="47" spans="1:16" ht="9.9499999999999993" customHeight="1">
      <c r="A47" s="318"/>
      <c r="B47" s="353"/>
      <c r="C47" s="389"/>
      <c r="D47" s="392"/>
      <c r="E47" s="622"/>
      <c r="F47" s="623"/>
      <c r="G47" s="623"/>
      <c r="H47" s="623"/>
      <c r="I47" s="623"/>
      <c r="J47" s="623"/>
      <c r="K47" s="623"/>
      <c r="L47" s="624"/>
      <c r="P47" s="320"/>
    </row>
    <row r="48" spans="1:16" ht="9.9499999999999993" customHeight="1">
      <c r="A48" s="318"/>
      <c r="B48" s="1596" t="s">
        <v>178</v>
      </c>
      <c r="C48" s="1597"/>
      <c r="D48" s="1597"/>
      <c r="E48" s="1597"/>
      <c r="F48" s="1597"/>
      <c r="G48" s="1597"/>
      <c r="H48" s="1597"/>
      <c r="I48" s="1597"/>
      <c r="J48" s="1597"/>
      <c r="K48" s="1597"/>
      <c r="L48" s="1597"/>
      <c r="M48" s="1597"/>
      <c r="N48" s="1597"/>
      <c r="O48" s="1598"/>
      <c r="P48" s="320"/>
    </row>
    <row r="49" spans="1:16" ht="9.9499999999999993" customHeight="1">
      <c r="A49" s="318"/>
      <c r="B49" s="1599"/>
      <c r="C49" s="1600"/>
      <c r="D49" s="1600"/>
      <c r="E49" s="1600"/>
      <c r="F49" s="1600"/>
      <c r="G49" s="1600"/>
      <c r="H49" s="1600"/>
      <c r="I49" s="1600"/>
      <c r="J49" s="1600"/>
      <c r="K49" s="1600"/>
      <c r="L49" s="1600"/>
      <c r="M49" s="1600"/>
      <c r="N49" s="1600"/>
      <c r="O49" s="1601"/>
      <c r="P49" s="320"/>
    </row>
    <row r="50" spans="1:16" ht="15">
      <c r="A50" s="318"/>
      <c r="B50" s="377"/>
      <c r="C50" s="36" t="s">
        <v>179</v>
      </c>
      <c r="D50" s="387"/>
      <c r="E50" s="387"/>
      <c r="F50" s="387"/>
      <c r="G50" s="387"/>
      <c r="H50" s="388"/>
      <c r="I50" s="386"/>
      <c r="J50" s="386"/>
      <c r="K50" s="386"/>
      <c r="L50" s="386"/>
      <c r="M50" s="386"/>
      <c r="N50" s="386"/>
      <c r="O50" s="380"/>
      <c r="P50" s="320"/>
    </row>
    <row r="51" spans="1:16" ht="15">
      <c r="A51" s="318"/>
      <c r="B51" s="353"/>
      <c r="C51" s="36" t="s">
        <v>364</v>
      </c>
      <c r="D51" s="36"/>
      <c r="E51" s="36"/>
      <c r="F51" s="36"/>
      <c r="G51" s="36"/>
      <c r="H51" s="36"/>
      <c r="I51" s="36"/>
      <c r="J51" s="36"/>
      <c r="K51" s="36"/>
      <c r="L51" s="36"/>
      <c r="M51" s="386"/>
      <c r="N51" s="386"/>
      <c r="O51" s="382"/>
      <c r="P51" s="320"/>
    </row>
    <row r="52" spans="1:16" ht="9.9499999999999993" customHeight="1">
      <c r="A52" s="318"/>
      <c r="B52" s="353"/>
      <c r="H52" s="319"/>
      <c r="O52" s="382"/>
      <c r="P52" s="320"/>
    </row>
    <row r="53" spans="1:16" ht="9.9499999999999993" customHeight="1">
      <c r="A53" s="345"/>
      <c r="B53" s="364"/>
      <c r="C53" s="347" t="s">
        <v>180</v>
      </c>
      <c r="H53" s="319"/>
      <c r="O53" s="382"/>
      <c r="P53" s="346"/>
    </row>
    <row r="54" spans="1:16" ht="9.9499999999999993" customHeight="1">
      <c r="A54" s="345"/>
      <c r="B54" s="364"/>
      <c r="C54" s="347"/>
      <c r="H54" s="319"/>
      <c r="O54" s="382"/>
      <c r="P54" s="346"/>
    </row>
    <row r="55" spans="1:16" ht="9.9499999999999993" customHeight="1">
      <c r="A55" s="345"/>
      <c r="B55" s="385"/>
      <c r="C55" s="379"/>
      <c r="D55" s="117"/>
      <c r="E55" s="117"/>
      <c r="F55" s="1602"/>
      <c r="G55" s="1602"/>
      <c r="H55" s="319"/>
      <c r="O55" s="382"/>
      <c r="P55" s="346"/>
    </row>
    <row r="56" spans="1:16" ht="9.9499999999999993" customHeight="1">
      <c r="A56" s="345"/>
      <c r="B56" s="381"/>
      <c r="C56" s="376"/>
      <c r="D56" s="376"/>
      <c r="E56" s="376"/>
      <c r="F56" s="376"/>
      <c r="G56" s="378"/>
      <c r="H56" s="378"/>
      <c r="I56" s="383"/>
      <c r="J56" s="383"/>
      <c r="K56" s="383"/>
      <c r="L56" s="383"/>
      <c r="M56" s="383"/>
      <c r="N56" s="383"/>
      <c r="O56" s="384"/>
      <c r="P56" s="346"/>
    </row>
    <row r="57" spans="1:16" ht="9.9499999999999993" customHeight="1">
      <c r="A57" s="345"/>
      <c r="B57" s="1596"/>
      <c r="C57" s="1603"/>
      <c r="D57" s="1603"/>
      <c r="E57" s="1603"/>
      <c r="F57" s="1603"/>
      <c r="G57" s="1603"/>
      <c r="H57" s="1603"/>
      <c r="I57" s="1603"/>
      <c r="J57" s="1603"/>
      <c r="K57" s="1603"/>
      <c r="L57" s="1603"/>
      <c r="M57" s="1603"/>
      <c r="N57" s="1603"/>
      <c r="O57" s="1604"/>
      <c r="P57" s="346"/>
    </row>
    <row r="58" spans="1:16" ht="9.9499999999999993" customHeight="1">
      <c r="A58" s="345"/>
      <c r="B58" s="1605"/>
      <c r="C58" s="1606"/>
      <c r="D58" s="1606"/>
      <c r="E58" s="1606"/>
      <c r="F58" s="1606"/>
      <c r="G58" s="1606"/>
      <c r="H58" s="1606"/>
      <c r="I58" s="1606"/>
      <c r="J58" s="1606"/>
      <c r="K58" s="1606"/>
      <c r="L58" s="1606"/>
      <c r="M58" s="1606"/>
      <c r="N58" s="1606"/>
      <c r="O58" s="1607"/>
      <c r="P58" s="346"/>
    </row>
    <row r="59" spans="1:16" ht="9.9499999999999993" customHeight="1">
      <c r="A59" s="355"/>
      <c r="B59" s="362"/>
      <c r="O59" s="344"/>
      <c r="P59" s="346"/>
    </row>
    <row r="60" spans="1:16" ht="9.9499999999999993" customHeight="1">
      <c r="A60" s="355"/>
      <c r="B60" s="362"/>
      <c r="O60" s="344"/>
      <c r="P60" s="346"/>
    </row>
    <row r="61" spans="1:16" ht="9.9499999999999993" customHeight="1">
      <c r="A61" s="355"/>
      <c r="B61" s="353"/>
      <c r="C61" s="1758"/>
      <c r="D61" s="1758"/>
      <c r="E61" s="1758"/>
      <c r="F61" s="1758"/>
      <c r="G61" s="1758"/>
      <c r="H61" s="1758"/>
      <c r="I61" s="1758"/>
      <c r="J61" s="1758"/>
      <c r="K61" s="1758"/>
      <c r="L61" s="1758"/>
      <c r="M61" s="1758"/>
      <c r="N61" s="1758"/>
      <c r="O61" s="363"/>
      <c r="P61" s="354"/>
    </row>
    <row r="62" spans="1:16" ht="9.9499999999999993" customHeight="1">
      <c r="A62" s="355"/>
      <c r="B62" s="364"/>
      <c r="C62" s="347"/>
      <c r="O62" s="363"/>
      <c r="P62" s="354"/>
    </row>
    <row r="63" spans="1:16" ht="9.9499999999999993" customHeight="1">
      <c r="A63" s="355"/>
      <c r="B63" s="364"/>
      <c r="C63" s="347"/>
      <c r="O63" s="363"/>
      <c r="P63" s="354"/>
    </row>
    <row r="64" spans="1:16" ht="9.9499999999999993" customHeight="1">
      <c r="A64" s="355"/>
      <c r="B64" s="364"/>
      <c r="C64" s="365"/>
      <c r="D64" s="354"/>
      <c r="E64" s="354"/>
      <c r="F64" s="354"/>
      <c r="G64" s="288"/>
      <c r="H64" s="366"/>
      <c r="I64" s="366"/>
      <c r="J64" s="354"/>
      <c r="K64" s="354"/>
      <c r="L64" s="354"/>
      <c r="M64" s="354"/>
      <c r="N64" s="354"/>
      <c r="O64" s="363"/>
      <c r="P64" s="346"/>
    </row>
    <row r="65" spans="1:16" ht="9.9499999999999993" customHeight="1">
      <c r="A65" s="355"/>
      <c r="B65" s="364"/>
      <c r="C65" s="354"/>
      <c r="D65" s="354"/>
      <c r="E65" s="354"/>
      <c r="F65" s="354"/>
      <c r="G65" s="366"/>
      <c r="H65" s="366"/>
      <c r="I65" s="366"/>
      <c r="J65" s="354"/>
      <c r="K65" s="354"/>
      <c r="L65" s="354"/>
      <c r="M65" s="354"/>
      <c r="N65" s="354"/>
      <c r="O65" s="363"/>
      <c r="P65" s="346"/>
    </row>
    <row r="66" spans="1:16" ht="9.9499999999999993" customHeight="1">
      <c r="A66" s="355"/>
      <c r="B66" s="362"/>
      <c r="O66" s="344"/>
      <c r="P66" s="346"/>
    </row>
    <row r="67" spans="1:16" ht="9.9499999999999993" customHeight="1">
      <c r="A67" s="355"/>
      <c r="B67" s="362"/>
      <c r="O67" s="344"/>
      <c r="P67" s="346"/>
    </row>
    <row r="68" spans="1:16" ht="12" customHeight="1">
      <c r="A68" s="355"/>
      <c r="B68" s="362"/>
      <c r="O68" s="344"/>
      <c r="P68" s="346"/>
    </row>
    <row r="69" spans="1:16" ht="12" customHeight="1">
      <c r="A69" s="356"/>
      <c r="B69" s="362"/>
      <c r="O69" s="344"/>
      <c r="P69" s="348"/>
    </row>
    <row r="70" spans="1:16" ht="9.9499999999999993" customHeight="1">
      <c r="A70" s="349"/>
      <c r="B70" s="362"/>
      <c r="O70" s="344"/>
      <c r="P70" s="349"/>
    </row>
    <row r="71" spans="1:16" ht="89.25" customHeight="1">
      <c r="A71" s="349"/>
      <c r="B71" s="362"/>
      <c r="O71" s="344"/>
      <c r="P71" s="349"/>
    </row>
    <row r="72" spans="1:16" ht="6.6" customHeight="1">
      <c r="B72" s="1609" t="s">
        <v>181</v>
      </c>
      <c r="C72" s="1610"/>
      <c r="D72" s="1610"/>
      <c r="E72" s="1610"/>
      <c r="F72" s="1610"/>
      <c r="G72" s="1610"/>
      <c r="H72" s="1610"/>
      <c r="I72" s="1610"/>
      <c r="J72" s="1610"/>
      <c r="K72" s="1610"/>
      <c r="L72" s="1610"/>
      <c r="M72" s="1610"/>
      <c r="N72" s="1610"/>
      <c r="O72" s="1611"/>
    </row>
    <row r="73" spans="1:16">
      <c r="B73" s="1612"/>
      <c r="C73" s="1613"/>
      <c r="D73" s="1613"/>
      <c r="E73" s="1613"/>
      <c r="F73" s="1613"/>
      <c r="G73" s="1613"/>
      <c r="H73" s="1613"/>
      <c r="I73" s="1613"/>
      <c r="J73" s="1613"/>
      <c r="K73" s="1613"/>
      <c r="L73" s="1613"/>
      <c r="M73" s="1613"/>
      <c r="N73" s="1613"/>
      <c r="O73" s="1614"/>
    </row>
    <row r="74" spans="1:16">
      <c r="B74" s="1619" t="s">
        <v>182</v>
      </c>
      <c r="C74" s="1620"/>
      <c r="D74" s="1620"/>
      <c r="E74" s="1620"/>
      <c r="F74" s="1620"/>
      <c r="G74" s="1620"/>
      <c r="H74" s="1620"/>
      <c r="I74" s="1620"/>
      <c r="J74" s="1620"/>
      <c r="K74" s="1620"/>
      <c r="L74" s="1620"/>
      <c r="M74" s="1620"/>
      <c r="N74" s="1620"/>
      <c r="O74" s="1621"/>
    </row>
    <row r="75" spans="1:16" ht="9.9499999999999993" customHeight="1">
      <c r="B75" s="1622" t="s">
        <v>183</v>
      </c>
      <c r="C75" s="1602"/>
      <c r="D75" s="1602"/>
      <c r="E75" s="1602"/>
      <c r="F75" s="1602"/>
      <c r="G75" s="1602"/>
      <c r="H75" s="1602"/>
      <c r="I75" s="1602"/>
      <c r="J75" s="1602"/>
      <c r="K75" s="1602"/>
      <c r="L75" s="1602"/>
      <c r="M75" s="1602"/>
      <c r="N75" s="1602"/>
      <c r="O75" s="1623"/>
    </row>
    <row r="76" spans="1:16" ht="13.5" customHeight="1">
      <c r="B76" s="1587" t="s">
        <v>184</v>
      </c>
      <c r="C76" s="1588"/>
      <c r="D76" s="1588"/>
      <c r="E76" s="1588"/>
      <c r="F76" s="1588"/>
      <c r="G76" s="1588"/>
      <c r="H76" s="1588"/>
      <c r="I76" s="1588"/>
      <c r="J76" s="1588"/>
      <c r="K76" s="1588"/>
      <c r="L76" s="1588"/>
      <c r="M76" s="1588"/>
      <c r="N76" s="1588"/>
      <c r="O76" s="1589"/>
    </row>
    <row r="77" spans="1:16">
      <c r="B77" s="1590"/>
      <c r="C77" s="1591"/>
      <c r="D77" s="1591"/>
      <c r="E77" s="1591"/>
      <c r="F77" s="1591"/>
      <c r="G77" s="1591"/>
      <c r="H77" s="1591"/>
      <c r="I77" s="1591"/>
      <c r="J77" s="1591"/>
      <c r="K77" s="1591"/>
      <c r="L77" s="1591"/>
      <c r="M77" s="1591"/>
      <c r="N77" s="1591"/>
      <c r="O77" s="1592"/>
    </row>
  </sheetData>
  <mergeCells count="28">
    <mergeCell ref="A2:N3"/>
    <mergeCell ref="C6:F6"/>
    <mergeCell ref="C7:F7"/>
    <mergeCell ref="C8:F8"/>
    <mergeCell ref="F9:G9"/>
    <mergeCell ref="H9:K9"/>
    <mergeCell ref="E40:L40"/>
    <mergeCell ref="C10:F10"/>
    <mergeCell ref="B12:O12"/>
    <mergeCell ref="B14:G15"/>
    <mergeCell ref="I14:O15"/>
    <mergeCell ref="J16:N23"/>
    <mergeCell ref="B25:G26"/>
    <mergeCell ref="I25:O26"/>
    <mergeCell ref="C28:G28"/>
    <mergeCell ref="I28:O28"/>
    <mergeCell ref="I29:O29"/>
    <mergeCell ref="J30:N30"/>
    <mergeCell ref="E38:L39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xr:uid="{77441A72-F3CC-4938-BFA3-CC362799CB83}"/>
    <hyperlink ref="J16:L23" r:id="rId2" display="AMC selection can be made vy clicking here.  theLender accepts transferred appraisals." xr:uid="{26E8BC64-EB1D-48BA-98CA-745457A519F7}"/>
    <hyperlink ref="J16:N23" r:id="rId3" display="AMC selection can be made by clicking here.  theLender accepts transferred appraisals." xr:uid="{249E8D08-B076-4098-8B22-BDB2685F4D88}"/>
  </hyperlinks>
  <pageMargins left="0.25" right="0.25" top="0.75" bottom="0.75" header="0.3" footer="0.3"/>
  <pageSetup paperSize="5" orientation="portrait" r:id="rId4"/>
  <drawing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3324-BC79-4428-991E-05186004517B}">
  <sheetPr codeName="Sheet24">
    <pageSetUpPr fitToPage="1"/>
  </sheetPr>
  <dimension ref="A1:Q62"/>
  <sheetViews>
    <sheetView topLeftCell="A5" workbookViewId="0">
      <selection activeCell="E27" sqref="E27:E36"/>
    </sheetView>
  </sheetViews>
  <sheetFormatPr defaultColWidth="8.7109375" defaultRowHeight="12.75"/>
  <cols>
    <col min="1" max="1" width="14.5703125" style="693" customWidth="1"/>
    <col min="2" max="2" width="13.28515625" style="693" customWidth="1"/>
    <col min="3" max="3" width="13.42578125" style="693" customWidth="1"/>
    <col min="4" max="4" width="1.85546875" style="693" customWidth="1"/>
    <col min="5" max="5" width="15" style="693" customWidth="1"/>
    <col min="6" max="6" width="39.7109375" style="693" bestFit="1" customWidth="1"/>
    <col min="7" max="7" width="9.42578125" style="693" customWidth="1"/>
    <col min="8" max="13" width="9.7109375" style="693" customWidth="1"/>
    <col min="14" max="14" width="1.7109375" style="693" customWidth="1"/>
    <col min="15" max="17" width="19.140625" style="693" customWidth="1"/>
    <col min="18" max="16384" width="8.7109375" style="693"/>
  </cols>
  <sheetData>
    <row r="1" spans="1:17" customFormat="1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7" customFormat="1" ht="26.25">
      <c r="A2" s="39"/>
      <c r="B2" s="40"/>
      <c r="C2" s="1749" t="s">
        <v>544</v>
      </c>
      <c r="D2" s="1749"/>
      <c r="E2" s="1749"/>
      <c r="F2" s="1749"/>
      <c r="G2" s="1749"/>
      <c r="H2" s="1749"/>
      <c r="I2" s="1749"/>
      <c r="J2" s="1749"/>
      <c r="K2" s="1749"/>
      <c r="L2" s="1749"/>
      <c r="M2" s="1749"/>
    </row>
    <row r="3" spans="1:17" customFormat="1" ht="31.5" thickBot="1">
      <c r="A3" s="41"/>
      <c r="B3" s="42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7" customFormat="1" ht="31.5" thickBot="1">
      <c r="A4" s="46"/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7" customFormat="1" ht="15.7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O5" s="428"/>
      <c r="P5" s="608" t="s">
        <v>545</v>
      </c>
      <c r="Q5" s="430"/>
    </row>
    <row r="6" spans="1:17" ht="19.5" thickBot="1">
      <c r="A6" s="727"/>
      <c r="B6" s="727"/>
      <c r="C6" s="727"/>
      <c r="D6" s="727"/>
      <c r="E6" s="727"/>
      <c r="F6" s="727"/>
      <c r="G6" s="727"/>
      <c r="H6" s="727"/>
      <c r="I6" s="727"/>
      <c r="J6" s="727"/>
      <c r="K6" s="727"/>
      <c r="L6" s="727"/>
      <c r="M6" s="727"/>
      <c r="N6" s="727"/>
      <c r="O6" s="422"/>
      <c r="P6" s="422"/>
      <c r="Q6" s="422"/>
    </row>
    <row r="7" spans="1:17" ht="15.75" customHeight="1" thickBot="1">
      <c r="A7" s="1877" t="s">
        <v>552</v>
      </c>
      <c r="B7" s="1878"/>
      <c r="C7" s="1879"/>
      <c r="D7" s="695"/>
      <c r="E7" s="1877" t="s">
        <v>434</v>
      </c>
      <c r="F7" s="1878"/>
      <c r="G7" s="1878"/>
      <c r="H7" s="1878"/>
      <c r="I7" s="1878"/>
      <c r="J7" s="1878"/>
      <c r="K7" s="1878"/>
      <c r="L7" s="1878"/>
      <c r="M7" s="1878"/>
      <c r="O7" s="445" t="s">
        <v>199</v>
      </c>
      <c r="P7" s="446" t="s">
        <v>200</v>
      </c>
      <c r="Q7" s="446" t="s">
        <v>201</v>
      </c>
    </row>
    <row r="8" spans="1:17" ht="15" thickBot="1">
      <c r="A8" s="738" t="s">
        <v>3</v>
      </c>
      <c r="B8" s="917" t="s">
        <v>553</v>
      </c>
      <c r="C8" s="917" t="s">
        <v>397</v>
      </c>
      <c r="D8" s="696"/>
      <c r="E8" s="919" t="s">
        <v>439</v>
      </c>
      <c r="F8" s="735"/>
      <c r="G8" s="755" t="s">
        <v>487</v>
      </c>
      <c r="H8" s="755" t="s">
        <v>17</v>
      </c>
      <c r="I8" s="755" t="s">
        <v>18</v>
      </c>
      <c r="J8" s="755" t="s">
        <v>19</v>
      </c>
      <c r="K8" s="755" t="s">
        <v>20</v>
      </c>
      <c r="L8" s="755" t="s">
        <v>21</v>
      </c>
      <c r="M8" s="755" t="s">
        <v>22</v>
      </c>
      <c r="O8" s="422"/>
      <c r="P8" s="422"/>
      <c r="Q8" s="422"/>
    </row>
    <row r="9" spans="1:17" ht="15" customHeight="1">
      <c r="A9" s="697">
        <f>margins!CU17</f>
        <v>0</v>
      </c>
      <c r="B9" s="697">
        <f>margins!CV17-margins!$CX$3</f>
        <v>0</v>
      </c>
      <c r="C9" s="697">
        <f>margins!CW17-margins!$CX$3</f>
        <v>0</v>
      </c>
      <c r="D9" s="698"/>
      <c r="E9" s="2096" t="s">
        <v>547</v>
      </c>
      <c r="F9" s="699" t="s">
        <v>112</v>
      </c>
      <c r="G9" s="920">
        <v>0.25</v>
      </c>
      <c r="H9" s="921">
        <v>0</v>
      </c>
      <c r="I9" s="921">
        <v>-0.125</v>
      </c>
      <c r="J9" s="921">
        <v>-0.375</v>
      </c>
      <c r="K9" s="921">
        <v>-0.375</v>
      </c>
      <c r="L9" s="921">
        <v>-0.625</v>
      </c>
      <c r="M9" s="945">
        <v>-1.875</v>
      </c>
      <c r="O9" s="431" t="s">
        <v>202</v>
      </c>
      <c r="P9" s="435" t="s">
        <v>196</v>
      </c>
      <c r="Q9" s="439"/>
    </row>
    <row r="10" spans="1:17" ht="15" customHeight="1">
      <c r="A10" s="697">
        <f>margins!CU18</f>
        <v>0</v>
      </c>
      <c r="B10" s="697">
        <f>margins!CV18-margins!$CX$3</f>
        <v>0</v>
      </c>
      <c r="C10" s="697">
        <f>margins!CW18-margins!$CX$3</f>
        <v>0</v>
      </c>
      <c r="D10" s="698"/>
      <c r="E10" s="2097"/>
      <c r="F10" s="700" t="s">
        <v>300</v>
      </c>
      <c r="G10" s="746">
        <v>0.125</v>
      </c>
      <c r="H10" s="744">
        <v>-0.125</v>
      </c>
      <c r="I10" s="744">
        <v>-0.25</v>
      </c>
      <c r="J10" s="744">
        <v>-0.5</v>
      </c>
      <c r="K10" s="744">
        <v>-0.5</v>
      </c>
      <c r="L10" s="744">
        <v>-0.875</v>
      </c>
      <c r="M10" s="751">
        <v>-2.375</v>
      </c>
      <c r="O10" s="432" t="s">
        <v>203</v>
      </c>
      <c r="P10" s="436">
        <v>7.4989999999999997</v>
      </c>
      <c r="Q10" s="440" t="e">
        <f>IF(P9="7/6 Arm",VLOOKUP(P10,$A$8:$C$25,3,FALSE),IF(P9="5/6 Arm",VLOOKUP(P10,$A$8:$C$25,2,FALSE),VLOOKUP(P10,$A$8:$C$25,4,FALSE)))</f>
        <v>#N/A</v>
      </c>
    </row>
    <row r="11" spans="1:17" ht="15">
      <c r="A11" s="697">
        <f>margins!CU19</f>
        <v>0</v>
      </c>
      <c r="B11" s="697">
        <f>margins!CV19-margins!$CX$3</f>
        <v>0</v>
      </c>
      <c r="C11" s="697">
        <f>margins!CW19-margins!$CX$3</f>
        <v>0</v>
      </c>
      <c r="D11" s="698"/>
      <c r="E11" s="2097"/>
      <c r="F11" s="700" t="s">
        <v>299</v>
      </c>
      <c r="G11" s="746">
        <v>-0.125</v>
      </c>
      <c r="H11" s="744">
        <v>-0.25</v>
      </c>
      <c r="I11" s="744">
        <v>-0.375</v>
      </c>
      <c r="J11" s="744">
        <v>-0.75</v>
      </c>
      <c r="K11" s="744">
        <v>-0.75</v>
      </c>
      <c r="L11" s="744">
        <v>-1</v>
      </c>
      <c r="M11" s="751">
        <v>-2.375</v>
      </c>
      <c r="O11" s="432" t="s">
        <v>363</v>
      </c>
      <c r="P11" s="436" t="s">
        <v>15</v>
      </c>
      <c r="Q11" s="440"/>
    </row>
    <row r="12" spans="1:17" ht="15">
      <c r="A12" s="697">
        <f>margins!CU20</f>
        <v>0</v>
      </c>
      <c r="B12" s="697">
        <f>margins!CV20-margins!$CX$3</f>
        <v>0</v>
      </c>
      <c r="C12" s="697">
        <f>margins!CW20-margins!$CX$3</f>
        <v>0</v>
      </c>
      <c r="D12" s="698"/>
      <c r="E12" s="2097"/>
      <c r="F12" s="700" t="s">
        <v>403</v>
      </c>
      <c r="G12" s="746">
        <v>-0.25</v>
      </c>
      <c r="H12" s="744">
        <v>-0.375</v>
      </c>
      <c r="I12" s="744">
        <v>-0.5</v>
      </c>
      <c r="J12" s="744">
        <v>-0.75</v>
      </c>
      <c r="K12" s="744">
        <v>-1.25</v>
      </c>
      <c r="L12" s="744">
        <v>-1.375</v>
      </c>
      <c r="M12" s="751">
        <v>-3.25</v>
      </c>
      <c r="O12" s="432" t="s">
        <v>204</v>
      </c>
      <c r="P12" s="436" t="s">
        <v>299</v>
      </c>
      <c r="Q12" s="440">
        <f>IFERROR(INDEX($G$9:$M$13,MATCH(P12,$F$9:$F$13,0),MATCH($P$11,$G$8:$M$8,0),1),0)</f>
        <v>0</v>
      </c>
    </row>
    <row r="13" spans="1:17" ht="15">
      <c r="A13" s="697">
        <f>margins!CU21</f>
        <v>0</v>
      </c>
      <c r="B13" s="697">
        <f>margins!CV21-margins!$CX$3</f>
        <v>0</v>
      </c>
      <c r="C13" s="697">
        <f>margins!CW21-margins!$CX$3</f>
        <v>0</v>
      </c>
      <c r="D13" s="698"/>
      <c r="E13" s="2097"/>
      <c r="F13" s="700" t="s">
        <v>297</v>
      </c>
      <c r="G13" s="746">
        <v>-0.375</v>
      </c>
      <c r="H13" s="744">
        <v>-0.75</v>
      </c>
      <c r="I13" s="744">
        <v>-0.875</v>
      </c>
      <c r="J13" s="744">
        <v>-1.25</v>
      </c>
      <c r="K13" s="744">
        <v>-1.5</v>
      </c>
      <c r="L13" s="744">
        <v>-2.125</v>
      </c>
      <c r="M13" s="751" t="s">
        <v>488</v>
      </c>
      <c r="O13" s="432" t="s">
        <v>439</v>
      </c>
      <c r="P13" s="436" t="s">
        <v>195</v>
      </c>
      <c r="Q13" s="440">
        <f t="shared" ref="Q13:Q19" si="0">IFERROR(INDEX($G$25:$M$29,MATCH(P13,$F$25:$F$29,0),MATCH($P$11,$G$23:$M$23,0),1),0)</f>
        <v>0</v>
      </c>
    </row>
    <row r="14" spans="1:17" ht="15.75" thickBot="1">
      <c r="A14" s="697">
        <f>margins!CU22</f>
        <v>0</v>
      </c>
      <c r="B14" s="697">
        <f>margins!CV22-margins!$CX$3</f>
        <v>0</v>
      </c>
      <c r="C14" s="697">
        <f>margins!CW22-margins!$CX$3</f>
        <v>0</v>
      </c>
      <c r="D14" s="698"/>
      <c r="E14" s="2098"/>
      <c r="F14" s="700" t="s">
        <v>296</v>
      </c>
      <c r="G14" s="746">
        <v>-1</v>
      </c>
      <c r="H14" s="744">
        <v>-1.25</v>
      </c>
      <c r="I14" s="744">
        <v>-1.625</v>
      </c>
      <c r="J14" s="744">
        <v>-2.125</v>
      </c>
      <c r="K14" s="744">
        <v>-2.75</v>
      </c>
      <c r="L14" s="744">
        <v>-3.25</v>
      </c>
      <c r="M14" s="751" t="s">
        <v>488</v>
      </c>
      <c r="O14" s="432" t="s">
        <v>63</v>
      </c>
      <c r="P14" s="436" t="s">
        <v>195</v>
      </c>
      <c r="Q14" s="440">
        <f t="shared" si="0"/>
        <v>0</v>
      </c>
    </row>
    <row r="15" spans="1:17" ht="15" customHeight="1">
      <c r="A15" s="697">
        <f>margins!CU23</f>
        <v>0</v>
      </c>
      <c r="B15" s="697">
        <f>margins!CV23-margins!$CX$3</f>
        <v>0</v>
      </c>
      <c r="C15" s="697">
        <f>margins!CW23-margins!$CX$3</f>
        <v>0</v>
      </c>
      <c r="D15" s="698"/>
      <c r="E15" s="2096" t="s">
        <v>546</v>
      </c>
      <c r="F15" s="699" t="s">
        <v>112</v>
      </c>
      <c r="G15" s="920">
        <v>0.125</v>
      </c>
      <c r="H15" s="921">
        <v>0</v>
      </c>
      <c r="I15" s="921">
        <v>-0.125</v>
      </c>
      <c r="J15" s="921">
        <v>-0.5</v>
      </c>
      <c r="K15" s="921">
        <v>-0.5</v>
      </c>
      <c r="L15" s="921">
        <v>-0.75</v>
      </c>
      <c r="M15" s="945" t="s">
        <v>488</v>
      </c>
      <c r="O15" s="432" t="s">
        <v>428</v>
      </c>
      <c r="P15" s="436" t="s">
        <v>195</v>
      </c>
      <c r="Q15" s="440">
        <f t="shared" si="0"/>
        <v>0</v>
      </c>
    </row>
    <row r="16" spans="1:17" ht="15">
      <c r="A16" s="697">
        <f>margins!CU24</f>
        <v>0</v>
      </c>
      <c r="B16" s="697">
        <f>margins!CV24-margins!$CX$3</f>
        <v>0</v>
      </c>
      <c r="C16" s="697">
        <f>margins!CW24-margins!$CX$3</f>
        <v>0</v>
      </c>
      <c r="D16" s="698"/>
      <c r="E16" s="2097"/>
      <c r="F16" s="700" t="s">
        <v>300</v>
      </c>
      <c r="G16" s="746">
        <v>0</v>
      </c>
      <c r="H16" s="744">
        <v>-0.125</v>
      </c>
      <c r="I16" s="744">
        <v>-0.25</v>
      </c>
      <c r="J16" s="744">
        <v>-0.625</v>
      </c>
      <c r="K16" s="744">
        <v>-0.625</v>
      </c>
      <c r="L16" s="744">
        <v>-1</v>
      </c>
      <c r="M16" s="751" t="s">
        <v>488</v>
      </c>
      <c r="O16" s="432" t="s">
        <v>45</v>
      </c>
      <c r="P16" s="436" t="s">
        <v>195</v>
      </c>
      <c r="Q16" s="440">
        <f t="shared" si="0"/>
        <v>0</v>
      </c>
    </row>
    <row r="17" spans="1:17" ht="15" customHeight="1">
      <c r="A17" s="697">
        <f>margins!CU25</f>
        <v>0</v>
      </c>
      <c r="B17" s="697">
        <f>margins!CV25-margins!$CX$3</f>
        <v>0</v>
      </c>
      <c r="C17" s="697">
        <f>margins!CW25-margins!$CX$3</f>
        <v>0</v>
      </c>
      <c r="D17" s="707"/>
      <c r="E17" s="2097"/>
      <c r="F17" s="700" t="s">
        <v>299</v>
      </c>
      <c r="G17" s="746">
        <v>-0.125</v>
      </c>
      <c r="H17" s="744">
        <v>-0.125</v>
      </c>
      <c r="I17" s="744">
        <v>-0.375</v>
      </c>
      <c r="J17" s="744">
        <v>-0.75</v>
      </c>
      <c r="K17" s="744">
        <v>-0.75</v>
      </c>
      <c r="L17" s="744">
        <v>-1.125</v>
      </c>
      <c r="M17" s="751" t="s">
        <v>488</v>
      </c>
      <c r="O17" s="432" t="s">
        <v>358</v>
      </c>
      <c r="P17" s="436" t="s">
        <v>195</v>
      </c>
      <c r="Q17" s="440">
        <f t="shared" si="0"/>
        <v>0</v>
      </c>
    </row>
    <row r="18" spans="1:17" ht="15" customHeight="1">
      <c r="A18" s="697">
        <f>margins!CU26</f>
        <v>0</v>
      </c>
      <c r="B18" s="697">
        <f>margins!CV26-margins!$CX$3</f>
        <v>0</v>
      </c>
      <c r="C18" s="697">
        <f>margins!CW26-margins!$CX$3</f>
        <v>0</v>
      </c>
      <c r="D18" s="698"/>
      <c r="E18" s="2097"/>
      <c r="F18" s="700" t="s">
        <v>403</v>
      </c>
      <c r="G18" s="746">
        <v>-0.125</v>
      </c>
      <c r="H18" s="744">
        <v>-0.375</v>
      </c>
      <c r="I18" s="744">
        <v>-0.5</v>
      </c>
      <c r="J18" s="744">
        <v>-0.875</v>
      </c>
      <c r="K18" s="744">
        <v>-1.25</v>
      </c>
      <c r="L18" s="744">
        <v>-1.5</v>
      </c>
      <c r="M18" s="751" t="s">
        <v>488</v>
      </c>
      <c r="O18" s="432" t="s">
        <v>429</v>
      </c>
      <c r="P18" s="436" t="s">
        <v>195</v>
      </c>
      <c r="Q18" s="440">
        <f t="shared" si="0"/>
        <v>0</v>
      </c>
    </row>
    <row r="19" spans="1:17" ht="15" customHeight="1">
      <c r="A19" s="697">
        <f>margins!CU27</f>
        <v>0</v>
      </c>
      <c r="B19" s="697">
        <f>margins!CV27-margins!$CX$3</f>
        <v>0</v>
      </c>
      <c r="C19" s="697">
        <f>margins!CW27-margins!$CX$3</f>
        <v>0</v>
      </c>
      <c r="D19" s="698"/>
      <c r="E19" s="2097"/>
      <c r="F19" s="700" t="s">
        <v>297</v>
      </c>
      <c r="G19" s="746">
        <v>-0.625</v>
      </c>
      <c r="H19" s="744">
        <v>-0.75</v>
      </c>
      <c r="I19" s="744">
        <v>-0.75</v>
      </c>
      <c r="J19" s="744">
        <v>-1.125</v>
      </c>
      <c r="K19" s="744">
        <v>-1.75</v>
      </c>
      <c r="L19" s="744" t="s">
        <v>488</v>
      </c>
      <c r="M19" s="751" t="s">
        <v>488</v>
      </c>
      <c r="O19" s="432" t="s">
        <v>430</v>
      </c>
      <c r="P19" s="436" t="s">
        <v>195</v>
      </c>
      <c r="Q19" s="440">
        <f t="shared" si="0"/>
        <v>0</v>
      </c>
    </row>
    <row r="20" spans="1:17" ht="15" customHeight="1" thickBot="1">
      <c r="A20" s="697">
        <f>margins!CU28</f>
        <v>0</v>
      </c>
      <c r="B20" s="697">
        <f>margins!CV28-margins!$CX$3</f>
        <v>0</v>
      </c>
      <c r="C20" s="697">
        <f>margins!CW28-margins!$CX$3</f>
        <v>0</v>
      </c>
      <c r="D20" s="698"/>
      <c r="E20" s="2098"/>
      <c r="F20" s="702" t="s">
        <v>296</v>
      </c>
      <c r="G20" s="748">
        <v>-1</v>
      </c>
      <c r="H20" s="749">
        <v>-1.25</v>
      </c>
      <c r="I20" s="749">
        <v>-1.625</v>
      </c>
      <c r="J20" s="749">
        <v>-2.125</v>
      </c>
      <c r="K20" s="749">
        <v>-2.75</v>
      </c>
      <c r="L20" s="749" t="s">
        <v>488</v>
      </c>
      <c r="M20" s="750" t="s">
        <v>488</v>
      </c>
      <c r="O20" s="432" t="s">
        <v>209</v>
      </c>
      <c r="P20" s="436">
        <v>30</v>
      </c>
      <c r="Q20" s="440">
        <f>IF(P20=15,0,IF(P20=30,Q28))</f>
        <v>-0.375</v>
      </c>
    </row>
    <row r="21" spans="1:17" ht="15" customHeight="1" thickBot="1">
      <c r="A21" s="697">
        <f>margins!CU29</f>
        <v>0</v>
      </c>
      <c r="B21" s="697">
        <f>margins!CV29-margins!$CX$3</f>
        <v>0</v>
      </c>
      <c r="C21" s="697">
        <f>margins!CW29-margins!$CX$3</f>
        <v>0</v>
      </c>
      <c r="D21" s="698"/>
      <c r="O21" s="433" t="s">
        <v>210</v>
      </c>
      <c r="P21" s="437"/>
      <c r="Q21" s="441">
        <f>Q12+Q13+Q14+Q15+Q16+Q17+Q18+Q19+Q20</f>
        <v>-0.375</v>
      </c>
    </row>
    <row r="22" spans="1:17" ht="15" customHeight="1" thickBot="1">
      <c r="A22" s="697">
        <f>margins!CU30</f>
        <v>0</v>
      </c>
      <c r="B22" s="697">
        <f>margins!CV30-margins!$CX$3</f>
        <v>0</v>
      </c>
      <c r="C22" s="697">
        <f>margins!CW30-margins!$CX$3</f>
        <v>0</v>
      </c>
      <c r="D22" s="698"/>
      <c r="E22" s="2095" t="s">
        <v>408</v>
      </c>
      <c r="F22" s="2095"/>
      <c r="G22" s="2095"/>
      <c r="H22" s="2095"/>
      <c r="I22" s="2095"/>
      <c r="J22" s="2095"/>
      <c r="K22" s="2095"/>
      <c r="L22" s="2095"/>
      <c r="M22" s="2095"/>
      <c r="O22" s="424"/>
      <c r="P22" s="425"/>
      <c r="Q22" s="434"/>
    </row>
    <row r="23" spans="1:17" ht="15" customHeight="1" thickBot="1">
      <c r="A23" s="697">
        <f>margins!CU31</f>
        <v>0</v>
      </c>
      <c r="B23" s="697">
        <f>margins!CV31-margins!$CX$3</f>
        <v>0</v>
      </c>
      <c r="C23" s="697">
        <f>margins!CW31-margins!$CX$3</f>
        <v>0</v>
      </c>
      <c r="D23" s="698"/>
      <c r="E23" s="736"/>
      <c r="F23" s="938" t="s">
        <v>306</v>
      </c>
      <c r="G23" s="755" t="s">
        <v>487</v>
      </c>
      <c r="H23" s="755" t="s">
        <v>17</v>
      </c>
      <c r="I23" s="755" t="s">
        <v>18</v>
      </c>
      <c r="J23" s="755" t="s">
        <v>19</v>
      </c>
      <c r="K23" s="755" t="s">
        <v>20</v>
      </c>
      <c r="L23" s="755" t="s">
        <v>21</v>
      </c>
      <c r="M23" s="755" t="s">
        <v>22</v>
      </c>
      <c r="O23" s="426" t="s">
        <v>211</v>
      </c>
      <c r="P23" s="427"/>
      <c r="Q23" s="614" t="e">
        <f>MIN(Q21+Q10,Q30)</f>
        <v>#N/A</v>
      </c>
    </row>
    <row r="24" spans="1:17" ht="15" customHeight="1" thickBot="1">
      <c r="A24" s="697">
        <f>margins!CU32</f>
        <v>0</v>
      </c>
      <c r="B24" s="697">
        <f>margins!CV32-margins!$CX$3</f>
        <v>0</v>
      </c>
      <c r="C24" s="697">
        <f>margins!CW32-margins!$CX$3</f>
        <v>0</v>
      </c>
      <c r="D24" s="698"/>
      <c r="E24" s="942" t="s">
        <v>548</v>
      </c>
      <c r="F24" s="918" t="s">
        <v>549</v>
      </c>
      <c r="G24" s="748">
        <v>0</v>
      </c>
      <c r="H24" s="748">
        <v>0</v>
      </c>
      <c r="I24" s="748">
        <v>0</v>
      </c>
      <c r="J24" s="748">
        <v>0</v>
      </c>
      <c r="K24" s="748">
        <v>-0.125</v>
      </c>
      <c r="L24" s="748">
        <v>-0.125</v>
      </c>
      <c r="M24" s="748">
        <v>-0.375</v>
      </c>
      <c r="O24" s="421"/>
      <c r="P24" s="421"/>
      <c r="Q24" s="421"/>
    </row>
    <row r="25" spans="1:17" ht="15.75" customHeight="1" thickBot="1">
      <c r="A25" s="697">
        <f>margins!CU33</f>
        <v>0</v>
      </c>
      <c r="B25" s="697">
        <f>margins!CV33-margins!$CX$3</f>
        <v>0</v>
      </c>
      <c r="C25" s="697">
        <f>margins!CW33-margins!$CX$3</f>
        <v>0</v>
      </c>
      <c r="D25" s="698"/>
      <c r="E25" s="2099" t="s">
        <v>287</v>
      </c>
      <c r="F25" s="940" t="s">
        <v>557</v>
      </c>
      <c r="G25" s="920">
        <v>-0.5</v>
      </c>
      <c r="H25" s="920">
        <v>-0.75</v>
      </c>
      <c r="I25" s="920">
        <v>-0.75</v>
      </c>
      <c r="J25" s="920">
        <v>-0.75</v>
      </c>
      <c r="K25" s="920">
        <v>-1</v>
      </c>
      <c r="L25" s="920">
        <v>-1</v>
      </c>
      <c r="M25" s="920">
        <v>-1</v>
      </c>
      <c r="O25" s="782" t="s">
        <v>551</v>
      </c>
      <c r="P25" s="783"/>
      <c r="Q25" s="784"/>
    </row>
    <row r="26" spans="1:17" ht="15" customHeight="1" thickBot="1">
      <c r="A26" s="697">
        <f>margins!CU34</f>
        <v>0</v>
      </c>
      <c r="B26" s="697">
        <f>margins!CV34-margins!$CX$3</f>
        <v>0</v>
      </c>
      <c r="C26" s="697">
        <f>margins!CW34-margins!$CX$3</f>
        <v>0</v>
      </c>
      <c r="D26" s="698"/>
      <c r="E26" s="2100"/>
      <c r="F26" s="918" t="s">
        <v>558</v>
      </c>
      <c r="G26" s="748">
        <v>0</v>
      </c>
      <c r="H26" s="748">
        <v>0</v>
      </c>
      <c r="I26" s="748">
        <v>0</v>
      </c>
      <c r="J26" s="748">
        <v>0</v>
      </c>
      <c r="K26" s="748">
        <v>0</v>
      </c>
      <c r="L26" s="748">
        <v>0</v>
      </c>
      <c r="M26" s="748">
        <v>0</v>
      </c>
    </row>
    <row r="27" spans="1:17" ht="15" customHeight="1" thickBot="1">
      <c r="A27" s="697">
        <f>margins!CU35</f>
        <v>0</v>
      </c>
      <c r="B27" s="697">
        <f>margins!CV35-margins!$CX$3</f>
        <v>0</v>
      </c>
      <c r="C27" s="697">
        <f>margins!CW35-margins!$CX$3</f>
        <v>0</v>
      </c>
      <c r="D27" s="698"/>
      <c r="E27" s="2101" t="s">
        <v>68</v>
      </c>
      <c r="F27" s="923" t="s">
        <v>540</v>
      </c>
      <c r="G27" s="743">
        <v>-0.25</v>
      </c>
      <c r="H27" s="743">
        <v>-0.25</v>
      </c>
      <c r="I27" s="743">
        <v>-0.25</v>
      </c>
      <c r="J27" s="743">
        <v>-0.25</v>
      </c>
      <c r="K27" s="743">
        <v>-0.25</v>
      </c>
      <c r="L27" s="743">
        <v>-0.5</v>
      </c>
      <c r="M27" s="743">
        <v>-0.625</v>
      </c>
      <c r="O27" s="728"/>
      <c r="P27" s="729" t="s">
        <v>420</v>
      </c>
      <c r="Q27" s="922" t="s">
        <v>421</v>
      </c>
    </row>
    <row r="28" spans="1:17" ht="15" customHeight="1" thickBot="1">
      <c r="A28" s="697">
        <f>margins!CU36</f>
        <v>0</v>
      </c>
      <c r="B28" s="697">
        <f>margins!CV36-margins!$CX$3</f>
        <v>0</v>
      </c>
      <c r="C28" s="697">
        <f>margins!CW36-margins!$CX$3</f>
        <v>0</v>
      </c>
      <c r="D28" s="698"/>
      <c r="E28" s="2101"/>
      <c r="F28" s="712" t="s">
        <v>277</v>
      </c>
      <c r="G28" s="746">
        <v>-0.375</v>
      </c>
      <c r="H28" s="746">
        <v>-0.5</v>
      </c>
      <c r="I28" s="746">
        <v>-0.625</v>
      </c>
      <c r="J28" s="746">
        <v>-0.75</v>
      </c>
      <c r="K28" s="746">
        <v>-0.875</v>
      </c>
      <c r="L28" s="746">
        <v>-1.25</v>
      </c>
      <c r="M28" s="746" t="s">
        <v>488</v>
      </c>
      <c r="O28" s="752" t="s">
        <v>209</v>
      </c>
      <c r="P28" s="753">
        <v>30</v>
      </c>
      <c r="Q28" s="754">
        <v>-0.375</v>
      </c>
    </row>
    <row r="29" spans="1:17" ht="15" customHeight="1" thickBot="1">
      <c r="A29" s="697">
        <f>margins!CU37</f>
        <v>0</v>
      </c>
      <c r="B29" s="697">
        <f>margins!CV37-margins!$CX$3</f>
        <v>0</v>
      </c>
      <c r="C29" s="697">
        <f>margins!CW37-margins!$CX$3</f>
        <v>0</v>
      </c>
      <c r="D29" s="716"/>
      <c r="E29" s="2101"/>
      <c r="F29" s="712" t="s">
        <v>275</v>
      </c>
      <c r="G29" s="746">
        <v>-0.125</v>
      </c>
      <c r="H29" s="746">
        <v>-0.125</v>
      </c>
      <c r="I29" s="746">
        <v>-0.125</v>
      </c>
      <c r="J29" s="746">
        <v>-0.125</v>
      </c>
      <c r="K29" s="746">
        <v>-0.25</v>
      </c>
      <c r="L29" s="746" t="s">
        <v>488</v>
      </c>
      <c r="M29" s="746" t="s">
        <v>488</v>
      </c>
    </row>
    <row r="30" spans="1:17" ht="15" customHeight="1" thickBot="1">
      <c r="A30" s="697">
        <f>margins!CU38</f>
        <v>0</v>
      </c>
      <c r="B30" s="697">
        <f>margins!CV38-margins!$CX$3</f>
        <v>0</v>
      </c>
      <c r="C30" s="697">
        <f>margins!CW38-margins!$CX$3</f>
        <v>0</v>
      </c>
      <c r="D30" s="721"/>
      <c r="E30" s="2101"/>
      <c r="F30" s="712" t="s">
        <v>541</v>
      </c>
      <c r="G30" s="746">
        <v>-0.125</v>
      </c>
      <c r="H30" s="746">
        <v>-0.125</v>
      </c>
      <c r="I30" s="746">
        <v>-0.125</v>
      </c>
      <c r="J30" s="746">
        <v>-0.125</v>
      </c>
      <c r="K30" s="746">
        <v>-0.25</v>
      </c>
      <c r="L30" s="746" t="s">
        <v>488</v>
      </c>
      <c r="M30" s="746" t="s">
        <v>488</v>
      </c>
      <c r="O30" s="723" t="s">
        <v>422</v>
      </c>
      <c r="P30" s="724"/>
      <c r="Q30" s="742">
        <v>101</v>
      </c>
    </row>
    <row r="31" spans="1:17" ht="15" customHeight="1">
      <c r="A31" s="697">
        <f>margins!CU39</f>
        <v>0</v>
      </c>
      <c r="B31" s="697">
        <f>margins!CV39-margins!$CX$3</f>
        <v>0</v>
      </c>
      <c r="C31" s="697">
        <f>margins!CW39-margins!$CX$3</f>
        <v>0</v>
      </c>
      <c r="D31" s="721"/>
      <c r="E31" s="2101"/>
      <c r="F31" s="712" t="s">
        <v>63</v>
      </c>
      <c r="G31" s="746">
        <v>-0.25</v>
      </c>
      <c r="H31" s="746">
        <v>-0.25</v>
      </c>
      <c r="I31" s="746">
        <v>-0.25</v>
      </c>
      <c r="J31" s="746">
        <v>-0.25</v>
      </c>
      <c r="K31" s="746">
        <v>-0.25</v>
      </c>
      <c r="L31" s="746">
        <v>-0.25</v>
      </c>
      <c r="M31" s="746" t="s">
        <v>488</v>
      </c>
    </row>
    <row r="32" spans="1:17" ht="15" customHeight="1">
      <c r="A32" s="697">
        <f>margins!CU40</f>
        <v>0</v>
      </c>
      <c r="B32" s="697">
        <f>margins!CV40-margins!$CX$3</f>
        <v>0</v>
      </c>
      <c r="C32" s="697">
        <f>margins!CW40-margins!$CX$3</f>
        <v>0</v>
      </c>
      <c r="E32" s="2101"/>
      <c r="F32" s="712" t="s">
        <v>428</v>
      </c>
      <c r="G32" s="746">
        <v>-0.375</v>
      </c>
      <c r="H32" s="746">
        <v>-0.375</v>
      </c>
      <c r="I32" s="746">
        <v>-0.375</v>
      </c>
      <c r="J32" s="746">
        <v>-0.375</v>
      </c>
      <c r="K32" s="746">
        <v>-0.375</v>
      </c>
      <c r="L32" s="746" t="s">
        <v>488</v>
      </c>
      <c r="M32" s="746" t="s">
        <v>488</v>
      </c>
    </row>
    <row r="33" spans="1:17" ht="15" customHeight="1" thickBot="1">
      <c r="A33" s="944">
        <f>margins!CU41</f>
        <v>0</v>
      </c>
      <c r="B33" s="944">
        <f>margins!CV41-margins!$CX$3</f>
        <v>0</v>
      </c>
      <c r="C33" s="944">
        <f>margins!CW41-margins!$CX$3</f>
        <v>0</v>
      </c>
      <c r="E33" s="2101"/>
      <c r="F33" s="712" t="s">
        <v>542</v>
      </c>
      <c r="G33" s="746">
        <v>-0.25</v>
      </c>
      <c r="H33" s="746">
        <v>-0.25</v>
      </c>
      <c r="I33" s="746">
        <v>-0.25</v>
      </c>
      <c r="J33" s="746">
        <v>-0.25</v>
      </c>
      <c r="K33" s="746">
        <v>-0.5</v>
      </c>
      <c r="L33" s="746">
        <v>-0.625</v>
      </c>
      <c r="M33" s="746" t="s">
        <v>488</v>
      </c>
    </row>
    <row r="34" spans="1:17" ht="15.75" customHeight="1">
      <c r="E34" s="2101"/>
      <c r="F34" s="712" t="s">
        <v>543</v>
      </c>
      <c r="G34" s="746">
        <v>-0.5</v>
      </c>
      <c r="H34" s="746">
        <v>-0.5</v>
      </c>
      <c r="I34" s="746">
        <v>-0.5</v>
      </c>
      <c r="J34" s="746">
        <v>-0.5</v>
      </c>
      <c r="K34" s="746">
        <v>-0.75</v>
      </c>
      <c r="L34" s="746">
        <v>-0.75</v>
      </c>
      <c r="M34" s="746" t="s">
        <v>488</v>
      </c>
    </row>
    <row r="35" spans="1:17" ht="15.75" customHeight="1">
      <c r="E35" s="2101"/>
      <c r="F35" s="712" t="s">
        <v>554</v>
      </c>
      <c r="G35" s="746">
        <v>-0.25</v>
      </c>
      <c r="H35" s="746">
        <v>-0.25</v>
      </c>
      <c r="I35" s="746">
        <v>-0.25</v>
      </c>
      <c r="J35" s="746">
        <v>-0.25</v>
      </c>
      <c r="K35" s="746">
        <v>-0.25</v>
      </c>
      <c r="L35" s="746">
        <v>-0.25</v>
      </c>
      <c r="M35" s="746">
        <v>-0.25</v>
      </c>
    </row>
    <row r="36" spans="1:17" ht="15.75" customHeight="1" thickBot="1">
      <c r="E36" s="2101"/>
      <c r="F36" s="932" t="s">
        <v>550</v>
      </c>
      <c r="G36" s="933">
        <v>0</v>
      </c>
      <c r="H36" s="933">
        <v>0</v>
      </c>
      <c r="I36" s="933">
        <v>0</v>
      </c>
      <c r="J36" s="933">
        <v>0</v>
      </c>
      <c r="K36" s="933">
        <v>0</v>
      </c>
      <c r="L36" s="933">
        <v>0</v>
      </c>
      <c r="M36" s="933">
        <v>-0.25</v>
      </c>
    </row>
    <row r="37" spans="1:17" ht="15.75" customHeight="1">
      <c r="E37" s="935"/>
      <c r="F37" s="936"/>
      <c r="G37" s="937"/>
      <c r="H37" s="937"/>
      <c r="I37" s="937"/>
      <c r="J37" s="937"/>
      <c r="K37" s="937"/>
      <c r="L37" s="937"/>
      <c r="M37" s="937"/>
    </row>
    <row r="38" spans="1:17" ht="15.75" customHeight="1">
      <c r="E38" s="939"/>
      <c r="F38" s="928"/>
      <c r="G38" s="704"/>
      <c r="H38" s="704"/>
      <c r="I38" s="704"/>
      <c r="J38" s="704"/>
      <c r="K38" s="704"/>
      <c r="L38" s="704"/>
      <c r="M38" s="704"/>
    </row>
    <row r="39" spans="1:17" ht="15.75" customHeight="1">
      <c r="E39" s="939"/>
      <c r="F39" s="928"/>
      <c r="G39" s="704"/>
      <c r="H39" s="704"/>
      <c r="I39" s="704"/>
      <c r="J39" s="704"/>
      <c r="K39" s="704"/>
      <c r="L39" s="704"/>
      <c r="M39" s="704"/>
      <c r="O39" s="2093"/>
      <c r="P39" s="2093"/>
      <c r="Q39" s="924"/>
    </row>
    <row r="40" spans="1:17" ht="15.75">
      <c r="E40" s="939"/>
      <c r="F40" s="928"/>
      <c r="G40" s="704"/>
      <c r="H40" s="704"/>
      <c r="I40" s="704"/>
      <c r="J40" s="704"/>
      <c r="K40" s="704"/>
      <c r="L40" s="704"/>
      <c r="M40" s="704"/>
      <c r="O40" s="925"/>
      <c r="P40" s="926"/>
      <c r="Q40" s="927"/>
    </row>
    <row r="41" spans="1:17" ht="15" customHeight="1">
      <c r="E41" s="939"/>
      <c r="F41" s="928"/>
      <c r="G41" s="704"/>
      <c r="H41" s="704"/>
      <c r="I41" s="704"/>
      <c r="J41" s="704"/>
      <c r="K41" s="704"/>
      <c r="L41" s="704"/>
      <c r="M41" s="704"/>
      <c r="Q41" s="931"/>
    </row>
    <row r="42" spans="1:17" ht="15" customHeight="1">
      <c r="E42" s="934"/>
      <c r="F42" s="928"/>
      <c r="G42" s="704"/>
      <c r="H42" s="704"/>
      <c r="I42" s="704"/>
      <c r="J42" s="704"/>
      <c r="K42" s="704"/>
      <c r="L42" s="704"/>
      <c r="M42" s="704"/>
    </row>
    <row r="43" spans="1:17" ht="15" customHeight="1">
      <c r="E43" s="934"/>
    </row>
    <row r="44" spans="1:17" ht="15" customHeight="1">
      <c r="F44" s="2094"/>
      <c r="G44" s="2094"/>
      <c r="H44" s="2094"/>
      <c r="I44" s="2094"/>
      <c r="J44" s="2094"/>
      <c r="K44" s="2094"/>
      <c r="L44" s="2094"/>
      <c r="M44" s="2094"/>
    </row>
    <row r="45" spans="1:17" ht="15" customHeight="1">
      <c r="F45" s="929"/>
      <c r="G45" s="930"/>
      <c r="H45" s="930"/>
      <c r="I45" s="930"/>
      <c r="J45" s="930"/>
      <c r="K45" s="930"/>
      <c r="L45" s="930"/>
      <c r="M45" s="930"/>
    </row>
    <row r="46" spans="1:17" ht="15" customHeight="1">
      <c r="F46" s="928"/>
      <c r="G46" s="704"/>
      <c r="H46" s="704"/>
      <c r="I46" s="704"/>
      <c r="J46" s="704"/>
      <c r="K46" s="704"/>
      <c r="L46" s="704"/>
      <c r="M46" s="704"/>
    </row>
    <row r="47" spans="1:17" ht="15" customHeight="1">
      <c r="F47" s="928"/>
      <c r="G47" s="704"/>
      <c r="H47" s="704"/>
      <c r="I47" s="704"/>
      <c r="J47" s="704"/>
      <c r="K47" s="704"/>
      <c r="L47" s="704"/>
      <c r="M47" s="704"/>
    </row>
    <row r="48" spans="1:17">
      <c r="F48" s="928"/>
      <c r="G48" s="704"/>
      <c r="H48" s="704"/>
      <c r="I48" s="704"/>
      <c r="J48" s="704"/>
      <c r="K48" s="704"/>
      <c r="L48" s="704"/>
      <c r="M48" s="704"/>
    </row>
    <row r="49" spans="6:13">
      <c r="F49" s="928"/>
      <c r="G49" s="704"/>
      <c r="H49" s="704"/>
      <c r="I49" s="704"/>
      <c r="J49" s="704"/>
      <c r="K49" s="704"/>
      <c r="L49" s="704"/>
      <c r="M49" s="704"/>
    </row>
    <row r="50" spans="6:13">
      <c r="F50" s="928"/>
      <c r="G50" s="704"/>
      <c r="H50" s="704"/>
      <c r="I50" s="704"/>
      <c r="J50" s="704"/>
      <c r="K50" s="704"/>
      <c r="L50" s="704"/>
      <c r="M50" s="704"/>
    </row>
    <row r="51" spans="6:13">
      <c r="F51" s="928"/>
      <c r="G51" s="704"/>
      <c r="H51" s="704"/>
      <c r="I51" s="704"/>
      <c r="J51" s="704"/>
      <c r="K51" s="704"/>
      <c r="L51" s="704"/>
      <c r="M51" s="704"/>
    </row>
    <row r="52" spans="6:13">
      <c r="F52" s="928"/>
      <c r="G52" s="704"/>
      <c r="H52" s="704"/>
      <c r="I52" s="704"/>
      <c r="J52" s="704"/>
      <c r="K52" s="704"/>
      <c r="L52" s="704"/>
      <c r="M52" s="704"/>
    </row>
    <row r="53" spans="6:13">
      <c r="F53" s="928"/>
      <c r="G53" s="704"/>
      <c r="H53" s="704"/>
      <c r="I53" s="704"/>
      <c r="J53" s="704"/>
      <c r="K53" s="704"/>
      <c r="L53" s="704"/>
      <c r="M53" s="704"/>
    </row>
    <row r="54" spans="6:13">
      <c r="F54" s="928"/>
      <c r="G54" s="704"/>
      <c r="H54" s="704"/>
      <c r="I54" s="704"/>
      <c r="J54" s="704"/>
      <c r="K54" s="704"/>
      <c r="L54" s="704"/>
      <c r="M54" s="704"/>
    </row>
    <row r="55" spans="6:13">
      <c r="F55" s="928"/>
      <c r="G55" s="704"/>
      <c r="H55" s="704"/>
      <c r="I55" s="704"/>
      <c r="J55" s="704"/>
      <c r="K55" s="704"/>
      <c r="L55" s="704"/>
      <c r="M55" s="704"/>
    </row>
    <row r="56" spans="6:13">
      <c r="F56" s="928"/>
      <c r="G56" s="704"/>
      <c r="H56" s="704"/>
      <c r="I56" s="704"/>
      <c r="J56" s="704"/>
      <c r="K56" s="704"/>
      <c r="L56" s="704"/>
      <c r="M56" s="704"/>
    </row>
    <row r="62" spans="6:13" ht="15.75" customHeight="1"/>
  </sheetData>
  <mergeCells count="10">
    <mergeCell ref="O39:P39"/>
    <mergeCell ref="F44:M44"/>
    <mergeCell ref="C2:M2"/>
    <mergeCell ref="E7:M7"/>
    <mergeCell ref="E22:M22"/>
    <mergeCell ref="A7:C7"/>
    <mergeCell ref="E9:E14"/>
    <mergeCell ref="E15:E20"/>
    <mergeCell ref="E25:E26"/>
    <mergeCell ref="E27:E36"/>
  </mergeCells>
  <dataValidations count="4">
    <dataValidation type="list" allowBlank="1" showInputMessage="1" showErrorMessage="1" sqref="P11" xr:uid="{F9D7C1BD-5262-411F-9018-19D137B85D14}">
      <formula1>$G$8:$M$8</formula1>
    </dataValidation>
    <dataValidation type="list" allowBlank="1" showInputMessage="1" showErrorMessage="1" sqref="P12" xr:uid="{8E66AEF6-D3FE-466D-BFBF-BCFE606D5145}">
      <formula1>$F$9:$F$13</formula1>
    </dataValidation>
    <dataValidation type="list" allowBlank="1" showInputMessage="1" showErrorMessage="1" sqref="P10" xr:uid="{96BFFE44-9F34-40F2-8B32-BA39D6DFB673}">
      <formula1>$A$9:$A$25</formula1>
    </dataValidation>
    <dataValidation type="list" allowBlank="1" showInputMessage="1" showErrorMessage="1" sqref="P9" xr:uid="{A38B8298-F77E-4CD6-BB86-7B110FBC20A4}">
      <formula1>$C$8:$C$8</formula1>
    </dataValidation>
  </dataValidations>
  <pageMargins left="0.7" right="0.7" top="0.75" bottom="0.75" header="0.3" footer="0.3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D627F5D-6098-4FAE-B52E-1AD86315B720}">
          <x14:formula1>
            <xm:f>margins!$R$176:$R$179</xm:f>
          </x14:formula1>
          <xm:sqref>P13</xm:sqref>
        </x14:dataValidation>
        <x14:dataValidation type="list" allowBlank="1" showInputMessage="1" showErrorMessage="1" xr:uid="{C55818E9-40B4-47A9-8C52-75D21B154206}">
          <x14:formula1>
            <xm:f>margins!$R$181:$R$182</xm:f>
          </x14:formula1>
          <xm:sqref>P14</xm:sqref>
        </x14:dataValidation>
        <x14:dataValidation type="list" allowBlank="1" showInputMessage="1" showErrorMessage="1" xr:uid="{B40B97E7-B306-49E2-A167-2FCEEE9E76CD}">
          <x14:formula1>
            <xm:f>margins!$R$190:$R$191</xm:f>
          </x14:formula1>
          <xm:sqref>P16</xm:sqref>
        </x14:dataValidation>
        <x14:dataValidation type="list" allowBlank="1" showInputMessage="1" showErrorMessage="1" xr:uid="{052700F5-7BD8-4776-8069-B21052B86CF6}">
          <x14:formula1>
            <xm:f>margins!$R$187:$R$188</xm:f>
          </x14:formula1>
          <xm:sqref>P17</xm:sqref>
        </x14:dataValidation>
        <x14:dataValidation type="list" allowBlank="1" showInputMessage="1" showErrorMessage="1" xr:uid="{6410E51C-AEF9-4CCC-906F-327C5B990706}">
          <x14:formula1>
            <xm:f>margins!$R$193:$R$194</xm:f>
          </x14:formula1>
          <xm:sqref>P18</xm:sqref>
        </x14:dataValidation>
        <x14:dataValidation type="list" allowBlank="1" showInputMessage="1" showErrorMessage="1" xr:uid="{549F68F7-3A58-4C9A-A340-BBC1AA172BD7}">
          <x14:formula1>
            <xm:f>margins!$R$196:$R$198</xm:f>
          </x14:formula1>
          <xm:sqref>P19</xm:sqref>
        </x14:dataValidation>
        <x14:dataValidation type="list" allowBlank="1" showInputMessage="1" showErrorMessage="1" xr:uid="{0C0C6C4D-6987-43A7-A383-87EED66DCC12}">
          <x14:formula1>
            <xm:f>margins!$C$137:$C$139</xm:f>
          </x14:formula1>
          <xm:sqref>P20</xm:sqref>
        </x14:dataValidation>
        <x14:dataValidation type="list" allowBlank="1" showInputMessage="1" showErrorMessage="1" xr:uid="{9624D714-65E5-4A2E-9855-8B401A56BA87}">
          <x14:formula1>
            <xm:f>margins!$R$184:$R$185</xm:f>
          </x14:formula1>
          <xm:sqref>P15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8804-4D6A-4B7B-84F5-876CA23DA62D}">
  <sheetPr codeName="Sheet38">
    <tabColor rgb="FF00B050"/>
  </sheetPr>
  <dimension ref="A1:R116"/>
  <sheetViews>
    <sheetView view="pageBreakPreview" zoomScale="90" zoomScaleNormal="100" zoomScaleSheetLayoutView="90" workbookViewId="0">
      <selection activeCell="P10" sqref="P10:S10"/>
    </sheetView>
  </sheetViews>
  <sheetFormatPr defaultColWidth="9.140625" defaultRowHeight="15"/>
  <cols>
    <col min="1" max="1" width="3.5703125" style="994" customWidth="1"/>
    <col min="2" max="2" width="25.7109375" style="993" customWidth="1"/>
    <col min="3" max="3" width="15.28515625" style="993" customWidth="1"/>
    <col min="4" max="4" width="13" style="993" customWidth="1"/>
    <col min="5" max="5" width="12.7109375" style="993" customWidth="1"/>
    <col min="6" max="9" width="13.7109375" style="993" customWidth="1"/>
    <col min="10" max="10" width="13.5703125" style="993" customWidth="1"/>
    <col min="11" max="13" width="13.7109375" style="993" customWidth="1"/>
    <col min="14" max="14" width="2" style="993" customWidth="1"/>
    <col min="15" max="15" width="9.140625" style="992"/>
    <col min="16" max="18" width="20" style="992" customWidth="1"/>
    <col min="19" max="16384" width="9.140625" style="992"/>
  </cols>
  <sheetData>
    <row r="1" spans="1:18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001"/>
      <c r="N1" s="1204"/>
    </row>
    <row r="2" spans="1:18" s="993" customFormat="1">
      <c r="A2" s="1139"/>
      <c r="B2" s="998"/>
      <c r="C2" s="998"/>
      <c r="D2" s="998"/>
      <c r="E2" s="998"/>
      <c r="F2" s="998"/>
      <c r="G2" s="998"/>
      <c r="H2" s="998"/>
      <c r="I2" s="998"/>
      <c r="J2" s="1697" t="s">
        <v>338</v>
      </c>
      <c r="K2" s="1697"/>
      <c r="L2" s="1698">
        <f ca="1">NOW()</f>
        <v>46059.35432604167</v>
      </c>
      <c r="M2" s="1698"/>
      <c r="N2" s="1136"/>
    </row>
    <row r="3" spans="1:18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998"/>
      <c r="K3" s="1697" t="s">
        <v>618</v>
      </c>
      <c r="L3" s="1697"/>
      <c r="M3" s="1697"/>
      <c r="N3" s="1136"/>
    </row>
    <row r="4" spans="1:18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998"/>
      <c r="K4" s="998"/>
      <c r="L4" s="1697"/>
      <c r="M4" s="1697"/>
      <c r="N4" s="1136"/>
    </row>
    <row r="5" spans="1:18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998"/>
      <c r="K5" s="998"/>
      <c r="L5" s="1697" t="s">
        <v>175</v>
      </c>
      <c r="M5" s="1697"/>
      <c r="N5" s="1136"/>
    </row>
    <row r="6" spans="1:18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998"/>
      <c r="N6" s="1136"/>
    </row>
    <row r="7" spans="1:18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998"/>
      <c r="N7" s="1136"/>
    </row>
    <row r="8" spans="1:18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994"/>
      <c r="N8" s="1203"/>
    </row>
    <row r="9" spans="1:18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M9" s="1163"/>
      <c r="N9" s="1202"/>
    </row>
    <row r="10" spans="1:18" s="993" customFormat="1" ht="14.25" customHeight="1">
      <c r="A10" s="1699" t="s">
        <v>666</v>
      </c>
      <c r="B10" s="1700"/>
      <c r="C10" s="1700"/>
      <c r="D10" s="1700"/>
      <c r="E10" s="1700"/>
      <c r="F10" s="1700"/>
      <c r="G10" s="1700"/>
      <c r="H10" s="1700"/>
      <c r="I10" s="1700"/>
      <c r="J10" s="1700"/>
      <c r="K10" s="1700"/>
      <c r="L10" s="1700"/>
      <c r="M10" s="1700"/>
      <c r="N10" s="1701"/>
      <c r="P10" s="1680" t="s">
        <v>671</v>
      </c>
      <c r="Q10" s="1754"/>
      <c r="R10" s="1681"/>
    </row>
    <row r="11" spans="1:18" s="993" customFormat="1" ht="15" customHeight="1" thickBot="1">
      <c r="A11" s="1702"/>
      <c r="B11" s="1703"/>
      <c r="C11" s="1703"/>
      <c r="D11" s="1703"/>
      <c r="E11" s="1703"/>
      <c r="F11" s="1703"/>
      <c r="G11" s="1703"/>
      <c r="H11" s="1703"/>
      <c r="I11" s="1703"/>
      <c r="J11" s="1703"/>
      <c r="K11" s="1703"/>
      <c r="L11" s="1703"/>
      <c r="M11" s="1703"/>
      <c r="N11" s="1704"/>
      <c r="P11" s="422"/>
      <c r="Q11" s="422"/>
      <c r="R11" s="422"/>
    </row>
    <row r="12" spans="1:18" s="993" customFormat="1" ht="15.75" thickBot="1">
      <c r="A12" s="1201"/>
      <c r="B12" s="1222"/>
      <c r="C12" s="1687" t="s">
        <v>450</v>
      </c>
      <c r="D12" s="1688"/>
      <c r="E12" s="1688"/>
      <c r="F12" s="1200"/>
      <c r="G12" s="1199"/>
      <c r="H12" s="1199"/>
      <c r="I12" s="1199"/>
      <c r="J12" s="1199"/>
      <c r="K12" s="1199"/>
      <c r="L12" s="1037"/>
      <c r="M12" s="1198"/>
      <c r="N12" s="1197"/>
      <c r="P12" s="1184" t="s">
        <v>199</v>
      </c>
      <c r="Q12" s="1184" t="s">
        <v>200</v>
      </c>
      <c r="R12" s="1184" t="s">
        <v>201</v>
      </c>
    </row>
    <row r="13" spans="1:18" s="993" customFormat="1" ht="15.75" thickBot="1">
      <c r="A13" s="1186"/>
      <c r="B13" s="1221" t="s">
        <v>216</v>
      </c>
      <c r="C13" s="1353" t="s">
        <v>13</v>
      </c>
      <c r="D13" s="1353" t="s">
        <v>87</v>
      </c>
      <c r="E13" s="1221" t="s">
        <v>617</v>
      </c>
      <c r="G13" s="1138" t="s">
        <v>616</v>
      </c>
      <c r="H13" s="1137"/>
      <c r="I13" s="1137"/>
      <c r="K13" s="1138" t="s">
        <v>615</v>
      </c>
      <c r="L13" s="1"/>
      <c r="N13" s="1136"/>
      <c r="P13" s="422"/>
      <c r="Q13" s="422"/>
      <c r="R13" s="422"/>
    </row>
    <row r="14" spans="1:18" s="993" customFormat="1">
      <c r="A14" s="1186"/>
      <c r="B14" s="1220">
        <f>margins!J5</f>
        <v>6</v>
      </c>
      <c r="C14" s="1196">
        <v>94.658000000000001</v>
      </c>
      <c r="D14" s="1195">
        <v>94.558000000000007</v>
      </c>
      <c r="E14" s="1258">
        <v>94.558000000000007</v>
      </c>
      <c r="G14" s="1680" t="s">
        <v>94</v>
      </c>
      <c r="H14" s="1681"/>
      <c r="I14" s="1356" t="s">
        <v>6</v>
      </c>
      <c r="K14" s="1680" t="s">
        <v>614</v>
      </c>
      <c r="L14" s="1705"/>
      <c r="M14" s="1192">
        <v>0</v>
      </c>
      <c r="N14" s="1136"/>
      <c r="P14" s="431" t="s">
        <v>202</v>
      </c>
      <c r="Q14" s="436" t="s">
        <v>91</v>
      </c>
      <c r="R14" s="439"/>
    </row>
    <row r="15" spans="1:18" s="993" customFormat="1" ht="15.75" thickBot="1">
      <c r="A15" s="1186"/>
      <c r="B15" s="1220">
        <f>margins!J6</f>
        <v>6.125</v>
      </c>
      <c r="C15" s="1177">
        <v>95.658000000000001</v>
      </c>
      <c r="D15" s="1176">
        <v>95.558000000000007</v>
      </c>
      <c r="E15" s="1175">
        <v>95.558000000000007</v>
      </c>
      <c r="G15" s="1706" t="s">
        <v>95</v>
      </c>
      <c r="H15" s="1707"/>
      <c r="I15" s="1191">
        <v>102</v>
      </c>
      <c r="K15" s="1695" t="s">
        <v>613</v>
      </c>
      <c r="L15" s="1696"/>
      <c r="M15" s="1194">
        <v>-0.375</v>
      </c>
      <c r="N15" s="1136"/>
      <c r="P15" s="432" t="s">
        <v>203</v>
      </c>
      <c r="Q15" s="436">
        <v>7.875</v>
      </c>
      <c r="R15" s="895">
        <f>IF(Q14="7/6 Arm",VLOOKUP(Q15,$B$14:$E$43,2,FALSE),IF(Q14="10/6 Arm",VLOOKUP(Q15,$B$14:$E$43,3,FALSE),VLOOKUP(Q15,$B$14:$E$43,4,FALSE)))</f>
        <v>103.964</v>
      </c>
    </row>
    <row r="16" spans="1:18" s="993" customFormat="1">
      <c r="A16" s="1186"/>
      <c r="B16" s="1220">
        <f>margins!J7</f>
        <v>6.25</v>
      </c>
      <c r="C16" s="1177">
        <v>96.408000000000001</v>
      </c>
      <c r="D16" s="1176">
        <v>96.308000000000007</v>
      </c>
      <c r="E16" s="1175">
        <v>96.308000000000007</v>
      </c>
      <c r="G16" s="1706" t="s">
        <v>96</v>
      </c>
      <c r="H16" s="1707"/>
      <c r="I16" s="1191">
        <v>102</v>
      </c>
      <c r="N16" s="1136"/>
      <c r="P16" s="432" t="s">
        <v>363</v>
      </c>
      <c r="Q16" s="436" t="s">
        <v>16</v>
      </c>
      <c r="R16" s="440"/>
    </row>
    <row r="17" spans="1:18" s="993" customFormat="1">
      <c r="A17" s="1186"/>
      <c r="B17" s="1220">
        <f>margins!J8</f>
        <v>6.375</v>
      </c>
      <c r="C17" s="1177">
        <v>97.094999999999999</v>
      </c>
      <c r="D17" s="1176">
        <v>96.995000000000005</v>
      </c>
      <c r="E17" s="1175">
        <v>96.995000000000005</v>
      </c>
      <c r="G17" s="1706" t="s">
        <v>7</v>
      </c>
      <c r="H17" s="1707"/>
      <c r="I17" s="1191">
        <v>102</v>
      </c>
      <c r="N17" s="1136"/>
      <c r="P17" s="432" t="s">
        <v>204</v>
      </c>
      <c r="Q17" s="436" t="s">
        <v>662</v>
      </c>
      <c r="R17" s="440">
        <f>IFERROR(INDEX($F$47:$K$48,MATCH(Q17,$C$47:$E$48,0),MATCH($Q$16,$F$46:$K$46,0),1),0)</f>
        <v>0</v>
      </c>
    </row>
    <row r="18" spans="1:18" s="993" customFormat="1" ht="15.75" thickBot="1">
      <c r="A18" s="1186"/>
      <c r="B18" s="1220">
        <f>margins!J9</f>
        <v>6.5</v>
      </c>
      <c r="C18" s="1177">
        <v>97.783000000000001</v>
      </c>
      <c r="D18" s="1176">
        <v>97.683000000000007</v>
      </c>
      <c r="E18" s="1175">
        <v>97.683000000000007</v>
      </c>
      <c r="G18" s="1706" t="s">
        <v>9</v>
      </c>
      <c r="H18" s="1707"/>
      <c r="I18" s="1191">
        <v>101.5</v>
      </c>
      <c r="K18" s="1138" t="s">
        <v>611</v>
      </c>
      <c r="L18" s="1355"/>
      <c r="M18" s="1355"/>
      <c r="N18" s="1136"/>
      <c r="P18" s="432" t="s">
        <v>110</v>
      </c>
      <c r="Q18" s="436" t="s">
        <v>195</v>
      </c>
      <c r="R18" s="440">
        <f>IFERROR(INDEX($F$49:$K$50,MATCH(Q18,$C$49:$E$50,0),MATCH($Q$16,$F$46:$K$46,0),1),0)</f>
        <v>0</v>
      </c>
    </row>
    <row r="19" spans="1:18" s="993" customFormat="1">
      <c r="A19" s="1186"/>
      <c r="B19" s="1220">
        <f>margins!J10</f>
        <v>6.625</v>
      </c>
      <c r="C19" s="1177">
        <v>98.47</v>
      </c>
      <c r="D19" s="1176">
        <v>98.37</v>
      </c>
      <c r="E19" s="1175">
        <v>98.37</v>
      </c>
      <c r="G19" s="1706" t="s">
        <v>11</v>
      </c>
      <c r="H19" s="1707"/>
      <c r="I19" s="1191">
        <v>99.5</v>
      </c>
      <c r="K19" s="1672" t="s">
        <v>656</v>
      </c>
      <c r="L19" s="1673"/>
      <c r="M19" s="1674"/>
      <c r="N19" s="1136"/>
      <c r="P19" s="432" t="s">
        <v>47</v>
      </c>
      <c r="Q19" s="436" t="s">
        <v>224</v>
      </c>
      <c r="R19" s="440">
        <f>IFERROR(INDEX($F$55:$K$81,MATCH(Q19,$C$55:$C$81,0),MATCH($Q$16,$F$54:$K$54,0),1),0)</f>
        <v>0</v>
      </c>
    </row>
    <row r="20" spans="1:18" s="993" customFormat="1" ht="15.75" thickBot="1">
      <c r="A20" s="1186"/>
      <c r="B20" s="1220">
        <f>margins!J11</f>
        <v>6.75</v>
      </c>
      <c r="C20" s="1177">
        <v>99.094999999999999</v>
      </c>
      <c r="D20" s="1176">
        <v>98.995000000000005</v>
      </c>
      <c r="E20" s="1175">
        <v>98.995000000000005</v>
      </c>
      <c r="F20" s="998"/>
      <c r="G20" s="1682" t="s">
        <v>97</v>
      </c>
      <c r="H20" s="1683"/>
      <c r="I20" s="1190">
        <v>98.5</v>
      </c>
      <c r="K20" s="1675"/>
      <c r="L20" s="1676"/>
      <c r="M20" s="1677"/>
      <c r="N20" s="1136"/>
      <c r="P20" s="432" t="s">
        <v>56</v>
      </c>
      <c r="Q20" s="436" t="s">
        <v>195</v>
      </c>
      <c r="R20" s="440">
        <f>IFERROR(INDEX($F$55:$K$81,MATCH(Q20,$C$55:$C$81,0),MATCH($Q$16,$F$54:$K$54,0),1),0)</f>
        <v>0</v>
      </c>
    </row>
    <row r="21" spans="1:18" s="993" customFormat="1">
      <c r="A21" s="1186"/>
      <c r="B21" s="1220">
        <f>margins!J12</f>
        <v>6.875</v>
      </c>
      <c r="C21" s="1177">
        <v>99.72</v>
      </c>
      <c r="D21" s="1176">
        <v>99.62</v>
      </c>
      <c r="E21" s="1175">
        <v>99.62</v>
      </c>
      <c r="F21" s="998"/>
      <c r="G21"/>
      <c r="H21"/>
      <c r="I21"/>
      <c r="K21" s="1675" t="s">
        <v>449</v>
      </c>
      <c r="L21" s="1676"/>
      <c r="M21" s="1677"/>
      <c r="N21" s="1136"/>
      <c r="P21" s="432" t="s">
        <v>62</v>
      </c>
      <c r="Q21" s="436" t="s">
        <v>195</v>
      </c>
      <c r="R21" s="440">
        <f t="shared" ref="R21:R24" si="0">IFERROR(INDEX($F$55:$K$81,MATCH(Q21,$C$55:$C$81,0),MATCH($Q$16,$F$54:$K$54,0),1),0)</f>
        <v>0</v>
      </c>
    </row>
    <row r="22" spans="1:18" s="993" customFormat="1">
      <c r="A22" s="1186"/>
      <c r="B22" s="1220">
        <f>margins!J13</f>
        <v>7</v>
      </c>
      <c r="C22" s="1177">
        <v>100.345</v>
      </c>
      <c r="D22" s="1176">
        <v>100.245</v>
      </c>
      <c r="E22" s="1175">
        <v>100.245</v>
      </c>
      <c r="F22" s="1185"/>
      <c r="K22" s="1675"/>
      <c r="L22" s="1676"/>
      <c r="M22" s="1677"/>
      <c r="N22" s="1136"/>
      <c r="P22" s="432" t="s">
        <v>206</v>
      </c>
      <c r="Q22" s="436" t="s">
        <v>195</v>
      </c>
      <c r="R22" s="440">
        <f t="shared" si="0"/>
        <v>0</v>
      </c>
    </row>
    <row r="23" spans="1:18" s="993" customFormat="1" ht="15.75" thickBot="1">
      <c r="A23" s="1139"/>
      <c r="B23" s="1220">
        <f>margins!J14</f>
        <v>7.125</v>
      </c>
      <c r="C23" s="1177">
        <v>100.97</v>
      </c>
      <c r="D23" s="1176">
        <v>100.87</v>
      </c>
      <c r="E23" s="1175">
        <v>100.87</v>
      </c>
      <c r="F23" s="1185"/>
      <c r="G23" s="1138" t="s">
        <v>612</v>
      </c>
      <c r="I23" s="998"/>
      <c r="K23" s="1684" t="s">
        <v>654</v>
      </c>
      <c r="L23" s="1685"/>
      <c r="M23" s="1686"/>
      <c r="N23" s="1136"/>
      <c r="P23" s="432" t="s">
        <v>137</v>
      </c>
      <c r="Q23" s="436" t="s">
        <v>195</v>
      </c>
      <c r="R23" s="440">
        <f t="shared" si="0"/>
        <v>0</v>
      </c>
    </row>
    <row r="24" spans="1:18" s="993" customFormat="1" ht="14.25" customHeight="1">
      <c r="A24" s="1139"/>
      <c r="B24" s="1220">
        <f>margins!J15</f>
        <v>7.25</v>
      </c>
      <c r="C24" s="1177">
        <v>101.595</v>
      </c>
      <c r="D24" s="1176">
        <v>101.495</v>
      </c>
      <c r="E24" s="1175">
        <v>101.495</v>
      </c>
      <c r="F24" s="1185"/>
      <c r="G24" s="1184" t="s">
        <v>244</v>
      </c>
      <c r="H24" s="1719" t="s">
        <v>610</v>
      </c>
      <c r="I24" s="1720"/>
      <c r="K24" s="1684"/>
      <c r="L24" s="1685"/>
      <c r="M24" s="1686"/>
      <c r="N24" s="1136"/>
      <c r="P24" s="432" t="s">
        <v>207</v>
      </c>
      <c r="Q24" s="436" t="s">
        <v>195</v>
      </c>
      <c r="R24" s="440">
        <f t="shared" si="0"/>
        <v>0</v>
      </c>
    </row>
    <row r="25" spans="1:18" s="993" customFormat="1">
      <c r="A25" s="1139"/>
      <c r="B25" s="1220">
        <f>margins!J16</f>
        <v>7.375</v>
      </c>
      <c r="C25" s="1177">
        <v>102.22</v>
      </c>
      <c r="D25" s="1176">
        <v>102.12</v>
      </c>
      <c r="E25" s="1175">
        <v>102.12</v>
      </c>
      <c r="G25" s="1183" t="s">
        <v>215</v>
      </c>
      <c r="H25" s="1690">
        <v>4.5</v>
      </c>
      <c r="I25" s="1691"/>
      <c r="K25" s="1684" t="s">
        <v>655</v>
      </c>
      <c r="L25" s="1685"/>
      <c r="M25" s="1686"/>
      <c r="N25" s="1136"/>
      <c r="P25" s="432" t="s">
        <v>669</v>
      </c>
      <c r="Q25" s="436" t="s">
        <v>195</v>
      </c>
      <c r="R25" s="440">
        <f>IFERROR(INDEX($F$72:$K$77,MATCH(Q25,$C$72:$C$77,0),MATCH($Q$16,$F$54:$K$54,0),1),0)</f>
        <v>0</v>
      </c>
    </row>
    <row r="26" spans="1:18" s="993" customFormat="1" ht="14.25" customHeight="1" thickBot="1">
      <c r="A26" s="1139"/>
      <c r="B26" s="1220">
        <f>margins!J17</f>
        <v>7.5</v>
      </c>
      <c r="C26" s="1177">
        <v>102.75200000000001</v>
      </c>
      <c r="D26" s="1176">
        <v>102.652</v>
      </c>
      <c r="E26" s="1175">
        <v>102.652</v>
      </c>
      <c r="G26" s="1183" t="s">
        <v>609</v>
      </c>
      <c r="H26" s="1690" t="s">
        <v>608</v>
      </c>
      <c r="I26" s="1691"/>
      <c r="K26" s="1692"/>
      <c r="L26" s="1693"/>
      <c r="M26" s="1694"/>
      <c r="N26" s="1136"/>
      <c r="P26" s="432" t="s">
        <v>69</v>
      </c>
      <c r="Q26" s="436" t="s">
        <v>195</v>
      </c>
      <c r="R26" s="440">
        <f t="shared" ref="R26:R29" si="1">IFERROR(INDEX($F$55:$K$81,MATCH(Q26,$C$55:$C$81,0),MATCH($Q$16,$F$54:$K$54,0),1),0)</f>
        <v>0</v>
      </c>
    </row>
    <row r="27" spans="1:18" s="993" customFormat="1">
      <c r="A27" s="1139"/>
      <c r="B27" s="1220">
        <f>margins!J18</f>
        <v>7.625</v>
      </c>
      <c r="C27" s="1177">
        <v>103.18900000000001</v>
      </c>
      <c r="D27" s="1176">
        <v>103.089</v>
      </c>
      <c r="E27" s="1175">
        <v>103.089</v>
      </c>
      <c r="G27" s="1183" t="s">
        <v>607</v>
      </c>
      <c r="H27" s="1690" t="s">
        <v>104</v>
      </c>
      <c r="I27" s="1691"/>
      <c r="N27" s="1136"/>
      <c r="P27" s="432" t="s">
        <v>483</v>
      </c>
      <c r="Q27" s="436" t="s">
        <v>195</v>
      </c>
      <c r="R27" s="440">
        <f t="shared" si="1"/>
        <v>0</v>
      </c>
    </row>
    <row r="28" spans="1:18" s="993" customFormat="1" ht="14.25" customHeight="1" thickBot="1">
      <c r="A28" s="1139"/>
      <c r="B28" s="1220">
        <f>margins!J19</f>
        <v>7.75</v>
      </c>
      <c r="C28" s="1177">
        <v>103.62700000000001</v>
      </c>
      <c r="D28" s="1176">
        <v>103.527</v>
      </c>
      <c r="E28" s="1175">
        <v>103.527</v>
      </c>
      <c r="G28" s="1180" t="s">
        <v>606</v>
      </c>
      <c r="H28" s="1721" t="s">
        <v>605</v>
      </c>
      <c r="I28" s="1722"/>
      <c r="N28" s="1136"/>
      <c r="P28" s="432" t="s">
        <v>670</v>
      </c>
      <c r="Q28" s="436" t="s">
        <v>195</v>
      </c>
      <c r="R28" s="440">
        <f t="shared" si="1"/>
        <v>0</v>
      </c>
    </row>
    <row r="29" spans="1:18" s="993" customFormat="1">
      <c r="A29" s="1139"/>
      <c r="B29" s="1220">
        <f>margins!J20</f>
        <v>7.875</v>
      </c>
      <c r="C29" s="1177">
        <v>104.06400000000001</v>
      </c>
      <c r="D29" s="1176">
        <v>103.964</v>
      </c>
      <c r="E29" s="1175">
        <v>103.964</v>
      </c>
      <c r="N29" s="1136"/>
      <c r="P29" s="432" t="s">
        <v>477</v>
      </c>
      <c r="Q29" s="436" t="s">
        <v>195</v>
      </c>
      <c r="R29" s="440">
        <f t="shared" si="1"/>
        <v>0</v>
      </c>
    </row>
    <row r="30" spans="1:18" s="993" customFormat="1">
      <c r="A30" s="1139"/>
      <c r="B30" s="1220">
        <f>margins!J21</f>
        <v>8</v>
      </c>
      <c r="C30" s="1177">
        <v>104.43900000000001</v>
      </c>
      <c r="D30" s="1176">
        <v>104.339</v>
      </c>
      <c r="E30" s="1175">
        <v>104.339</v>
      </c>
      <c r="N30" s="1136"/>
      <c r="P30" s="432" t="s">
        <v>209</v>
      </c>
      <c r="Q30" s="436" t="s">
        <v>195</v>
      </c>
      <c r="R30" s="440">
        <f>IF(Q30=30,0, IF(Q30=45,M15, 0))</f>
        <v>0</v>
      </c>
    </row>
    <row r="31" spans="1:18" s="993" customFormat="1" ht="15.75" thickBot="1">
      <c r="A31" s="1139"/>
      <c r="B31" s="1220">
        <f>margins!J22</f>
        <v>8.125</v>
      </c>
      <c r="C31" s="1177">
        <v>104.81400000000001</v>
      </c>
      <c r="D31" s="1176">
        <v>104.714</v>
      </c>
      <c r="E31" s="1175">
        <v>104.714</v>
      </c>
      <c r="N31" s="1136"/>
      <c r="P31" s="433" t="s">
        <v>210</v>
      </c>
      <c r="Q31" s="437"/>
      <c r="R31" s="441">
        <f>SUM(R17:R30)</f>
        <v>0</v>
      </c>
    </row>
    <row r="32" spans="1:18" s="993" customFormat="1" ht="15.75" thickBot="1">
      <c r="A32" s="1139"/>
      <c r="B32" s="1220">
        <f>margins!J23</f>
        <v>8.25</v>
      </c>
      <c r="C32" s="1177">
        <v>105.18900000000001</v>
      </c>
      <c r="D32" s="1176">
        <v>105.089</v>
      </c>
      <c r="E32" s="1175">
        <v>105.089</v>
      </c>
      <c r="N32" s="1136"/>
      <c r="P32" s="424"/>
      <c r="Q32" s="425"/>
      <c r="R32" s="434"/>
    </row>
    <row r="33" spans="1:18" s="993" customFormat="1" ht="15.75" thickBot="1">
      <c r="A33" s="1139"/>
      <c r="B33" s="1220">
        <f>margins!J24</f>
        <v>8.375</v>
      </c>
      <c r="C33" s="1177">
        <v>105.56400000000001</v>
      </c>
      <c r="D33" s="1176">
        <v>105.464</v>
      </c>
      <c r="E33" s="1175">
        <v>105.464</v>
      </c>
      <c r="N33" s="1136"/>
      <c r="P33" s="426" t="s">
        <v>211</v>
      </c>
      <c r="Q33" s="427"/>
      <c r="R33" s="614">
        <f>IF(ISNUMBER(MATCH("NA",R17:R30,0)),"NA",IF(AND(Q24="Choose a Selection",Q25&lt;&gt;"Choose a Selection"),(MIN(R31+R15,VLOOKUP($Q$25,$G$15:$I$20,3,FALSE))),IF(AND(Q25="Choose a Selection",Q24&lt;&gt;"Choose a Selection"),MIN(R31+R15,VLOOKUP($Q$24,$G$15:$I$20,3,FALSE)),IF(AND(Q24="Choose a Selection",Q25="Choose a Selection"),R15+R31))))</f>
        <v>103.964</v>
      </c>
    </row>
    <row r="34" spans="1:18" s="993" customFormat="1" ht="15.75" thickBot="1">
      <c r="A34" s="1139"/>
      <c r="B34" s="1220">
        <f>margins!J25</f>
        <v>8.5</v>
      </c>
      <c r="C34" s="1177">
        <v>105.93900000000001</v>
      </c>
      <c r="D34" s="1176">
        <v>105.839</v>
      </c>
      <c r="E34" s="1175">
        <v>105.839</v>
      </c>
      <c r="G34" s="1138"/>
      <c r="H34"/>
      <c r="I34"/>
      <c r="J34"/>
      <c r="N34" s="1136"/>
      <c r="P34" s="421"/>
      <c r="Q34" s="421"/>
      <c r="R34" s="421"/>
    </row>
    <row r="35" spans="1:18" s="993" customFormat="1" ht="15.75" thickBot="1">
      <c r="A35" s="1139"/>
      <c r="B35" s="1220">
        <f>margins!J26</f>
        <v>8.625</v>
      </c>
      <c r="C35" s="1177">
        <v>106.25200000000001</v>
      </c>
      <c r="D35" s="1176">
        <v>106.152</v>
      </c>
      <c r="E35" s="1175">
        <v>106.152</v>
      </c>
      <c r="G35"/>
      <c r="H35"/>
      <c r="I35"/>
      <c r="J35"/>
      <c r="N35" s="1136"/>
      <c r="P35" s="782" t="s">
        <v>672</v>
      </c>
      <c r="Q35" s="783"/>
      <c r="R35" s="784"/>
    </row>
    <row r="36" spans="1:18" s="993" customFormat="1">
      <c r="A36" s="1139"/>
      <c r="B36" s="1220">
        <f>margins!J27</f>
        <v>8.75</v>
      </c>
      <c r="C36" s="1177">
        <v>106.56400000000001</v>
      </c>
      <c r="D36" s="1176">
        <v>106.464</v>
      </c>
      <c r="E36" s="1175">
        <v>106.464</v>
      </c>
      <c r="G36"/>
      <c r="H36"/>
      <c r="I36"/>
      <c r="J36"/>
      <c r="N36" s="1136"/>
      <c r="P36"/>
      <c r="Q36"/>
      <c r="R36"/>
    </row>
    <row r="37" spans="1:18" s="993" customFormat="1">
      <c r="A37" s="1139"/>
      <c r="B37" s="1220">
        <f>margins!J28</f>
        <v>8.875</v>
      </c>
      <c r="C37" s="1177">
        <v>106.87700000000001</v>
      </c>
      <c r="D37" s="1176">
        <v>106.777</v>
      </c>
      <c r="E37" s="1175">
        <v>106.777</v>
      </c>
      <c r="G37"/>
      <c r="H37"/>
      <c r="I37"/>
      <c r="J37"/>
      <c r="N37" s="1136"/>
      <c r="P37"/>
      <c r="Q37"/>
      <c r="R37"/>
    </row>
    <row r="38" spans="1:18" s="993" customFormat="1">
      <c r="A38" s="1139"/>
      <c r="B38" s="1220">
        <f>margins!J29</f>
        <v>9</v>
      </c>
      <c r="C38" s="1177">
        <v>107.12700000000001</v>
      </c>
      <c r="D38" s="1176">
        <v>107.027</v>
      </c>
      <c r="E38" s="1175">
        <v>107.027</v>
      </c>
      <c r="G38"/>
      <c r="H38"/>
      <c r="I38"/>
      <c r="J38"/>
      <c r="N38" s="1136"/>
      <c r="P38"/>
      <c r="Q38"/>
      <c r="R38"/>
    </row>
    <row r="39" spans="1:18" s="993" customFormat="1">
      <c r="A39" s="1139"/>
      <c r="B39" s="1220">
        <f>margins!J30</f>
        <v>9.125</v>
      </c>
      <c r="C39" s="1177">
        <v>107.37700000000001</v>
      </c>
      <c r="D39" s="1176">
        <v>107.277</v>
      </c>
      <c r="E39" s="1175">
        <v>107.277</v>
      </c>
      <c r="G39"/>
      <c r="H39"/>
      <c r="I39"/>
      <c r="J39"/>
      <c r="N39" s="1136"/>
    </row>
    <row r="40" spans="1:18" s="993" customFormat="1">
      <c r="A40" s="1139"/>
      <c r="B40" s="1220">
        <f>margins!J31</f>
        <v>9.25</v>
      </c>
      <c r="C40" s="1177">
        <v>107.62700000000001</v>
      </c>
      <c r="D40" s="1176">
        <v>107.527</v>
      </c>
      <c r="E40" s="1175">
        <v>107.527</v>
      </c>
      <c r="G40"/>
      <c r="H40"/>
      <c r="I40"/>
      <c r="J40"/>
      <c r="N40" s="1136"/>
    </row>
    <row r="41" spans="1:18" s="993" customFormat="1">
      <c r="A41" s="1139"/>
      <c r="B41" s="1220">
        <f>margins!J32</f>
        <v>9.375</v>
      </c>
      <c r="C41" s="1177">
        <v>107.87700000000001</v>
      </c>
      <c r="D41" s="1176">
        <v>107.777</v>
      </c>
      <c r="E41" s="1175">
        <v>107.777</v>
      </c>
      <c r="G41"/>
      <c r="H41"/>
      <c r="I41"/>
      <c r="J41"/>
      <c r="N41" s="1136"/>
    </row>
    <row r="42" spans="1:18" s="993" customFormat="1" ht="15.75" thickBot="1">
      <c r="A42" s="1139"/>
      <c r="B42" s="1219">
        <f>margins!J33</f>
        <v>9.5</v>
      </c>
      <c r="C42" s="1173">
        <v>108.12700000000001</v>
      </c>
      <c r="D42" s="1172">
        <v>108.027</v>
      </c>
      <c r="E42" s="1259">
        <v>108.027</v>
      </c>
      <c r="G42" s="1138"/>
      <c r="N42" s="1136"/>
    </row>
    <row r="43" spans="1:18" s="993" customFormat="1">
      <c r="A43" s="1139"/>
      <c r="B43" s="1171"/>
      <c r="C43" s="1170"/>
      <c r="D43" s="1715"/>
      <c r="E43" s="1715"/>
      <c r="G43"/>
      <c r="H43"/>
      <c r="I43"/>
      <c r="J43"/>
      <c r="N43" s="1136"/>
    </row>
    <row r="44" spans="1:18" s="993" customFormat="1" ht="15.75" thickBot="1">
      <c r="A44" s="1139"/>
      <c r="B44" s="1171"/>
      <c r="C44" s="1170"/>
      <c r="D44" s="1170"/>
      <c r="E44" s="1170"/>
      <c r="G44"/>
      <c r="H44"/>
      <c r="I44"/>
      <c r="J44"/>
      <c r="N44" s="1136"/>
    </row>
    <row r="45" spans="1:18" s="993" customFormat="1" ht="15.75" thickBot="1">
      <c r="A45" s="1139"/>
      <c r="B45" s="1138" t="s">
        <v>221</v>
      </c>
      <c r="C45" s="1138"/>
      <c r="D45" s="1138"/>
      <c r="E45" s="1"/>
      <c r="F45" s="1687" t="s">
        <v>306</v>
      </c>
      <c r="G45" s="1688"/>
      <c r="H45" s="1688"/>
      <c r="I45" s="1688"/>
      <c r="J45" s="1688"/>
      <c r="K45" s="1689"/>
      <c r="L45"/>
      <c r="M45"/>
      <c r="N45" s="1136"/>
    </row>
    <row r="46" spans="1:18" s="993" customFormat="1" ht="15.75" thickBot="1">
      <c r="A46" s="1139"/>
      <c r="B46" s="1364"/>
      <c r="C46" s="1372" t="s">
        <v>195</v>
      </c>
      <c r="D46" s="1371"/>
      <c r="E46" s="1372" t="s">
        <v>195</v>
      </c>
      <c r="F46" s="1158" t="s">
        <v>15</v>
      </c>
      <c r="G46" s="1360" t="s">
        <v>16</v>
      </c>
      <c r="H46" s="1349" t="s">
        <v>17</v>
      </c>
      <c r="I46" s="1361" t="s">
        <v>18</v>
      </c>
      <c r="J46" s="1362" t="s">
        <v>19</v>
      </c>
      <c r="K46" s="1363" t="s">
        <v>20</v>
      </c>
      <c r="L46"/>
      <c r="M46"/>
      <c r="N46" s="1136"/>
    </row>
    <row r="47" spans="1:18" s="993" customFormat="1">
      <c r="A47" s="1139"/>
      <c r="B47" s="1723" t="s">
        <v>110</v>
      </c>
      <c r="C47" s="1666" t="s">
        <v>661</v>
      </c>
      <c r="D47" s="1667"/>
      <c r="E47" s="1668"/>
      <c r="F47" s="1149">
        <v>0.49999999999999989</v>
      </c>
      <c r="G47" s="1148">
        <v>0.12499999999999989</v>
      </c>
      <c r="H47" s="1148">
        <v>-0.12500000000000011</v>
      </c>
      <c r="I47" s="1148">
        <v>-1</v>
      </c>
      <c r="J47" s="1148">
        <v>-2.5</v>
      </c>
      <c r="K47" s="1147">
        <v>-3.75</v>
      </c>
      <c r="L47"/>
      <c r="M47"/>
      <c r="N47" s="1136"/>
    </row>
    <row r="48" spans="1:18" s="993" customFormat="1" ht="15.75" thickBot="1">
      <c r="A48" s="1139"/>
      <c r="B48" s="1724"/>
      <c r="C48" s="1663" t="s">
        <v>662</v>
      </c>
      <c r="D48" s="1664"/>
      <c r="E48" s="1665"/>
      <c r="F48" s="1152">
        <v>0.5</v>
      </c>
      <c r="G48" s="1151">
        <v>0.12499999999999989</v>
      </c>
      <c r="H48" s="1151">
        <v>-0.12500000000000011</v>
      </c>
      <c r="I48" s="1151">
        <v>-1</v>
      </c>
      <c r="J48" s="1151">
        <v>-2.5</v>
      </c>
      <c r="K48" s="1150">
        <v>-3.75</v>
      </c>
      <c r="L48"/>
      <c r="M48"/>
      <c r="N48" s="1136"/>
    </row>
    <row r="49" spans="1:14" s="993" customFormat="1" ht="15" customHeight="1">
      <c r="A49" s="1139"/>
      <c r="B49" s="1708" t="s">
        <v>667</v>
      </c>
      <c r="C49" s="1666" t="s">
        <v>113</v>
      </c>
      <c r="D49" s="1667"/>
      <c r="E49" s="1668"/>
      <c r="F49" s="1211">
        <v>0.5</v>
      </c>
      <c r="G49" s="1210">
        <v>0.5</v>
      </c>
      <c r="H49" s="1210">
        <v>0.5</v>
      </c>
      <c r="I49" s="1210">
        <v>0.625</v>
      </c>
      <c r="J49" s="1210">
        <v>0.625</v>
      </c>
      <c r="K49" s="1209">
        <v>0.625</v>
      </c>
      <c r="L49"/>
      <c r="M49"/>
      <c r="N49" s="1136"/>
    </row>
    <row r="50" spans="1:14" s="993" customFormat="1" ht="15.75" thickBot="1">
      <c r="A50" s="1139"/>
      <c r="B50" s="1710"/>
      <c r="C50" s="1657" t="s">
        <v>114</v>
      </c>
      <c r="D50" s="1658"/>
      <c r="E50" s="1659"/>
      <c r="F50" s="1214">
        <v>0</v>
      </c>
      <c r="G50" s="1213">
        <v>0</v>
      </c>
      <c r="H50" s="1213">
        <v>0</v>
      </c>
      <c r="I50" s="1213">
        <v>0</v>
      </c>
      <c r="J50" s="1213">
        <v>0</v>
      </c>
      <c r="K50" s="1212">
        <v>0</v>
      </c>
      <c r="L50"/>
      <c r="M50"/>
      <c r="N50" s="1136"/>
    </row>
    <row r="51" spans="1:14" s="993" customFormat="1">
      <c r="A51" s="1139"/>
      <c r="L51"/>
      <c r="M51"/>
      <c r="N51" s="1136"/>
    </row>
    <row r="52" spans="1:14" s="993" customFormat="1" ht="15.75" thickBot="1">
      <c r="A52" s="1139"/>
      <c r="L52"/>
      <c r="M52"/>
      <c r="N52" s="1136"/>
    </row>
    <row r="53" spans="1:14" s="993" customFormat="1" ht="15.75" thickBot="1">
      <c r="A53" s="1139"/>
      <c r="B53" s="1138" t="s">
        <v>727</v>
      </c>
      <c r="C53" s="1138"/>
      <c r="D53" s="1138"/>
      <c r="E53" s="1"/>
      <c r="F53" s="1687" t="s">
        <v>306</v>
      </c>
      <c r="G53" s="1688"/>
      <c r="H53" s="1688"/>
      <c r="I53" s="1688"/>
      <c r="J53" s="1688"/>
      <c r="K53" s="1689"/>
      <c r="L53"/>
      <c r="M53"/>
      <c r="N53" s="1136"/>
    </row>
    <row r="54" spans="1:14" s="993" customFormat="1" ht="15.75" thickBot="1">
      <c r="A54" s="1139"/>
      <c r="B54" s="1712"/>
      <c r="C54" s="1713"/>
      <c r="D54" s="1713"/>
      <c r="E54" s="1713"/>
      <c r="F54" s="1158" t="s">
        <v>15</v>
      </c>
      <c r="G54" s="1349" t="s">
        <v>16</v>
      </c>
      <c r="H54" s="1349" t="s">
        <v>17</v>
      </c>
      <c r="I54" s="1349" t="s">
        <v>18</v>
      </c>
      <c r="J54" s="1349" t="s">
        <v>19</v>
      </c>
      <c r="K54" s="1363" t="s">
        <v>20</v>
      </c>
      <c r="L54"/>
      <c r="M54"/>
      <c r="N54" s="1136"/>
    </row>
    <row r="55" spans="1:14" s="993" customFormat="1">
      <c r="A55" s="1139"/>
      <c r="B55" s="1723" t="s">
        <v>47</v>
      </c>
      <c r="C55" s="1666" t="s">
        <v>709</v>
      </c>
      <c r="D55" s="1667"/>
      <c r="E55" s="1668"/>
      <c r="F55" s="1149">
        <v>-0.75</v>
      </c>
      <c r="G55" s="1148">
        <v>-0.75</v>
      </c>
      <c r="H55" s="1148">
        <v>-0.875</v>
      </c>
      <c r="I55" s="1148">
        <v>-0.875</v>
      </c>
      <c r="J55" s="1148">
        <v>-0.875</v>
      </c>
      <c r="K55" s="1147">
        <v>-1.75</v>
      </c>
      <c r="L55"/>
      <c r="M55"/>
      <c r="N55" s="1136"/>
    </row>
    <row r="56" spans="1:14" s="993" customFormat="1">
      <c r="A56" s="1139"/>
      <c r="B56" s="1711"/>
      <c r="C56" s="1657" t="s">
        <v>603</v>
      </c>
      <c r="D56" s="1658"/>
      <c r="E56" s="1659"/>
      <c r="F56" s="1152">
        <v>-0.25</v>
      </c>
      <c r="G56" s="1151">
        <v>-0.25</v>
      </c>
      <c r="H56" s="1151">
        <v>-0.25</v>
      </c>
      <c r="I56" s="1151">
        <v>-0.25</v>
      </c>
      <c r="J56" s="1151">
        <v>-0.25</v>
      </c>
      <c r="K56" s="1150">
        <v>-0.25</v>
      </c>
      <c r="L56"/>
      <c r="M56"/>
      <c r="N56" s="1136"/>
    </row>
    <row r="57" spans="1:14" s="993" customFormat="1">
      <c r="A57" s="1139"/>
      <c r="B57" s="1711"/>
      <c r="C57" s="1657" t="s">
        <v>380</v>
      </c>
      <c r="D57" s="1658"/>
      <c r="E57" s="1659"/>
      <c r="F57" s="1152">
        <v>0</v>
      </c>
      <c r="G57" s="1151">
        <v>0</v>
      </c>
      <c r="H57" s="1151">
        <v>0</v>
      </c>
      <c r="I57" s="1151">
        <v>0</v>
      </c>
      <c r="J57" s="1151">
        <v>0</v>
      </c>
      <c r="K57" s="1150">
        <v>0</v>
      </c>
      <c r="L57"/>
      <c r="M57"/>
      <c r="N57" s="1136"/>
    </row>
    <row r="58" spans="1:14" s="993" customFormat="1">
      <c r="A58" s="1139"/>
      <c r="B58" s="1711"/>
      <c r="C58" s="1657" t="s">
        <v>381</v>
      </c>
      <c r="D58" s="1658"/>
      <c r="E58" s="1659"/>
      <c r="F58" s="1152">
        <v>0</v>
      </c>
      <c r="G58" s="1151">
        <v>0</v>
      </c>
      <c r="H58" s="1151">
        <v>0</v>
      </c>
      <c r="I58" s="1151">
        <v>0</v>
      </c>
      <c r="J58" s="1151">
        <v>0</v>
      </c>
      <c r="K58" s="1150">
        <v>0</v>
      </c>
      <c r="L58"/>
      <c r="M58"/>
      <c r="N58" s="1136"/>
    </row>
    <row r="59" spans="1:14" s="993" customFormat="1" ht="15.75" thickBot="1">
      <c r="A59" s="1139"/>
      <c r="B59" s="1724"/>
      <c r="C59" s="1657" t="s">
        <v>382</v>
      </c>
      <c r="D59" s="1658"/>
      <c r="E59" s="1659"/>
      <c r="F59" s="1152">
        <v>0</v>
      </c>
      <c r="G59" s="1151">
        <v>0</v>
      </c>
      <c r="H59" s="1151">
        <v>0</v>
      </c>
      <c r="I59" s="1151">
        <v>0</v>
      </c>
      <c r="J59" s="1151">
        <v>0</v>
      </c>
      <c r="K59" s="1150">
        <v>0</v>
      </c>
      <c r="L59"/>
      <c r="M59"/>
      <c r="N59" s="1136"/>
    </row>
    <row r="60" spans="1:14" s="993" customFormat="1" ht="15.75" thickBot="1">
      <c r="A60" s="1139"/>
      <c r="B60" s="1159" t="s">
        <v>56</v>
      </c>
      <c r="C60" s="1666" t="s">
        <v>59</v>
      </c>
      <c r="D60" s="1667"/>
      <c r="E60" s="1668"/>
      <c r="F60" s="1149">
        <v>-0.375</v>
      </c>
      <c r="G60" s="1148">
        <v>-0.375</v>
      </c>
      <c r="H60" s="1148">
        <v>-0.375</v>
      </c>
      <c r="I60" s="1148">
        <v>-0.5</v>
      </c>
      <c r="J60" s="1148" t="s">
        <v>14</v>
      </c>
      <c r="K60" s="1147" t="s">
        <v>14</v>
      </c>
      <c r="L60"/>
      <c r="M60"/>
      <c r="N60" s="1136"/>
    </row>
    <row r="61" spans="1:14" s="993" customFormat="1" ht="15" customHeight="1">
      <c r="A61" s="1139"/>
      <c r="B61" s="1723" t="s">
        <v>602</v>
      </c>
      <c r="C61" s="1657" t="s">
        <v>63</v>
      </c>
      <c r="D61" s="1658"/>
      <c r="E61" s="1659"/>
      <c r="F61" s="1211">
        <v>-0.125</v>
      </c>
      <c r="G61" s="1210">
        <v>-0.125</v>
      </c>
      <c r="H61" s="1210">
        <v>-0.125</v>
      </c>
      <c r="I61" s="1210">
        <v>-0.25</v>
      </c>
      <c r="J61" s="1210">
        <v>-0.5</v>
      </c>
      <c r="K61" s="1209" t="s">
        <v>14</v>
      </c>
      <c r="L61"/>
      <c r="M61"/>
      <c r="N61" s="1136"/>
    </row>
    <row r="62" spans="1:14" s="993" customFormat="1">
      <c r="A62" s="1139"/>
      <c r="B62" s="1711"/>
      <c r="C62" s="1657" t="s">
        <v>186</v>
      </c>
      <c r="D62" s="1658"/>
      <c r="E62" s="1659"/>
      <c r="F62" s="1211">
        <v>-1.375</v>
      </c>
      <c r="G62" s="1210">
        <v>-1.375</v>
      </c>
      <c r="H62" s="1210">
        <v>-1.375</v>
      </c>
      <c r="I62" s="1210">
        <v>-1.375</v>
      </c>
      <c r="J62" s="1210">
        <v>-1.375</v>
      </c>
      <c r="K62" s="1209" t="s">
        <v>14</v>
      </c>
      <c r="L62"/>
      <c r="M62"/>
      <c r="N62" s="1136"/>
    </row>
    <row r="63" spans="1:14" s="993" customFormat="1" ht="15.75" thickBot="1">
      <c r="A63" s="1139"/>
      <c r="B63" s="1724"/>
      <c r="C63" s="1663" t="s">
        <v>64</v>
      </c>
      <c r="D63" s="1664"/>
      <c r="E63" s="1665"/>
      <c r="F63" s="1145">
        <v>-0.5</v>
      </c>
      <c r="G63" s="1144">
        <v>-0.5</v>
      </c>
      <c r="H63" s="1144">
        <v>-0.5</v>
      </c>
      <c r="I63" s="1144">
        <v>-0.5</v>
      </c>
      <c r="J63" s="1144">
        <v>-0.625</v>
      </c>
      <c r="K63" s="1143" t="s">
        <v>14</v>
      </c>
      <c r="L63"/>
      <c r="M63"/>
      <c r="N63" s="1136"/>
    </row>
    <row r="64" spans="1:14" s="993" customFormat="1">
      <c r="A64" s="1139"/>
      <c r="B64" s="1723" t="s">
        <v>65</v>
      </c>
      <c r="C64" s="1666" t="s">
        <v>136</v>
      </c>
      <c r="D64" s="1667"/>
      <c r="E64" s="1668"/>
      <c r="F64" s="1149">
        <v>-0.25</v>
      </c>
      <c r="G64" s="1148">
        <v>-0.25</v>
      </c>
      <c r="H64" s="1148">
        <v>-0.25</v>
      </c>
      <c r="I64" s="1148">
        <v>-0.25</v>
      </c>
      <c r="J64" s="1148">
        <v>-0.25</v>
      </c>
      <c r="K64" s="1147">
        <v>-0.375</v>
      </c>
      <c r="L64"/>
      <c r="M64"/>
      <c r="N64" s="1136"/>
    </row>
    <row r="65" spans="1:14" s="993" customFormat="1" ht="15" customHeight="1" thickBot="1">
      <c r="A65" s="1139"/>
      <c r="B65" s="1724"/>
      <c r="C65" s="1663" t="s">
        <v>137</v>
      </c>
      <c r="D65" s="1664"/>
      <c r="E65" s="1665"/>
      <c r="F65" s="1145">
        <v>-0.5</v>
      </c>
      <c r="G65" s="1144">
        <v>-0.5</v>
      </c>
      <c r="H65" s="1144">
        <v>-0.5</v>
      </c>
      <c r="I65" s="1144">
        <v>-0.5</v>
      </c>
      <c r="J65" s="1144">
        <v>-0.625</v>
      </c>
      <c r="K65" s="1143">
        <v>-0.75</v>
      </c>
      <c r="L65"/>
      <c r="M65"/>
      <c r="N65" s="1136"/>
    </row>
    <row r="66" spans="1:14" s="993" customFormat="1" ht="25.5" customHeight="1">
      <c r="A66" s="1139"/>
      <c r="B66" s="1708" t="s">
        <v>601</v>
      </c>
      <c r="C66" s="1725" t="s">
        <v>95</v>
      </c>
      <c r="D66" s="1726"/>
      <c r="E66" s="1727"/>
      <c r="F66" s="1149">
        <v>1</v>
      </c>
      <c r="G66" s="1148">
        <v>1</v>
      </c>
      <c r="H66" s="1148">
        <v>1</v>
      </c>
      <c r="I66" s="1148">
        <v>1</v>
      </c>
      <c r="J66" s="1148">
        <v>1.125</v>
      </c>
      <c r="K66" s="1147">
        <v>1.125</v>
      </c>
      <c r="L66"/>
      <c r="M66"/>
      <c r="N66" s="1136"/>
    </row>
    <row r="67" spans="1:14" s="993" customFormat="1" ht="15" customHeight="1">
      <c r="A67" s="1139"/>
      <c r="B67" s="1709"/>
      <c r="C67" s="1657" t="s">
        <v>96</v>
      </c>
      <c r="D67" s="1658"/>
      <c r="E67" s="1659"/>
      <c r="F67" s="1211">
        <v>0.75</v>
      </c>
      <c r="G67" s="1210">
        <v>0.75</v>
      </c>
      <c r="H67" s="1210">
        <v>0.75</v>
      </c>
      <c r="I67" s="1210">
        <v>0.75</v>
      </c>
      <c r="J67" s="1210">
        <v>0.875</v>
      </c>
      <c r="K67" s="1209">
        <v>0.875</v>
      </c>
      <c r="L67"/>
      <c r="M67"/>
      <c r="N67" s="1136"/>
    </row>
    <row r="68" spans="1:14" s="993" customFormat="1">
      <c r="A68" s="1139"/>
      <c r="B68" s="1709"/>
      <c r="C68" s="1657" t="s">
        <v>7</v>
      </c>
      <c r="D68" s="1658"/>
      <c r="E68" s="1659"/>
      <c r="F68" s="1152">
        <v>0.5</v>
      </c>
      <c r="G68" s="1151">
        <v>0.5</v>
      </c>
      <c r="H68" s="1151">
        <v>0.5</v>
      </c>
      <c r="I68" s="1151">
        <v>0.5</v>
      </c>
      <c r="J68" s="1151">
        <v>0.625</v>
      </c>
      <c r="K68" s="1150">
        <v>0.625</v>
      </c>
      <c r="L68"/>
      <c r="M68"/>
      <c r="N68" s="1136"/>
    </row>
    <row r="69" spans="1:14" s="993" customFormat="1">
      <c r="A69" s="1139"/>
      <c r="B69" s="1709"/>
      <c r="C69" s="1657" t="s">
        <v>9</v>
      </c>
      <c r="D69" s="1658"/>
      <c r="E69" s="1659"/>
      <c r="F69" s="1152">
        <v>0</v>
      </c>
      <c r="G69" s="1151">
        <v>0</v>
      </c>
      <c r="H69" s="1151">
        <v>0</v>
      </c>
      <c r="I69" s="1151">
        <v>0</v>
      </c>
      <c r="J69" s="1151">
        <v>0.125</v>
      </c>
      <c r="K69" s="1150">
        <v>0.125</v>
      </c>
      <c r="L69"/>
      <c r="M69"/>
      <c r="N69" s="1136"/>
    </row>
    <row r="70" spans="1:14" s="993" customFormat="1">
      <c r="A70" s="1139"/>
      <c r="B70" s="1709"/>
      <c r="C70" s="1657" t="s">
        <v>11</v>
      </c>
      <c r="D70" s="1658"/>
      <c r="E70" s="1659"/>
      <c r="F70" s="1152">
        <v>-0.5</v>
      </c>
      <c r="G70" s="1151">
        <v>-0.5</v>
      </c>
      <c r="H70" s="1151">
        <v>-0.5</v>
      </c>
      <c r="I70" s="1151">
        <v>-0.5</v>
      </c>
      <c r="J70" s="1151">
        <v>-0.50000000000000022</v>
      </c>
      <c r="K70" s="1150">
        <v>-0.50000000000000022</v>
      </c>
      <c r="L70"/>
      <c r="M70"/>
      <c r="N70" s="1136"/>
    </row>
    <row r="71" spans="1:14" s="993" customFormat="1" ht="15.75" thickBot="1">
      <c r="A71" s="1139"/>
      <c r="B71" s="1710"/>
      <c r="C71" s="1663" t="s">
        <v>97</v>
      </c>
      <c r="D71" s="1664"/>
      <c r="E71" s="1665"/>
      <c r="F71" s="1145">
        <v>-1.0000000000000002</v>
      </c>
      <c r="G71" s="1144">
        <v>-1.0000000000000002</v>
      </c>
      <c r="H71" s="1144">
        <v>-1</v>
      </c>
      <c r="I71" s="1144">
        <v>-1</v>
      </c>
      <c r="J71" s="1144">
        <v>-1</v>
      </c>
      <c r="K71" s="1143">
        <v>-1</v>
      </c>
      <c r="L71"/>
      <c r="M71"/>
      <c r="N71" s="1136"/>
    </row>
    <row r="72" spans="1:14" s="993" customFormat="1">
      <c r="A72" s="1139"/>
      <c r="B72" s="1350" t="s">
        <v>663</v>
      </c>
      <c r="C72" s="1725" t="s">
        <v>95</v>
      </c>
      <c r="D72" s="1726"/>
      <c r="E72" s="1727"/>
      <c r="F72" s="1149">
        <v>0.625</v>
      </c>
      <c r="G72" s="1148">
        <v>0.625</v>
      </c>
      <c r="H72" s="1148">
        <v>0.625</v>
      </c>
      <c r="I72" s="1148">
        <v>0.625</v>
      </c>
      <c r="J72" s="1148">
        <v>0.75</v>
      </c>
      <c r="K72" s="1147">
        <v>0.75</v>
      </c>
      <c r="L72"/>
      <c r="M72"/>
      <c r="N72" s="1136"/>
    </row>
    <row r="73" spans="1:14" s="993" customFormat="1">
      <c r="A73" s="1139"/>
      <c r="B73" s="1351" t="s">
        <v>230</v>
      </c>
      <c r="C73" s="1657" t="s">
        <v>96</v>
      </c>
      <c r="D73" s="1658"/>
      <c r="E73" s="1659"/>
      <c r="F73" s="1230">
        <v>0.375</v>
      </c>
      <c r="G73" s="1229">
        <v>0.375</v>
      </c>
      <c r="H73" s="1229">
        <v>0.375</v>
      </c>
      <c r="I73" s="1229">
        <v>0.375</v>
      </c>
      <c r="J73" s="1229">
        <v>0.5</v>
      </c>
      <c r="K73" s="1228">
        <v>0.5</v>
      </c>
      <c r="L73"/>
      <c r="M73"/>
      <c r="N73" s="1136"/>
    </row>
    <row r="74" spans="1:14" s="993" customFormat="1">
      <c r="A74" s="1139"/>
      <c r="B74" s="1351" t="s">
        <v>664</v>
      </c>
      <c r="C74" s="1657" t="s">
        <v>7</v>
      </c>
      <c r="D74" s="1658"/>
      <c r="E74" s="1659"/>
      <c r="F74" s="1152">
        <v>0.125</v>
      </c>
      <c r="G74" s="1151">
        <v>0.125</v>
      </c>
      <c r="H74" s="1151">
        <v>0.125</v>
      </c>
      <c r="I74" s="1151">
        <v>0.125</v>
      </c>
      <c r="J74" s="1151">
        <v>0.25</v>
      </c>
      <c r="K74" s="1150">
        <v>0.25</v>
      </c>
      <c r="L74"/>
      <c r="M74"/>
      <c r="N74" s="1136"/>
    </row>
    <row r="75" spans="1:14" s="993" customFormat="1">
      <c r="A75" s="1139"/>
      <c r="B75" s="1351" t="s">
        <v>208</v>
      </c>
      <c r="C75" s="1657" t="s">
        <v>9</v>
      </c>
      <c r="D75" s="1658"/>
      <c r="E75" s="1659"/>
      <c r="F75" s="1152">
        <v>-0.375</v>
      </c>
      <c r="G75" s="1151">
        <v>-0.375</v>
      </c>
      <c r="H75" s="1151">
        <v>-0.375</v>
      </c>
      <c r="I75" s="1151">
        <v>-0.375</v>
      </c>
      <c r="J75" s="1151">
        <v>-0.25</v>
      </c>
      <c r="K75" s="1150">
        <v>-0.25</v>
      </c>
      <c r="L75"/>
      <c r="M75"/>
      <c r="N75" s="1136"/>
    </row>
    <row r="76" spans="1:14" s="993" customFormat="1">
      <c r="A76" s="1139"/>
      <c r="B76" s="1351" t="s">
        <v>665</v>
      </c>
      <c r="C76" s="1657" t="s">
        <v>11</v>
      </c>
      <c r="D76" s="1658"/>
      <c r="E76" s="1659"/>
      <c r="F76" s="1152">
        <v>-0.875</v>
      </c>
      <c r="G76" s="1151">
        <v>-0.875</v>
      </c>
      <c r="H76" s="1151">
        <v>-0.875</v>
      </c>
      <c r="I76" s="1151">
        <v>-0.875</v>
      </c>
      <c r="J76" s="1151">
        <v>-0.87500000000000022</v>
      </c>
      <c r="K76" s="1150">
        <v>-0.87500000000000022</v>
      </c>
      <c r="L76"/>
      <c r="M76"/>
      <c r="N76" s="1136"/>
    </row>
    <row r="77" spans="1:14" s="993" customFormat="1" ht="15.75" thickBot="1">
      <c r="A77" s="1139"/>
      <c r="B77" s="1146"/>
      <c r="C77" s="1669" t="s">
        <v>97</v>
      </c>
      <c r="D77" s="1670"/>
      <c r="E77" s="1671"/>
      <c r="F77" s="1380">
        <v>-1.0000000000000002</v>
      </c>
      <c r="G77" s="1215">
        <v>-1.0000000000000002</v>
      </c>
      <c r="H77" s="1215">
        <v>-1</v>
      </c>
      <c r="I77" s="1215">
        <v>-1</v>
      </c>
      <c r="J77" s="1215">
        <v>-1</v>
      </c>
      <c r="K77" s="1357">
        <v>-1</v>
      </c>
      <c r="L77"/>
      <c r="M77"/>
      <c r="N77" s="1136"/>
    </row>
    <row r="78" spans="1:14" s="993" customFormat="1">
      <c r="A78" s="1139"/>
      <c r="B78" s="1723" t="s">
        <v>68</v>
      </c>
      <c r="C78" s="1666" t="s">
        <v>69</v>
      </c>
      <c r="D78" s="1667"/>
      <c r="E78" s="1668"/>
      <c r="F78" s="1149">
        <v>-0.25</v>
      </c>
      <c r="G78" s="1148">
        <v>-0.25</v>
      </c>
      <c r="H78" s="1148">
        <v>-0.25</v>
      </c>
      <c r="I78" s="1148">
        <v>-0.25</v>
      </c>
      <c r="J78" s="1148">
        <v>-0.25</v>
      </c>
      <c r="K78" s="1147">
        <v>-0.5</v>
      </c>
      <c r="L78"/>
      <c r="M78"/>
      <c r="N78" s="1136"/>
    </row>
    <row r="79" spans="1:14" s="993" customFormat="1">
      <c r="A79" s="1139"/>
      <c r="B79" s="1711"/>
      <c r="C79" s="1657" t="s">
        <v>482</v>
      </c>
      <c r="D79" s="1658"/>
      <c r="E79" s="1659"/>
      <c r="F79" s="1152">
        <v>-1</v>
      </c>
      <c r="G79" s="1151">
        <v>-1</v>
      </c>
      <c r="H79" s="1151">
        <v>-1</v>
      </c>
      <c r="I79" s="1151">
        <v>-1</v>
      </c>
      <c r="J79" s="1151">
        <v>-1</v>
      </c>
      <c r="K79" s="1150">
        <v>-1</v>
      </c>
      <c r="L79"/>
      <c r="M79"/>
      <c r="N79" s="1136"/>
    </row>
    <row r="80" spans="1:14" s="993" customFormat="1" ht="15.75" thickBot="1">
      <c r="A80" s="1139"/>
      <c r="B80" s="1724"/>
      <c r="C80" s="1663" t="s">
        <v>670</v>
      </c>
      <c r="D80" s="1664"/>
      <c r="E80" s="1665"/>
      <c r="F80" s="1145">
        <v>-0.25</v>
      </c>
      <c r="G80" s="1144">
        <v>-0.25</v>
      </c>
      <c r="H80" s="1144">
        <v>-0.25</v>
      </c>
      <c r="I80" s="1144">
        <v>-0.25</v>
      </c>
      <c r="J80" s="1144">
        <v>-0.25</v>
      </c>
      <c r="K80" s="1143">
        <v>-0.25</v>
      </c>
      <c r="L80"/>
      <c r="M80"/>
      <c r="N80" s="1136"/>
    </row>
    <row r="81" spans="1:14" s="993" customFormat="1" ht="15.75" thickBot="1">
      <c r="A81" s="1139"/>
      <c r="B81" s="1146" t="s">
        <v>134</v>
      </c>
      <c r="C81" s="1660" t="s">
        <v>135</v>
      </c>
      <c r="D81" s="1661"/>
      <c r="E81" s="1662"/>
      <c r="F81" s="1145">
        <v>0</v>
      </c>
      <c r="G81" s="1144">
        <v>0</v>
      </c>
      <c r="H81" s="1144">
        <v>0</v>
      </c>
      <c r="I81" s="1144">
        <v>0</v>
      </c>
      <c r="J81" s="1144">
        <v>0</v>
      </c>
      <c r="K81" s="1143">
        <v>-0.25</v>
      </c>
      <c r="L81"/>
      <c r="M81"/>
      <c r="N81" s="1136"/>
    </row>
    <row r="82" spans="1:14" s="993" customFormat="1">
      <c r="A82" s="1139"/>
      <c r="N82" s="1136"/>
    </row>
    <row r="83" spans="1:14" s="993" customFormat="1">
      <c r="A83" s="1139"/>
      <c r="N83" s="1136"/>
    </row>
    <row r="84" spans="1:14" s="993" customFormat="1">
      <c r="A84" s="1139"/>
      <c r="N84" s="1136"/>
    </row>
    <row r="85" spans="1:14" s="993" customFormat="1">
      <c r="A85" s="1139"/>
      <c r="N85" s="1136"/>
    </row>
    <row r="86" spans="1:14" s="993" customFormat="1">
      <c r="A86" s="1139"/>
      <c r="N86" s="1136"/>
    </row>
    <row r="87" spans="1:14" s="993" customFormat="1">
      <c r="A87" s="1139"/>
      <c r="N87" s="1136"/>
    </row>
    <row r="88" spans="1:14" s="993" customFormat="1">
      <c r="A88" s="1139"/>
      <c r="N88" s="1136"/>
    </row>
    <row r="89" spans="1:14" s="993" customFormat="1">
      <c r="A89" s="1139"/>
      <c r="N89" s="1136"/>
    </row>
    <row r="90" spans="1:14" s="993" customFormat="1">
      <c r="A90" s="1139"/>
      <c r="N90" s="1136"/>
    </row>
    <row r="91" spans="1:14" s="993" customFormat="1" ht="15" customHeight="1">
      <c r="A91" s="1139"/>
      <c r="N91" s="1136"/>
    </row>
    <row r="92" spans="1:14" s="993" customFormat="1" ht="15" customHeight="1">
      <c r="A92" s="1139"/>
      <c r="N92" s="1136"/>
    </row>
    <row r="93" spans="1:14" s="993" customFormat="1" ht="15" customHeight="1">
      <c r="A93" s="1139"/>
      <c r="N93" s="1136"/>
    </row>
    <row r="94" spans="1:14" s="993" customFormat="1" ht="15" customHeight="1">
      <c r="A94" s="1139"/>
      <c r="N94" s="1136"/>
    </row>
    <row r="95" spans="1:14" s="993" customFormat="1" ht="15" customHeight="1">
      <c r="A95" s="1139"/>
      <c r="N95" s="1136"/>
    </row>
    <row r="96" spans="1:14" s="993" customFormat="1">
      <c r="A96" s="1139"/>
      <c r="N96" s="1136"/>
    </row>
    <row r="97" spans="1:14" s="993" customFormat="1">
      <c r="A97" s="1139"/>
      <c r="N97" s="1136"/>
    </row>
    <row r="98" spans="1:14" s="993" customFormat="1">
      <c r="A98" s="1139"/>
      <c r="N98" s="1136"/>
    </row>
    <row r="99" spans="1:14" s="993" customFormat="1">
      <c r="A99" s="1139"/>
      <c r="N99" s="1136"/>
    </row>
    <row r="100" spans="1:14" s="993" customFormat="1">
      <c r="A100" s="1139"/>
      <c r="G100" s="1138"/>
      <c r="H100" s="1137"/>
      <c r="N100" s="1136"/>
    </row>
    <row r="101" spans="1:14" s="993" customFormat="1">
      <c r="A101" s="1139"/>
      <c r="G101" s="1138"/>
      <c r="H101" s="1137"/>
      <c r="N101" s="1136"/>
    </row>
    <row r="102" spans="1:14" s="993" customFormat="1">
      <c r="A102" s="1139"/>
      <c r="G102" s="1138"/>
      <c r="H102" s="1137"/>
      <c r="N102" s="1136"/>
    </row>
    <row r="103" spans="1:14" s="993" customFormat="1">
      <c r="A103" s="1139"/>
      <c r="G103" s="1138"/>
      <c r="H103" s="1137"/>
      <c r="N103" s="1136"/>
    </row>
    <row r="104" spans="1:14" s="993" customFormat="1">
      <c r="A104" s="1139"/>
      <c r="G104" s="1138"/>
      <c r="H104" s="1137"/>
      <c r="N104" s="1136"/>
    </row>
    <row r="105" spans="1:14" s="993" customFormat="1">
      <c r="A105" s="1139"/>
      <c r="N105" s="1136"/>
    </row>
    <row r="106" spans="1:14" s="993" customFormat="1">
      <c r="A106" s="1139"/>
      <c r="N106" s="1136"/>
    </row>
    <row r="107" spans="1:14" s="993" customFormat="1">
      <c r="A107" s="1139"/>
      <c r="N107" s="1136"/>
    </row>
    <row r="108" spans="1:14" s="993" customFormat="1">
      <c r="A108" s="1139"/>
      <c r="N108" s="1136"/>
    </row>
    <row r="109" spans="1:14" s="993" customFormat="1">
      <c r="A109" s="1139"/>
      <c r="N109" s="1136"/>
    </row>
    <row r="110" spans="1:14" s="993" customFormat="1">
      <c r="A110" s="1139"/>
      <c r="N110" s="1136"/>
    </row>
    <row r="111" spans="1:14" s="993" customFormat="1">
      <c r="A111" s="1139"/>
      <c r="N111" s="1136"/>
    </row>
    <row r="112" spans="1:14" s="993" customFormat="1" ht="15" customHeight="1" thickBot="1">
      <c r="A112" s="1206"/>
      <c r="N112" s="1006"/>
    </row>
    <row r="113" spans="1:14" s="993" customFormat="1">
      <c r="A113" s="1002"/>
      <c r="B113" s="1755" t="s">
        <v>184</v>
      </c>
      <c r="C113" s="1755"/>
      <c r="D113" s="1755"/>
      <c r="E113" s="1755"/>
      <c r="F113" s="1755"/>
      <c r="G113" s="1755"/>
      <c r="H113" s="1755"/>
      <c r="I113" s="1755"/>
      <c r="J113" s="1755"/>
      <c r="K113" s="1755"/>
      <c r="L113" s="1755"/>
      <c r="M113" s="1755"/>
      <c r="N113" s="1000"/>
    </row>
    <row r="114" spans="1:14" s="993" customFormat="1">
      <c r="A114" s="999"/>
      <c r="B114" s="1756"/>
      <c r="C114" s="1756"/>
      <c r="D114" s="1756"/>
      <c r="E114" s="1756"/>
      <c r="F114" s="1756"/>
      <c r="G114" s="1756"/>
      <c r="H114" s="1756"/>
      <c r="I114" s="1756"/>
      <c r="J114" s="1756"/>
      <c r="K114" s="1756"/>
      <c r="L114" s="1756"/>
      <c r="M114" s="1756"/>
      <c r="N114" s="997"/>
    </row>
    <row r="115" spans="1:14" s="993" customFormat="1">
      <c r="A115" s="999"/>
      <c r="B115" s="1756"/>
      <c r="C115" s="1756"/>
      <c r="D115" s="1756"/>
      <c r="E115" s="1756"/>
      <c r="F115" s="1756"/>
      <c r="G115" s="1756"/>
      <c r="H115" s="1756"/>
      <c r="I115" s="1756"/>
      <c r="J115" s="1756"/>
      <c r="K115" s="1756"/>
      <c r="L115" s="1756"/>
      <c r="M115" s="1756"/>
      <c r="N115" s="997"/>
    </row>
    <row r="116" spans="1:14" ht="15.75" thickBot="1">
      <c r="A116" s="996"/>
      <c r="B116" s="1757"/>
      <c r="C116" s="1757"/>
      <c r="D116" s="1757"/>
      <c r="E116" s="1757"/>
      <c r="F116" s="1757"/>
      <c r="G116" s="1757"/>
      <c r="H116" s="1757"/>
      <c r="I116" s="1757"/>
      <c r="J116" s="1757"/>
      <c r="K116" s="1757"/>
      <c r="L116" s="1757"/>
      <c r="M116" s="1757"/>
      <c r="N116" s="995"/>
    </row>
  </sheetData>
  <mergeCells count="69">
    <mergeCell ref="B55:B59"/>
    <mergeCell ref="B66:B71"/>
    <mergeCell ref="B61:B63"/>
    <mergeCell ref="C78:E78"/>
    <mergeCell ref="C79:E79"/>
    <mergeCell ref="B64:B65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61:E61"/>
    <mergeCell ref="C81:E81"/>
    <mergeCell ref="B113:M116"/>
    <mergeCell ref="C72:E72"/>
    <mergeCell ref="C73:E73"/>
    <mergeCell ref="C74:E74"/>
    <mergeCell ref="C75:E75"/>
    <mergeCell ref="C76:E76"/>
    <mergeCell ref="C77:E77"/>
    <mergeCell ref="B78:B80"/>
    <mergeCell ref="C80:E80"/>
    <mergeCell ref="C62:E62"/>
    <mergeCell ref="C63:E63"/>
    <mergeCell ref="C55:E55"/>
    <mergeCell ref="C56:E56"/>
    <mergeCell ref="C57:E57"/>
    <mergeCell ref="C58:E58"/>
    <mergeCell ref="C59:E59"/>
    <mergeCell ref="H27:I27"/>
    <mergeCell ref="B54:E54"/>
    <mergeCell ref="D43:E43"/>
    <mergeCell ref="C47:E47"/>
    <mergeCell ref="C48:E48"/>
    <mergeCell ref="C49:E49"/>
    <mergeCell ref="C50:E50"/>
    <mergeCell ref="B47:B48"/>
    <mergeCell ref="B49:B50"/>
    <mergeCell ref="F53:K53"/>
    <mergeCell ref="F45:K45"/>
    <mergeCell ref="H28:I28"/>
    <mergeCell ref="K23:M24"/>
    <mergeCell ref="K25:M26"/>
    <mergeCell ref="G16:H16"/>
    <mergeCell ref="G17:H17"/>
    <mergeCell ref="G18:H18"/>
    <mergeCell ref="K19:M20"/>
    <mergeCell ref="G19:H19"/>
    <mergeCell ref="G20:H20"/>
    <mergeCell ref="K21:M22"/>
    <mergeCell ref="H24:I24"/>
    <mergeCell ref="H25:I25"/>
    <mergeCell ref="H26:I26"/>
    <mergeCell ref="P10:R10"/>
    <mergeCell ref="C12:E12"/>
    <mergeCell ref="G14:H14"/>
    <mergeCell ref="K14:L14"/>
    <mergeCell ref="G15:H15"/>
    <mergeCell ref="K15:L15"/>
    <mergeCell ref="A10:N11"/>
    <mergeCell ref="J2:K2"/>
    <mergeCell ref="L2:M2"/>
    <mergeCell ref="K3:M3"/>
    <mergeCell ref="L4:M4"/>
    <mergeCell ref="L5:M5"/>
  </mergeCells>
  <dataValidations count="3">
    <dataValidation type="list" allowBlank="1" showInputMessage="1" showErrorMessage="1" sqref="Q16" xr:uid="{82BFB33B-D16F-4CE2-9B9F-775AC7C6FDA0}">
      <formula1>$E$46:$K$46</formula1>
    </dataValidation>
    <dataValidation type="list" allowBlank="1" showInputMessage="1" showErrorMessage="1" sqref="Q15" xr:uid="{67EFCAF7-E24F-4FED-AA03-C8CF25D173D9}">
      <formula1>$B$14:$B$42</formula1>
    </dataValidation>
    <dataValidation type="list" allowBlank="1" showInputMessage="1" showErrorMessage="1" sqref="Q14" xr:uid="{EF29306E-11ED-4CD0-A721-3A4B1AF52D7B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3A77285-B89D-4B85-9414-49DD0821A182}">
          <x14:formula1>
            <xm:f>margins!$D$177:$D$179</xm:f>
          </x14:formula1>
          <xm:sqref>Q30</xm:sqref>
        </x14:dataValidation>
        <x14:dataValidation type="list" allowBlank="1" showInputMessage="1" showErrorMessage="1" xr:uid="{B62D315A-3314-4D26-9C6A-CD13722095BA}">
          <x14:formula1>
            <xm:f>margins!$D$128:$D$130</xm:f>
          </x14:formula1>
          <xm:sqref>Q17</xm:sqref>
        </x14:dataValidation>
        <x14:dataValidation type="list" allowBlank="1" showInputMessage="1" showErrorMessage="1" xr:uid="{32DF29D2-3823-4E49-BD2D-1BBAD9B958C7}">
          <x14:formula1>
            <xm:f>margins!$D$174:$D$175</xm:f>
          </x14:formula1>
          <xm:sqref>Q29</xm:sqref>
        </x14:dataValidation>
        <x14:dataValidation type="list" allowBlank="1" showInputMessage="1" showErrorMessage="1" xr:uid="{773AE4DC-F9FA-4EF5-8A73-DBD40F3594FD}">
          <x14:formula1>
            <xm:f>margins!$D$171:$D$172</xm:f>
          </x14:formula1>
          <xm:sqref>Q28</xm:sqref>
        </x14:dataValidation>
        <x14:dataValidation type="list" allowBlank="1" showInputMessage="1" showErrorMessage="1" xr:uid="{FEE79251-6751-4660-B5F8-1CFD8A620DCA}">
          <x14:formula1>
            <xm:f>margins!$D$157:$D$163</xm:f>
          </x14:formula1>
          <xm:sqref>Q24:Q25</xm:sqref>
        </x14:dataValidation>
        <x14:dataValidation type="list" allowBlank="1" showInputMessage="1" showErrorMessage="1" xr:uid="{9CEBA6BB-0D95-4494-A2A1-C691F0B00BBE}">
          <x14:formula1>
            <xm:f>margins!$D$154:$D$155</xm:f>
          </x14:formula1>
          <xm:sqref>Q23</xm:sqref>
        </x14:dataValidation>
        <x14:dataValidation type="list" allowBlank="1" showInputMessage="1" showErrorMessage="1" xr:uid="{04C9B1FE-7DD0-4D06-ABF8-30B229D9D82D}">
          <x14:formula1>
            <xm:f>margins!$D$151:$D$152</xm:f>
          </x14:formula1>
          <xm:sqref>Q22</xm:sqref>
        </x14:dataValidation>
        <x14:dataValidation type="list" allowBlank="1" showInputMessage="1" showErrorMessage="1" xr:uid="{4BD2A4CD-0F0C-4C41-83A3-A44E37FA7F02}">
          <x14:formula1>
            <xm:f>margins!$D$146:$D$149</xm:f>
          </x14:formula1>
          <xm:sqref>Q21</xm:sqref>
        </x14:dataValidation>
        <x14:dataValidation type="list" allowBlank="1" showInputMessage="1" showErrorMessage="1" xr:uid="{C16EB0E4-8651-4B94-BC98-C575C1F68CF1}">
          <x14:formula1>
            <xm:f>margins!$D$143:$D$144</xm:f>
          </x14:formula1>
          <xm:sqref>Q20</xm:sqref>
        </x14:dataValidation>
        <x14:dataValidation type="list" allowBlank="1" showInputMessage="1" showErrorMessage="1" xr:uid="{1AF3CA15-366B-4244-AB12-5671A55806B7}">
          <x14:formula1>
            <xm:f>margins!$D$136:$D$141</xm:f>
          </x14:formula1>
          <xm:sqref>Q19</xm:sqref>
        </x14:dataValidation>
        <x14:dataValidation type="list" allowBlank="1" showInputMessage="1" showErrorMessage="1" xr:uid="{2AE45440-74D2-4931-BCB3-C71EC5D48C40}">
          <x14:formula1>
            <xm:f>margins!$D$132:$D$134</xm:f>
          </x14:formula1>
          <xm:sqref>Q18</xm:sqref>
        </x14:dataValidation>
        <x14:dataValidation type="list" allowBlank="1" showInputMessage="1" showErrorMessage="1" xr:uid="{E531CC3B-7BD3-41AC-B14C-4E654267B988}">
          <x14:formula1>
            <xm:f>margins!$D$165:$D$166</xm:f>
          </x14:formula1>
          <xm:sqref>Q26</xm:sqref>
        </x14:dataValidation>
        <x14:dataValidation type="list" allowBlank="1" showInputMessage="1" showErrorMessage="1" xr:uid="{B3A93F7A-22FF-4422-B08C-832BD9E1CC73}">
          <x14:formula1>
            <xm:f>margins!$D$168:$D$169</xm:f>
          </x14:formula1>
          <xm:sqref>Q27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5E23-1A94-4989-B450-2BAC54E1B807}">
  <sheetPr codeName="Sheet12"/>
  <dimension ref="A1:Q77"/>
  <sheetViews>
    <sheetView showWhiteSpace="0" view="pageLayout" topLeftCell="A18" zoomScaleNormal="130" workbookViewId="0">
      <selection activeCell="S18" sqref="S18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644"/>
      <c r="B2" s="1645"/>
      <c r="C2" s="1646"/>
      <c r="D2" s="1646"/>
      <c r="E2" s="1646"/>
      <c r="F2" s="1646"/>
      <c r="G2" s="1646"/>
      <c r="H2" s="1646"/>
      <c r="I2" s="1646"/>
      <c r="J2" s="1646"/>
      <c r="K2" s="1646"/>
      <c r="L2" s="1646"/>
      <c r="M2" s="1646"/>
      <c r="N2" s="1646"/>
      <c r="O2" s="293"/>
      <c r="P2" s="294"/>
    </row>
    <row r="3" spans="1:16" ht="9.9499999999999993" customHeight="1">
      <c r="A3" s="1647"/>
      <c r="B3" s="1646"/>
      <c r="C3" s="1646"/>
      <c r="D3" s="1646"/>
      <c r="E3" s="1646"/>
      <c r="F3" s="1646"/>
      <c r="G3" s="1646"/>
      <c r="H3" s="1646"/>
      <c r="I3" s="1646"/>
      <c r="J3" s="1646"/>
      <c r="K3" s="1646"/>
      <c r="L3" s="1646"/>
      <c r="M3" s="1646"/>
      <c r="N3" s="1646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648"/>
      <c r="D6" s="1648"/>
      <c r="E6" s="1648"/>
      <c r="F6" s="1648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49"/>
      <c r="D7" s="1649"/>
      <c r="E7" s="1649"/>
      <c r="F7" s="1649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50"/>
      <c r="D8" s="1650"/>
      <c r="E8" s="1650"/>
      <c r="F8" s="1650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631"/>
      <c r="C9" s="631"/>
      <c r="D9" s="631"/>
      <c r="E9" s="631"/>
      <c r="F9" s="1651" t="s">
        <v>338</v>
      </c>
      <c r="G9" s="1651"/>
      <c r="H9" s="1652">
        <v>46059</v>
      </c>
      <c r="I9" s="1652"/>
      <c r="J9" s="1652"/>
      <c r="K9" s="1652"/>
      <c r="L9" s="631"/>
      <c r="M9" s="631"/>
      <c r="N9" s="631"/>
      <c r="O9" s="631"/>
      <c r="P9" s="310"/>
    </row>
    <row r="10" spans="1:16" ht="9.75" hidden="1" customHeight="1">
      <c r="A10" s="311"/>
      <c r="B10" s="357"/>
      <c r="C10" s="1635"/>
      <c r="D10" s="1635"/>
      <c r="E10" s="1635"/>
      <c r="F10" s="1635"/>
      <c r="G10" s="357"/>
      <c r="H10" s="357"/>
      <c r="I10" s="357"/>
      <c r="J10" s="357"/>
      <c r="K10" s="358"/>
      <c r="L10" s="358"/>
      <c r="M10" s="358"/>
      <c r="N10" s="359"/>
      <c r="O10" s="359"/>
      <c r="P10" s="310"/>
    </row>
    <row r="11" spans="1:16" ht="15" hidden="1" customHeight="1">
      <c r="A11" s="311"/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359"/>
      <c r="P11" s="310"/>
    </row>
    <row r="12" spans="1:16" ht="15" customHeight="1">
      <c r="A12" s="311"/>
      <c r="B12" s="1636" t="s">
        <v>347</v>
      </c>
      <c r="C12" s="1636"/>
      <c r="D12" s="1636"/>
      <c r="E12" s="1636"/>
      <c r="F12" s="1636"/>
      <c r="G12" s="1636"/>
      <c r="H12" s="1636"/>
      <c r="I12" s="1636"/>
      <c r="J12" s="1636"/>
      <c r="K12" s="1636"/>
      <c r="L12" s="1636"/>
      <c r="M12" s="1636"/>
      <c r="N12" s="1636"/>
      <c r="O12" s="1636"/>
      <c r="P12" s="310"/>
    </row>
    <row r="13" spans="1:16" ht="9.9499999999999993" customHeight="1">
      <c r="A13" s="318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9.9499999999999993" customHeight="1">
      <c r="A14" s="318"/>
      <c r="B14" s="1624" t="s">
        <v>165</v>
      </c>
      <c r="C14" s="1625"/>
      <c r="D14" s="1625"/>
      <c r="E14" s="1625"/>
      <c r="F14" s="1625"/>
      <c r="G14" s="1626"/>
      <c r="H14" s="319"/>
      <c r="I14" s="1624" t="s">
        <v>166</v>
      </c>
      <c r="J14" s="1625"/>
      <c r="K14" s="1625"/>
      <c r="L14" s="1625"/>
      <c r="M14" s="1625"/>
      <c r="N14" s="1625"/>
      <c r="O14" s="1626"/>
      <c r="P14" s="320"/>
    </row>
    <row r="15" spans="1:16" ht="9.9499999999999993" customHeight="1">
      <c r="A15" s="318"/>
      <c r="B15" s="1627"/>
      <c r="C15" s="1628"/>
      <c r="D15" s="1628"/>
      <c r="E15" s="1628"/>
      <c r="F15" s="1628"/>
      <c r="G15" s="1629"/>
      <c r="H15" s="319"/>
      <c r="I15" s="1627"/>
      <c r="J15" s="1628"/>
      <c r="K15" s="1628"/>
      <c r="L15" s="1628"/>
      <c r="M15" s="1628"/>
      <c r="N15" s="1628"/>
      <c r="O15" s="1629"/>
      <c r="P15" s="320"/>
    </row>
    <row r="16" spans="1:16" ht="9.9499999999999993" customHeight="1">
      <c r="A16" s="321"/>
      <c r="B16" s="322"/>
      <c r="C16" s="322"/>
      <c r="D16" s="322"/>
      <c r="E16" s="322"/>
      <c r="F16" s="322"/>
      <c r="G16" s="323"/>
      <c r="H16" s="319"/>
      <c r="I16" s="324"/>
      <c r="J16" s="1637" t="s">
        <v>261</v>
      </c>
      <c r="K16" s="1638"/>
      <c r="L16" s="1638"/>
      <c r="M16" s="1639"/>
      <c r="N16" s="1640"/>
      <c r="O16" s="323"/>
      <c r="P16" s="320"/>
    </row>
    <row r="17" spans="1:17" ht="5.0999999999999996" customHeight="1">
      <c r="A17" s="321"/>
      <c r="B17" s="319"/>
      <c r="C17" s="325"/>
      <c r="D17" s="325"/>
      <c r="E17" s="325"/>
      <c r="F17" s="325"/>
      <c r="G17" s="326"/>
      <c r="H17" s="319"/>
      <c r="I17" s="327"/>
      <c r="J17" s="1638"/>
      <c r="K17" s="1638"/>
      <c r="L17" s="1638"/>
      <c r="M17" s="1639"/>
      <c r="N17" s="1640"/>
      <c r="O17" s="328"/>
      <c r="P17" s="320"/>
    </row>
    <row r="18" spans="1:17" ht="9.9499999999999993" customHeight="1">
      <c r="A18" s="321"/>
      <c r="B18" s="319"/>
      <c r="C18" s="329" t="s">
        <v>167</v>
      </c>
      <c r="D18" s="330"/>
      <c r="E18" s="330"/>
      <c r="F18" s="331"/>
      <c r="G18" s="332"/>
      <c r="H18" s="319"/>
      <c r="I18" s="327"/>
      <c r="J18" s="1638"/>
      <c r="K18" s="1638"/>
      <c r="L18" s="1638"/>
      <c r="M18" s="1639"/>
      <c r="N18" s="1640"/>
      <c r="O18" s="332"/>
      <c r="P18" s="320"/>
    </row>
    <row r="19" spans="1:17" ht="9.9499999999999993" customHeight="1">
      <c r="A19" s="321"/>
      <c r="B19" s="319"/>
      <c r="C19" s="333" t="s">
        <v>168</v>
      </c>
      <c r="D19" s="1288" t="s">
        <v>652</v>
      </c>
      <c r="E19" s="330"/>
      <c r="F19" s="335"/>
      <c r="G19" s="336"/>
      <c r="H19" s="319"/>
      <c r="I19" s="327"/>
      <c r="J19" s="1638"/>
      <c r="K19" s="1638"/>
      <c r="L19" s="1638"/>
      <c r="M19" s="1639"/>
      <c r="N19" s="1640"/>
      <c r="O19" s="332"/>
      <c r="P19" s="320"/>
    </row>
    <row r="20" spans="1:17" ht="9.9499999999999993" customHeight="1">
      <c r="A20" s="321"/>
      <c r="B20" s="319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638"/>
      <c r="K20" s="1638"/>
      <c r="L20" s="1638"/>
      <c r="M20" s="1639"/>
      <c r="N20" s="1640"/>
      <c r="O20" s="332"/>
      <c r="P20" s="320"/>
    </row>
    <row r="21" spans="1:17" ht="9.9499999999999993" customHeight="1">
      <c r="A21" s="321"/>
      <c r="B21" s="319"/>
      <c r="C21" s="360" t="s">
        <v>172</v>
      </c>
      <c r="D21" s="361"/>
      <c r="E21" s="337"/>
      <c r="F21" s="337"/>
      <c r="G21" s="332"/>
      <c r="H21" s="319"/>
      <c r="I21" s="327"/>
      <c r="J21" s="1638"/>
      <c r="K21" s="1638"/>
      <c r="L21" s="1638"/>
      <c r="M21" s="1639"/>
      <c r="N21" s="1640"/>
      <c r="O21" s="332"/>
      <c r="P21" s="320"/>
    </row>
    <row r="22" spans="1:17" ht="5.0999999999999996" customHeight="1">
      <c r="A22" s="321"/>
      <c r="B22" s="319"/>
      <c r="C22" s="360"/>
      <c r="D22" s="361"/>
      <c r="E22" s="337"/>
      <c r="F22" s="337"/>
      <c r="G22" s="332"/>
      <c r="H22" s="319"/>
      <c r="I22" s="327"/>
      <c r="J22" s="1638"/>
      <c r="K22" s="1638"/>
      <c r="L22" s="1638"/>
      <c r="M22" s="1639"/>
      <c r="N22" s="1640"/>
      <c r="O22" s="332"/>
      <c r="P22" s="320"/>
    </row>
    <row r="23" spans="1:17" ht="9.9499999999999993" customHeight="1">
      <c r="A23" s="321"/>
      <c r="B23" s="338"/>
      <c r="C23" s="339"/>
      <c r="D23" s="339"/>
      <c r="E23" s="339"/>
      <c r="F23" s="339"/>
      <c r="G23" s="340"/>
      <c r="H23" s="319"/>
      <c r="I23" s="341"/>
      <c r="J23" s="1641"/>
      <c r="K23" s="1641"/>
      <c r="L23" s="1641"/>
      <c r="M23" s="1642"/>
      <c r="N23" s="1643"/>
      <c r="O23" s="340"/>
      <c r="P23" s="320"/>
    </row>
    <row r="24" spans="1:17" ht="9.9499999999999993" customHeight="1">
      <c r="A24" s="318"/>
      <c r="B24" s="319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331"/>
      <c r="P24" s="320"/>
    </row>
    <row r="25" spans="1:17" ht="9.9499999999999993" customHeight="1">
      <c r="A25" s="318"/>
      <c r="B25" s="1624" t="s">
        <v>173</v>
      </c>
      <c r="C25" s="1625"/>
      <c r="D25" s="1625"/>
      <c r="E25" s="1625"/>
      <c r="F25" s="1625"/>
      <c r="G25" s="1626"/>
      <c r="H25" s="342"/>
      <c r="I25" s="1624" t="s">
        <v>335</v>
      </c>
      <c r="J25" s="1625"/>
      <c r="K25" s="1625"/>
      <c r="L25" s="1625"/>
      <c r="M25" s="1625"/>
      <c r="N25" s="1625"/>
      <c r="O25" s="1626"/>
      <c r="P25" s="320"/>
    </row>
    <row r="26" spans="1:17" ht="9.9499999999999993" customHeight="1">
      <c r="A26" s="318"/>
      <c r="B26" s="1627"/>
      <c r="C26" s="1628"/>
      <c r="D26" s="1628"/>
      <c r="E26" s="1628"/>
      <c r="F26" s="1628"/>
      <c r="G26" s="1629"/>
      <c r="H26" s="342"/>
      <c r="I26" s="1627"/>
      <c r="J26" s="1628"/>
      <c r="K26" s="1628"/>
      <c r="L26" s="1628"/>
      <c r="M26" s="1628"/>
      <c r="N26" s="1628"/>
      <c r="O26" s="1629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368"/>
      <c r="L27" s="368"/>
      <c r="M27" s="368"/>
      <c r="N27" s="368"/>
      <c r="O27" s="369"/>
      <c r="P27" s="320"/>
    </row>
    <row r="28" spans="1:17" ht="11.25" customHeight="1">
      <c r="A28" s="318"/>
      <c r="B28" s="353"/>
      <c r="C28" s="1630" t="s">
        <v>341</v>
      </c>
      <c r="D28" s="1631"/>
      <c r="E28" s="1631"/>
      <c r="F28" s="1631"/>
      <c r="G28" s="344"/>
      <c r="H28" s="319"/>
      <c r="I28" s="1632" t="s">
        <v>701</v>
      </c>
      <c r="J28" s="1633"/>
      <c r="K28" s="1633"/>
      <c r="L28" s="1633"/>
      <c r="M28" s="1633"/>
      <c r="N28" s="1633"/>
      <c r="O28" s="1634"/>
      <c r="P28" s="320"/>
    </row>
    <row r="29" spans="1:17" ht="11.25" customHeight="1">
      <c r="A29" s="318"/>
      <c r="B29" s="353"/>
      <c r="C29" s="617" t="s">
        <v>328</v>
      </c>
      <c r="D29" s="347"/>
      <c r="E29" s="347"/>
      <c r="F29" s="117"/>
      <c r="G29" s="118" t="s">
        <v>174</v>
      </c>
      <c r="H29" s="319"/>
      <c r="I29" s="1632" t="s">
        <v>395</v>
      </c>
      <c r="J29" s="1633"/>
      <c r="K29" s="1633"/>
      <c r="L29" s="1633"/>
      <c r="M29" s="1633"/>
      <c r="N29" s="1633"/>
      <c r="O29" s="1634"/>
      <c r="P29" s="320"/>
      <c r="Q29" s="444"/>
    </row>
    <row r="30" spans="1:17" ht="13.5" customHeight="1">
      <c r="A30" s="318"/>
      <c r="B30" s="353"/>
      <c r="C30" s="617" t="s">
        <v>342</v>
      </c>
      <c r="D30" s="347"/>
      <c r="E30" s="347"/>
      <c r="F30" s="117"/>
      <c r="G30" s="118" t="s">
        <v>175</v>
      </c>
      <c r="H30" s="319"/>
      <c r="I30" s="370"/>
      <c r="J30" s="1615" t="s">
        <v>394</v>
      </c>
      <c r="K30" s="1615"/>
      <c r="L30" s="1615"/>
      <c r="M30" s="1615"/>
      <c r="N30" s="1615"/>
      <c r="O30" s="372"/>
      <c r="P30" s="320"/>
    </row>
    <row r="31" spans="1:17" ht="9.9499999999999993" customHeight="1">
      <c r="A31" s="318"/>
      <c r="B31" s="353"/>
      <c r="C31" s="617"/>
      <c r="D31" s="347"/>
      <c r="E31" s="347"/>
      <c r="F31" s="117"/>
      <c r="G31" s="118"/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/>
      <c r="D32" s="347"/>
      <c r="E32" s="347"/>
      <c r="F32" s="117"/>
      <c r="G32" s="118"/>
      <c r="H32" s="319"/>
      <c r="I32" s="373"/>
      <c r="J32" s="374"/>
      <c r="K32" s="374"/>
      <c r="L32" s="374"/>
      <c r="M32" s="374"/>
      <c r="N32" s="374"/>
      <c r="O32" s="375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343"/>
      <c r="J33" s="343"/>
      <c r="K33" s="343"/>
      <c r="L33" s="343"/>
      <c r="M33" s="343"/>
      <c r="N33" s="343"/>
      <c r="O33" s="343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343"/>
      <c r="J34" s="343"/>
      <c r="K34" s="343"/>
      <c r="L34" s="343"/>
      <c r="M34" s="343"/>
      <c r="N34" s="343"/>
      <c r="O34" s="343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O35" s="343"/>
      <c r="P35" s="320"/>
    </row>
    <row r="36" spans="1:16" ht="9.9499999999999993" customHeight="1">
      <c r="A36" s="318"/>
      <c r="B36" s="353"/>
      <c r="D36" s="625"/>
      <c r="E36" s="627"/>
      <c r="O36" s="331"/>
      <c r="P36" s="320"/>
    </row>
    <row r="37" spans="1:16" ht="9.9499999999999993" customHeight="1">
      <c r="A37" s="318"/>
      <c r="B37" s="353"/>
      <c r="D37" s="626"/>
      <c r="O37" s="331"/>
      <c r="P37" s="320"/>
    </row>
    <row r="38" spans="1:16" ht="9.9499999999999993" customHeight="1">
      <c r="A38" s="318"/>
      <c r="B38" s="353"/>
      <c r="C38" s="329"/>
      <c r="D38" s="393"/>
      <c r="E38" s="1599" t="s">
        <v>176</v>
      </c>
      <c r="F38" s="1600"/>
      <c r="G38" s="1600"/>
      <c r="H38" s="1600"/>
      <c r="I38" s="1600"/>
      <c r="J38" s="1600"/>
      <c r="K38" s="1600"/>
      <c r="L38" s="1600"/>
      <c r="O38" s="331"/>
      <c r="P38" s="320"/>
    </row>
    <row r="39" spans="1:16" ht="9.9499999999999993" customHeight="1">
      <c r="A39" s="318"/>
      <c r="B39" s="353"/>
      <c r="C39" s="390"/>
      <c r="D39" s="118"/>
      <c r="E39" s="1599"/>
      <c r="F39" s="1600"/>
      <c r="G39" s="1600"/>
      <c r="H39" s="1600"/>
      <c r="I39" s="1600"/>
      <c r="J39" s="1600"/>
      <c r="K39" s="1600"/>
      <c r="L39" s="1600"/>
      <c r="O39" s="331"/>
      <c r="P39" s="320"/>
    </row>
    <row r="40" spans="1:16" ht="9.9499999999999993" customHeight="1">
      <c r="A40" s="318"/>
      <c r="B40" s="353"/>
      <c r="C40" s="379"/>
      <c r="D40" s="118"/>
      <c r="E40" s="1616" t="s">
        <v>337</v>
      </c>
      <c r="F40" s="1617"/>
      <c r="G40" s="1617"/>
      <c r="H40" s="1617"/>
      <c r="I40" s="1617"/>
      <c r="J40" s="1617"/>
      <c r="K40" s="1617"/>
      <c r="L40" s="1618"/>
      <c r="O40" s="331"/>
      <c r="P40" s="320"/>
    </row>
    <row r="41" spans="1:16" ht="9.9499999999999993" customHeight="1">
      <c r="A41" s="318"/>
      <c r="B41" s="353"/>
      <c r="C41" s="379"/>
      <c r="D41" s="118"/>
      <c r="G41" s="644" t="s">
        <v>177</v>
      </c>
      <c r="H41" s="627"/>
      <c r="I41" s="627"/>
      <c r="J41" s="636">
        <v>-0.125</v>
      </c>
      <c r="K41" s="643"/>
      <c r="L41" s="629"/>
      <c r="O41" s="322"/>
      <c r="P41" s="320"/>
    </row>
    <row r="42" spans="1:16" ht="10.5" customHeight="1">
      <c r="A42" s="318"/>
      <c r="B42" s="353"/>
      <c r="C42" s="379"/>
      <c r="D42" s="394"/>
      <c r="G42" s="642" t="s">
        <v>191</v>
      </c>
      <c r="J42" s="643">
        <v>-0.25</v>
      </c>
      <c r="K42" s="643"/>
      <c r="L42" s="629"/>
      <c r="P42" s="320"/>
    </row>
    <row r="43" spans="1:16" ht="9.9499999999999993" customHeight="1">
      <c r="A43" s="318"/>
      <c r="B43" s="353"/>
      <c r="C43" s="379"/>
      <c r="D43" s="391"/>
      <c r="G43" s="642" t="s">
        <v>192</v>
      </c>
      <c r="J43" s="643">
        <v>-0.375</v>
      </c>
      <c r="K43" s="643"/>
      <c r="L43" s="629"/>
      <c r="P43" s="320"/>
    </row>
    <row r="44" spans="1:16" ht="9.9499999999999993" customHeight="1">
      <c r="A44" s="318"/>
      <c r="B44" s="353"/>
      <c r="D44" s="616"/>
      <c r="G44" s="642" t="s">
        <v>193</v>
      </c>
      <c r="H44" s="615"/>
      <c r="J44" s="643">
        <v>-0.5</v>
      </c>
      <c r="K44" s="615"/>
      <c r="L44" s="629"/>
      <c r="P44" s="320"/>
    </row>
    <row r="45" spans="1:16" ht="9.9499999999999993" customHeight="1">
      <c r="A45" s="318"/>
      <c r="B45" s="353"/>
      <c r="D45" s="391"/>
      <c r="E45" s="619"/>
      <c r="F45" s="620"/>
      <c r="G45" s="620"/>
      <c r="H45" s="620"/>
      <c r="I45" s="620"/>
      <c r="J45" s="620"/>
      <c r="K45" s="620"/>
      <c r="L45" s="621"/>
      <c r="P45" s="320"/>
    </row>
    <row r="46" spans="1:16" ht="9.9499999999999993" customHeight="1">
      <c r="A46" s="318"/>
      <c r="B46" s="353"/>
      <c r="D46" s="391"/>
      <c r="E46" s="1593" t="s">
        <v>31</v>
      </c>
      <c r="F46" s="1594"/>
      <c r="G46" s="1594"/>
      <c r="H46" s="1594"/>
      <c r="I46" s="1594"/>
      <c r="J46" s="1594"/>
      <c r="K46" s="1594"/>
      <c r="L46" s="1595"/>
      <c r="P46" s="320"/>
    </row>
    <row r="47" spans="1:16" ht="9.9499999999999993" customHeight="1">
      <c r="A47" s="318"/>
      <c r="B47" s="353"/>
      <c r="C47" s="389"/>
      <c r="D47" s="392"/>
      <c r="E47" s="622"/>
      <c r="F47" s="623"/>
      <c r="G47" s="623"/>
      <c r="H47" s="623"/>
      <c r="I47" s="623"/>
      <c r="J47" s="623"/>
      <c r="K47" s="623"/>
      <c r="L47" s="624"/>
      <c r="P47" s="320"/>
    </row>
    <row r="48" spans="1:16" ht="9.9499999999999993" customHeight="1">
      <c r="A48" s="318"/>
      <c r="B48" s="1596" t="s">
        <v>178</v>
      </c>
      <c r="C48" s="1597"/>
      <c r="D48" s="1597"/>
      <c r="E48" s="1597"/>
      <c r="F48" s="1597"/>
      <c r="G48" s="1597"/>
      <c r="H48" s="1597"/>
      <c r="I48" s="1597"/>
      <c r="J48" s="1597"/>
      <c r="K48" s="1597"/>
      <c r="L48" s="1597"/>
      <c r="M48" s="1597"/>
      <c r="N48" s="1597"/>
      <c r="O48" s="1598"/>
      <c r="P48" s="320"/>
    </row>
    <row r="49" spans="1:16" ht="9.9499999999999993" customHeight="1">
      <c r="A49" s="318"/>
      <c r="B49" s="1599"/>
      <c r="C49" s="1600"/>
      <c r="D49" s="1600"/>
      <c r="E49" s="1600"/>
      <c r="F49" s="1600"/>
      <c r="G49" s="1600"/>
      <c r="H49" s="1600"/>
      <c r="I49" s="1600"/>
      <c r="J49" s="1600"/>
      <c r="K49" s="1600"/>
      <c r="L49" s="1600"/>
      <c r="M49" s="1600"/>
      <c r="N49" s="1600"/>
      <c r="O49" s="1601"/>
      <c r="P49" s="320"/>
    </row>
    <row r="50" spans="1:16" ht="15">
      <c r="A50" s="318"/>
      <c r="B50" s="377"/>
      <c r="C50" s="36" t="s">
        <v>179</v>
      </c>
      <c r="D50" s="387"/>
      <c r="E50" s="387"/>
      <c r="F50" s="387"/>
      <c r="G50" s="387"/>
      <c r="H50" s="388"/>
      <c r="I50" s="386"/>
      <c r="J50" s="386"/>
      <c r="K50" s="386"/>
      <c r="L50" s="386"/>
      <c r="M50" s="386"/>
      <c r="N50" s="386"/>
      <c r="O50" s="380"/>
      <c r="P50" s="320"/>
    </row>
    <row r="51" spans="1:16" ht="15">
      <c r="A51" s="318"/>
      <c r="B51" s="353"/>
      <c r="C51" s="36" t="s">
        <v>359</v>
      </c>
      <c r="D51" s="36"/>
      <c r="E51" s="36"/>
      <c r="F51" s="36"/>
      <c r="G51" s="36"/>
      <c r="H51" s="36"/>
      <c r="I51" s="36"/>
      <c r="J51" s="36"/>
      <c r="K51" s="36"/>
      <c r="L51" s="36"/>
      <c r="M51" s="386"/>
      <c r="N51" s="386"/>
      <c r="O51" s="382"/>
      <c r="P51" s="320"/>
    </row>
    <row r="52" spans="1:16" ht="9.9499999999999993" customHeight="1">
      <c r="A52" s="318"/>
      <c r="B52" s="353"/>
      <c r="H52" s="319"/>
      <c r="O52" s="382"/>
      <c r="P52" s="320"/>
    </row>
    <row r="53" spans="1:16" ht="9.9499999999999993" customHeight="1">
      <c r="A53" s="345"/>
      <c r="B53" s="364"/>
      <c r="C53" s="347" t="s">
        <v>180</v>
      </c>
      <c r="H53" s="319"/>
      <c r="O53" s="382"/>
      <c r="P53" s="346"/>
    </row>
    <row r="54" spans="1:16" ht="9.9499999999999993" customHeight="1">
      <c r="A54" s="345"/>
      <c r="B54" s="364"/>
      <c r="C54" s="347"/>
      <c r="H54" s="319"/>
      <c r="O54" s="382"/>
      <c r="P54" s="346"/>
    </row>
    <row r="55" spans="1:16" ht="9.9499999999999993" customHeight="1">
      <c r="A55" s="345"/>
      <c r="B55" s="385"/>
      <c r="C55" s="379"/>
      <c r="D55" s="117"/>
      <c r="E55" s="117"/>
      <c r="F55" s="1602"/>
      <c r="G55" s="1602"/>
      <c r="H55" s="319"/>
      <c r="O55" s="382"/>
      <c r="P55" s="346"/>
    </row>
    <row r="56" spans="1:16" ht="9.9499999999999993" customHeight="1">
      <c r="A56" s="345"/>
      <c r="B56" s="381"/>
      <c r="C56" s="376"/>
      <c r="D56" s="376"/>
      <c r="E56" s="376"/>
      <c r="F56" s="376"/>
      <c r="G56" s="378"/>
      <c r="H56" s="378"/>
      <c r="I56" s="383"/>
      <c r="J56" s="383"/>
      <c r="K56" s="383"/>
      <c r="L56" s="383"/>
      <c r="M56" s="383"/>
      <c r="N56" s="383"/>
      <c r="O56" s="384"/>
      <c r="P56" s="346"/>
    </row>
    <row r="57" spans="1:16" ht="9.9499999999999993" customHeight="1">
      <c r="A57" s="345"/>
      <c r="B57" s="1596"/>
      <c r="C57" s="1603"/>
      <c r="D57" s="1603"/>
      <c r="E57" s="1603"/>
      <c r="F57" s="1603"/>
      <c r="G57" s="1603"/>
      <c r="H57" s="1603"/>
      <c r="I57" s="1603"/>
      <c r="J57" s="1603"/>
      <c r="K57" s="1603"/>
      <c r="L57" s="1603"/>
      <c r="M57" s="1603"/>
      <c r="N57" s="1603"/>
      <c r="O57" s="1604"/>
      <c r="P57" s="346"/>
    </row>
    <row r="58" spans="1:16" ht="9.9499999999999993" customHeight="1">
      <c r="A58" s="345"/>
      <c r="B58" s="1605"/>
      <c r="C58" s="1606"/>
      <c r="D58" s="1606"/>
      <c r="E58" s="1606"/>
      <c r="F58" s="1606"/>
      <c r="G58" s="1606"/>
      <c r="H58" s="1606"/>
      <c r="I58" s="1606"/>
      <c r="J58" s="1606"/>
      <c r="K58" s="1606"/>
      <c r="L58" s="1606"/>
      <c r="M58" s="1606"/>
      <c r="N58" s="1606"/>
      <c r="O58" s="1607"/>
      <c r="P58" s="346"/>
    </row>
    <row r="59" spans="1:16" ht="9.9499999999999993" customHeight="1">
      <c r="A59" s="355"/>
      <c r="B59" s="362"/>
      <c r="O59" s="344"/>
      <c r="P59" s="346"/>
    </row>
    <row r="60" spans="1:16" ht="9.9499999999999993" customHeight="1">
      <c r="A60" s="355"/>
      <c r="B60" s="362"/>
      <c r="O60" s="344"/>
      <c r="P60" s="346"/>
    </row>
    <row r="61" spans="1:16" ht="9.9499999999999993" customHeight="1">
      <c r="A61" s="355"/>
      <c r="B61" s="353"/>
      <c r="C61" s="1758"/>
      <c r="D61" s="1758"/>
      <c r="E61" s="1758"/>
      <c r="F61" s="1758"/>
      <c r="G61" s="1758"/>
      <c r="H61" s="1758"/>
      <c r="I61" s="1758"/>
      <c r="J61" s="1758"/>
      <c r="K61" s="1758"/>
      <c r="L61" s="1758"/>
      <c r="M61" s="1758"/>
      <c r="N61" s="1758"/>
      <c r="O61" s="363"/>
      <c r="P61" s="354"/>
    </row>
    <row r="62" spans="1:16" ht="9.9499999999999993" customHeight="1">
      <c r="A62" s="355"/>
      <c r="B62" s="364"/>
      <c r="C62" s="347"/>
      <c r="O62" s="363"/>
      <c r="P62" s="354"/>
    </row>
    <row r="63" spans="1:16" ht="9.9499999999999993" customHeight="1">
      <c r="A63" s="355"/>
      <c r="B63" s="364"/>
      <c r="C63" s="347"/>
      <c r="O63" s="363"/>
      <c r="P63" s="354"/>
    </row>
    <row r="64" spans="1:16" ht="9.9499999999999993" customHeight="1">
      <c r="A64" s="355"/>
      <c r="B64" s="364"/>
      <c r="C64" s="365"/>
      <c r="D64" s="354"/>
      <c r="E64" s="354"/>
      <c r="F64" s="354"/>
      <c r="G64" s="288"/>
      <c r="H64" s="366"/>
      <c r="I64" s="366"/>
      <c r="J64" s="354"/>
      <c r="K64" s="354"/>
      <c r="L64" s="354"/>
      <c r="M64" s="354"/>
      <c r="N64" s="354"/>
      <c r="O64" s="363"/>
      <c r="P64" s="346"/>
    </row>
    <row r="65" spans="1:16" ht="9.9499999999999993" customHeight="1">
      <c r="A65" s="355"/>
      <c r="B65" s="364"/>
      <c r="C65" s="354"/>
      <c r="D65" s="354"/>
      <c r="E65" s="354"/>
      <c r="F65" s="354"/>
      <c r="G65" s="366"/>
      <c r="H65" s="366"/>
      <c r="I65" s="366"/>
      <c r="J65" s="354"/>
      <c r="K65" s="354"/>
      <c r="L65" s="354"/>
      <c r="M65" s="354"/>
      <c r="N65" s="354"/>
      <c r="O65" s="363"/>
      <c r="P65" s="346"/>
    </row>
    <row r="66" spans="1:16" ht="9.9499999999999993" customHeight="1">
      <c r="A66" s="355"/>
      <c r="B66" s="362"/>
      <c r="O66" s="344"/>
      <c r="P66" s="346"/>
    </row>
    <row r="67" spans="1:16" ht="9.9499999999999993" customHeight="1">
      <c r="A67" s="355"/>
      <c r="B67" s="362"/>
      <c r="O67" s="344"/>
      <c r="P67" s="346"/>
    </row>
    <row r="68" spans="1:16" ht="12" customHeight="1">
      <c r="A68" s="355"/>
      <c r="B68" s="362"/>
      <c r="O68" s="344"/>
      <c r="P68" s="346"/>
    </row>
    <row r="69" spans="1:16" ht="12" customHeight="1">
      <c r="A69" s="356"/>
      <c r="B69" s="362"/>
      <c r="O69" s="344"/>
      <c r="P69" s="348"/>
    </row>
    <row r="70" spans="1:16" ht="9.9499999999999993" customHeight="1">
      <c r="A70" s="349"/>
      <c r="B70" s="362"/>
      <c r="O70" s="344"/>
      <c r="P70" s="349"/>
    </row>
    <row r="71" spans="1:16" ht="89.25" customHeight="1">
      <c r="A71" s="349"/>
      <c r="B71" s="362"/>
      <c r="O71" s="344"/>
      <c r="P71" s="349"/>
    </row>
    <row r="72" spans="1:16" ht="6.6" customHeight="1">
      <c r="B72" s="1609" t="s">
        <v>181</v>
      </c>
      <c r="C72" s="1610"/>
      <c r="D72" s="1610"/>
      <c r="E72" s="1610"/>
      <c r="F72" s="1610"/>
      <c r="G72" s="1610"/>
      <c r="H72" s="1610"/>
      <c r="I72" s="1610"/>
      <c r="J72" s="1610"/>
      <c r="K72" s="1610"/>
      <c r="L72" s="1610"/>
      <c r="M72" s="1610"/>
      <c r="N72" s="1610"/>
      <c r="O72" s="1611"/>
    </row>
    <row r="73" spans="1:16">
      <c r="B73" s="1612"/>
      <c r="C73" s="1613"/>
      <c r="D73" s="1613"/>
      <c r="E73" s="1613"/>
      <c r="F73" s="1613"/>
      <c r="G73" s="1613"/>
      <c r="H73" s="1613"/>
      <c r="I73" s="1613"/>
      <c r="J73" s="1613"/>
      <c r="K73" s="1613"/>
      <c r="L73" s="1613"/>
      <c r="M73" s="1613"/>
      <c r="N73" s="1613"/>
      <c r="O73" s="1614"/>
    </row>
    <row r="74" spans="1:16">
      <c r="B74" s="1619" t="s">
        <v>182</v>
      </c>
      <c r="C74" s="1620"/>
      <c r="D74" s="1620"/>
      <c r="E74" s="1620"/>
      <c r="F74" s="1620"/>
      <c r="G74" s="1620"/>
      <c r="H74" s="1620"/>
      <c r="I74" s="1620"/>
      <c r="J74" s="1620"/>
      <c r="K74" s="1620"/>
      <c r="L74" s="1620"/>
      <c r="M74" s="1620"/>
      <c r="N74" s="1620"/>
      <c r="O74" s="1621"/>
    </row>
    <row r="75" spans="1:16" ht="9.9499999999999993" customHeight="1">
      <c r="B75" s="1622" t="s">
        <v>183</v>
      </c>
      <c r="C75" s="1602"/>
      <c r="D75" s="1602"/>
      <c r="E75" s="1602"/>
      <c r="F75" s="1602"/>
      <c r="G75" s="1602"/>
      <c r="H75" s="1602"/>
      <c r="I75" s="1602"/>
      <c r="J75" s="1602"/>
      <c r="K75" s="1602"/>
      <c r="L75" s="1602"/>
      <c r="M75" s="1602"/>
      <c r="N75" s="1602"/>
      <c r="O75" s="1623"/>
    </row>
    <row r="76" spans="1:16" ht="13.5" customHeight="1">
      <c r="B76" s="1587" t="s">
        <v>184</v>
      </c>
      <c r="C76" s="1588"/>
      <c r="D76" s="1588"/>
      <c r="E76" s="1588"/>
      <c r="F76" s="1588"/>
      <c r="G76" s="1588"/>
      <c r="H76" s="1588"/>
      <c r="I76" s="1588"/>
      <c r="J76" s="1588"/>
      <c r="K76" s="1588"/>
      <c r="L76" s="1588"/>
      <c r="M76" s="1588"/>
      <c r="N76" s="1588"/>
      <c r="O76" s="1589"/>
    </row>
    <row r="77" spans="1:16">
      <c r="B77" s="1590"/>
      <c r="C77" s="1591"/>
      <c r="D77" s="1591"/>
      <c r="E77" s="1591"/>
      <c r="F77" s="1591"/>
      <c r="G77" s="1591"/>
      <c r="H77" s="1591"/>
      <c r="I77" s="1591"/>
      <c r="J77" s="1591"/>
      <c r="K77" s="1591"/>
      <c r="L77" s="1591"/>
      <c r="M77" s="1591"/>
      <c r="N77" s="1591"/>
      <c r="O77" s="1592"/>
    </row>
  </sheetData>
  <mergeCells count="28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0:L40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display="lockdesk@thelender.com" xr:uid="{19B8779C-A0AB-4933-A1D0-8FFE9B7B991F}"/>
    <hyperlink ref="J16:L23" r:id="rId2" display="AMC selection can be made vy clicking here.  theLender accepts transferred appraisals." xr:uid="{EA2DF2A7-07DD-42B6-97B5-8099611B44A5}"/>
    <hyperlink ref="J16:N23" r:id="rId3" display="AMC selection can be made by clicking here.  theLender accepts transferred appraisals." xr:uid="{86104673-51B7-40C7-A25A-E09F3E70613C}"/>
  </hyperlinks>
  <pageMargins left="0.25" right="0.25" top="0.75" bottom="0.75" header="0.3" footer="0.3"/>
  <pageSetup paperSize="5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47DA-0153-47B6-98D2-3628176434CD}">
  <sheetPr codeName="Sheet7">
    <pageSetUpPr fitToPage="1"/>
  </sheetPr>
  <dimension ref="A1:N71"/>
  <sheetViews>
    <sheetView showGridLines="0" topLeftCell="A3" workbookViewId="0">
      <selection activeCell="S18" sqref="S18"/>
    </sheetView>
  </sheetViews>
  <sheetFormatPr defaultRowHeight="15"/>
  <cols>
    <col min="1" max="11" width="16.42578125" customWidth="1"/>
    <col min="12" max="12" width="17" customWidth="1"/>
    <col min="13" max="13" width="21" customWidth="1"/>
    <col min="14" max="14" width="21" bestFit="1" customWidth="1"/>
  </cols>
  <sheetData>
    <row r="1" spans="1:14" ht="15.75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4" ht="26.25">
      <c r="A2" s="39"/>
      <c r="B2" s="40"/>
      <c r="C2" s="1762" t="s">
        <v>260</v>
      </c>
      <c r="D2" s="1762"/>
      <c r="E2" s="1762"/>
      <c r="F2" s="1762"/>
      <c r="G2" s="1762"/>
      <c r="H2" s="1762"/>
      <c r="I2" s="1763"/>
      <c r="J2" s="93"/>
      <c r="K2" s="1314"/>
    </row>
    <row r="3" spans="1:14" ht="31.5" thickBot="1">
      <c r="A3" s="41"/>
      <c r="B3" s="42"/>
      <c r="C3" s="43"/>
      <c r="D3" s="44"/>
      <c r="E3" s="44"/>
      <c r="F3" s="44"/>
      <c r="G3" s="44"/>
      <c r="H3" s="44"/>
      <c r="I3" s="45"/>
      <c r="J3" s="633"/>
      <c r="K3" s="1315"/>
    </row>
    <row r="4" spans="1:14" ht="30.75">
      <c r="A4" s="46"/>
      <c r="B4" s="46"/>
      <c r="C4" s="46"/>
      <c r="D4" s="47"/>
      <c r="E4" s="47"/>
      <c r="F4" s="47"/>
      <c r="G4" s="47"/>
      <c r="H4" s="47"/>
      <c r="I4" s="48"/>
      <c r="J4" s="67"/>
      <c r="K4" s="67"/>
    </row>
    <row r="5" spans="1:1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4" ht="15.75" thickBot="1"/>
    <row r="7" spans="1:14" ht="15.75" thickBot="1">
      <c r="A7" s="1764" t="s">
        <v>141</v>
      </c>
      <c r="B7" s="1765"/>
      <c r="C7" s="1765"/>
      <c r="D7" s="1766"/>
      <c r="E7" s="68"/>
      <c r="G7" s="1767" t="s">
        <v>2</v>
      </c>
      <c r="H7" s="1768"/>
      <c r="L7" s="608" t="s">
        <v>325</v>
      </c>
      <c r="M7" s="608"/>
      <c r="N7" s="1492">
        <v>46059.354328703703</v>
      </c>
    </row>
    <row r="8" spans="1:14" ht="15.75" thickBot="1">
      <c r="G8" s="69" t="s">
        <v>8</v>
      </c>
      <c r="H8" s="17">
        <v>0</v>
      </c>
      <c r="L8" s="422"/>
      <c r="M8" s="422"/>
      <c r="N8" s="422"/>
    </row>
    <row r="9" spans="1:14" ht="15.75" thickBot="1">
      <c r="A9" s="50" t="s">
        <v>3</v>
      </c>
      <c r="B9" s="51" t="s">
        <v>13</v>
      </c>
      <c r="C9" s="51" t="s">
        <v>87</v>
      </c>
      <c r="D9" s="52" t="s">
        <v>91</v>
      </c>
      <c r="E9" s="53"/>
      <c r="G9" s="663" t="s">
        <v>10</v>
      </c>
      <c r="H9" s="664">
        <v>-0.375</v>
      </c>
      <c r="L9" s="445" t="s">
        <v>199</v>
      </c>
      <c r="M9" s="446" t="s">
        <v>200</v>
      </c>
      <c r="N9" s="446" t="s">
        <v>201</v>
      </c>
    </row>
    <row r="10" spans="1:14" ht="15.75" thickBot="1">
      <c r="A10" s="106">
        <f>margins!Y5</f>
        <v>8.125</v>
      </c>
      <c r="B10" s="96">
        <v>98.188000000000002</v>
      </c>
      <c r="C10" s="96">
        <v>97.638000000000005</v>
      </c>
      <c r="D10" s="107">
        <v>97.138000000000005</v>
      </c>
      <c r="E10" s="56"/>
      <c r="G10" s="667"/>
      <c r="H10" s="668"/>
      <c r="L10" s="422"/>
      <c r="M10" s="422"/>
      <c r="N10" s="422"/>
    </row>
    <row r="11" spans="1:14">
      <c r="A11" s="108">
        <f>margins!Y6</f>
        <v>8.25</v>
      </c>
      <c r="B11" s="97">
        <v>98.85</v>
      </c>
      <c r="C11" s="97">
        <v>98.3</v>
      </c>
      <c r="D11" s="109">
        <v>97.8</v>
      </c>
      <c r="E11" s="56"/>
      <c r="G11" s="665" t="s">
        <v>94</v>
      </c>
      <c r="H11" s="666" t="s">
        <v>6</v>
      </c>
      <c r="L11" s="609" t="s">
        <v>202</v>
      </c>
      <c r="M11" s="610" t="s">
        <v>91</v>
      </c>
      <c r="N11" s="439"/>
    </row>
    <row r="12" spans="1:14">
      <c r="A12" s="106">
        <f>margins!Y7</f>
        <v>8.375</v>
      </c>
      <c r="B12" s="96">
        <v>99.513000000000005</v>
      </c>
      <c r="C12" s="96">
        <v>98.962999999999994</v>
      </c>
      <c r="D12" s="107">
        <v>98.462999999999994</v>
      </c>
      <c r="E12" s="56"/>
      <c r="G12" s="57" t="s">
        <v>95</v>
      </c>
      <c r="H12" s="113">
        <v>101</v>
      </c>
      <c r="L12" s="611" t="s">
        <v>203</v>
      </c>
      <c r="M12" s="612">
        <v>9</v>
      </c>
      <c r="N12" s="440">
        <f>IF(M11="7/6 Arm",VLOOKUP(M12,$A$10:$D$38,2,FALSE),IF(M11="10/6 Arm",VLOOKUP(M12,$A$10:$D$38,3,FALSE),VLOOKUP(M12,$A$10:$D$38,4,FALSE)))</f>
        <v>101.363</v>
      </c>
    </row>
    <row r="13" spans="1:14">
      <c r="A13" s="108">
        <f>margins!Y8</f>
        <v>8.5</v>
      </c>
      <c r="B13" s="97">
        <v>100.27500000000001</v>
      </c>
      <c r="C13" s="97">
        <v>99.724999999999994</v>
      </c>
      <c r="D13" s="109">
        <v>99.224999999999994</v>
      </c>
      <c r="E13" s="56"/>
      <c r="G13" s="57" t="s">
        <v>96</v>
      </c>
      <c r="H13" s="113">
        <v>101</v>
      </c>
      <c r="L13" s="611" t="s">
        <v>363</v>
      </c>
      <c r="M13" s="612" t="s">
        <v>19</v>
      </c>
      <c r="N13" s="440"/>
    </row>
    <row r="14" spans="1:14">
      <c r="A14" s="106">
        <f>margins!Y9</f>
        <v>8.625</v>
      </c>
      <c r="B14" s="96">
        <v>100.938</v>
      </c>
      <c r="C14" s="96">
        <v>100.38800000000001</v>
      </c>
      <c r="D14" s="107">
        <v>99.888000000000005</v>
      </c>
      <c r="E14" s="56"/>
      <c r="G14" s="57" t="s">
        <v>7</v>
      </c>
      <c r="H14" s="113">
        <v>101</v>
      </c>
      <c r="L14" s="611" t="s">
        <v>204</v>
      </c>
      <c r="M14" s="612" t="s">
        <v>26</v>
      </c>
      <c r="N14" s="440">
        <f>IFERROR(INDEX($C$42:$H$47,MATCH(M14,B42:B47,0),MATCH(M13,C41:H41,0),1),0)</f>
        <v>-1</v>
      </c>
    </row>
    <row r="15" spans="1:14">
      <c r="A15" s="108">
        <f>margins!Y10</f>
        <v>8.75</v>
      </c>
      <c r="B15" s="97">
        <v>101.83799999999999</v>
      </c>
      <c r="C15" s="97">
        <v>101.288</v>
      </c>
      <c r="D15" s="109">
        <v>100.788</v>
      </c>
      <c r="E15" s="56"/>
      <c r="G15" s="57" t="s">
        <v>9</v>
      </c>
      <c r="H15" s="113">
        <v>101</v>
      </c>
      <c r="L15" s="611" t="s">
        <v>71</v>
      </c>
      <c r="M15" s="612" t="s">
        <v>195</v>
      </c>
      <c r="N15" s="440">
        <f t="shared" ref="N15:N23" si="0">IFERROR(INDEX($C$51:$H$70,MATCH(M15,$B$51:$B$70,0),MATCH($M$13,$C$41:$H$41,0),1),0)</f>
        <v>0</v>
      </c>
    </row>
    <row r="16" spans="1:14">
      <c r="A16" s="106">
        <f>margins!Y11</f>
        <v>8.875</v>
      </c>
      <c r="B16" s="96">
        <v>102.125</v>
      </c>
      <c r="C16" s="96">
        <v>101.575</v>
      </c>
      <c r="D16" s="107">
        <v>101.075</v>
      </c>
      <c r="E16" s="56"/>
      <c r="G16" s="57" t="s">
        <v>11</v>
      </c>
      <c r="H16" s="113">
        <v>99.275000000000006</v>
      </c>
      <c r="L16" s="611" t="s">
        <v>205</v>
      </c>
      <c r="M16" s="612" t="s">
        <v>195</v>
      </c>
      <c r="N16" s="440">
        <f t="shared" si="0"/>
        <v>0</v>
      </c>
    </row>
    <row r="17" spans="1:14" ht="15.75" thickBot="1">
      <c r="A17" s="108">
        <f>margins!Y12</f>
        <v>9</v>
      </c>
      <c r="B17" s="97">
        <v>102.413</v>
      </c>
      <c r="C17" s="97">
        <v>101.863</v>
      </c>
      <c r="D17" s="109">
        <v>101.363</v>
      </c>
      <c r="E17" s="56"/>
      <c r="G17" s="60" t="s">
        <v>97</v>
      </c>
      <c r="H17" s="114">
        <v>98.275000000000006</v>
      </c>
      <c r="L17" s="611" t="s">
        <v>47</v>
      </c>
      <c r="M17" s="612" t="s">
        <v>195</v>
      </c>
      <c r="N17" s="440">
        <f t="shared" si="0"/>
        <v>0</v>
      </c>
    </row>
    <row r="18" spans="1:14">
      <c r="A18" s="106">
        <f>margins!Y13</f>
        <v>9.125</v>
      </c>
      <c r="B18" s="96">
        <v>103</v>
      </c>
      <c r="C18" s="96">
        <v>102.45</v>
      </c>
      <c r="D18" s="107">
        <v>101.95</v>
      </c>
      <c r="E18" s="56"/>
      <c r="G18" s="22" t="s">
        <v>142</v>
      </c>
      <c r="H18" s="1"/>
      <c r="I18" s="1"/>
      <c r="J18" s="1"/>
      <c r="K18" s="1"/>
      <c r="L18" s="611" t="s">
        <v>56</v>
      </c>
      <c r="M18" s="612" t="s">
        <v>195</v>
      </c>
      <c r="N18" s="440">
        <f t="shared" si="0"/>
        <v>0</v>
      </c>
    </row>
    <row r="19" spans="1:14">
      <c r="A19" s="108">
        <f>margins!Y14</f>
        <v>9.25</v>
      </c>
      <c r="B19" s="97">
        <v>103.58799999999999</v>
      </c>
      <c r="C19" s="97">
        <v>103.038</v>
      </c>
      <c r="D19" s="109">
        <v>102.538</v>
      </c>
      <c r="E19" s="56"/>
      <c r="G19" s="22" t="s">
        <v>143</v>
      </c>
      <c r="H19" s="1"/>
      <c r="I19" s="1"/>
      <c r="J19" s="1"/>
      <c r="K19" s="1"/>
      <c r="L19" s="611" t="s">
        <v>62</v>
      </c>
      <c r="M19" s="612" t="s">
        <v>195</v>
      </c>
      <c r="N19" s="440">
        <f t="shared" si="0"/>
        <v>0</v>
      </c>
    </row>
    <row r="20" spans="1:14">
      <c r="A20" s="106">
        <f>margins!Y15</f>
        <v>9.375</v>
      </c>
      <c r="B20" s="96">
        <v>104.113</v>
      </c>
      <c r="C20" s="96">
        <v>103.563</v>
      </c>
      <c r="D20" s="107">
        <v>103.063</v>
      </c>
      <c r="E20" s="56"/>
      <c r="G20" s="22" t="s">
        <v>674</v>
      </c>
      <c r="H20" s="1"/>
      <c r="I20" s="1"/>
      <c r="J20" s="1"/>
      <c r="K20" s="1"/>
      <c r="L20" s="611" t="s">
        <v>137</v>
      </c>
      <c r="M20" s="612" t="s">
        <v>195</v>
      </c>
      <c r="N20" s="440">
        <f t="shared" si="0"/>
        <v>0</v>
      </c>
    </row>
    <row r="21" spans="1:14">
      <c r="A21" s="108">
        <f>margins!Y16</f>
        <v>9.5</v>
      </c>
      <c r="B21" s="97">
        <v>104.63800000000001</v>
      </c>
      <c r="C21" s="97">
        <v>104.08799999999999</v>
      </c>
      <c r="D21" s="109">
        <v>103.58799999999999</v>
      </c>
      <c r="E21" s="56"/>
      <c r="G21" s="22" t="s">
        <v>144</v>
      </c>
      <c r="H21" s="1"/>
      <c r="I21" s="1"/>
      <c r="J21" s="1"/>
      <c r="K21" s="1"/>
      <c r="L21" s="611" t="s">
        <v>207</v>
      </c>
      <c r="M21" s="612" t="s">
        <v>95</v>
      </c>
      <c r="N21" s="440">
        <f t="shared" si="0"/>
        <v>1</v>
      </c>
    </row>
    <row r="22" spans="1:14">
      <c r="A22" s="106">
        <f>margins!Y17</f>
        <v>9.625</v>
      </c>
      <c r="B22" s="96">
        <v>105.163</v>
      </c>
      <c r="C22" s="96">
        <v>104.613</v>
      </c>
      <c r="D22" s="107">
        <v>104.113</v>
      </c>
      <c r="E22" s="56"/>
      <c r="G22" s="22" t="s">
        <v>575</v>
      </c>
      <c r="H22" s="1"/>
      <c r="I22" s="1"/>
      <c r="J22" s="1"/>
      <c r="K22" s="1"/>
      <c r="L22" s="611" t="s">
        <v>69</v>
      </c>
      <c r="M22" s="612" t="s">
        <v>195</v>
      </c>
      <c r="N22" s="440">
        <f t="shared" si="0"/>
        <v>0</v>
      </c>
    </row>
    <row r="23" spans="1:14">
      <c r="A23" s="108">
        <f>margins!Y18</f>
        <v>9.75</v>
      </c>
      <c r="B23" s="97">
        <v>105.688</v>
      </c>
      <c r="C23" s="97">
        <v>105.13800000000001</v>
      </c>
      <c r="D23" s="109">
        <v>104.63800000000001</v>
      </c>
      <c r="E23" s="56"/>
      <c r="G23" s="22" t="s">
        <v>220</v>
      </c>
      <c r="H23" s="1"/>
      <c r="I23" s="1"/>
      <c r="J23" s="1"/>
      <c r="K23" s="1"/>
      <c r="L23" s="611" t="s">
        <v>164</v>
      </c>
      <c r="M23" s="612" t="s">
        <v>195</v>
      </c>
      <c r="N23" s="440">
        <f t="shared" si="0"/>
        <v>0</v>
      </c>
    </row>
    <row r="24" spans="1:14" ht="15.75" thickBot="1">
      <c r="A24" s="106">
        <f>margins!Y19</f>
        <v>9.875</v>
      </c>
      <c r="B24" s="96">
        <v>106.21299999999999</v>
      </c>
      <c r="C24" s="96">
        <v>105.663</v>
      </c>
      <c r="D24" s="107">
        <v>105.163</v>
      </c>
      <c r="E24" s="56"/>
      <c r="J24" s="1"/>
      <c r="K24" s="1"/>
      <c r="L24" s="611" t="s">
        <v>209</v>
      </c>
      <c r="M24" s="612">
        <v>15</v>
      </c>
      <c r="N24" s="440">
        <f>IF(M24=15,0,H9)</f>
        <v>0</v>
      </c>
    </row>
    <row r="25" spans="1:14" ht="15.75" thickBot="1">
      <c r="A25" s="108">
        <f>margins!Y20</f>
        <v>10</v>
      </c>
      <c r="B25" s="97">
        <v>106.738</v>
      </c>
      <c r="C25" s="97">
        <v>106.188</v>
      </c>
      <c r="D25" s="109">
        <v>105.688</v>
      </c>
      <c r="E25" s="56"/>
      <c r="G25" s="1769" t="s">
        <v>145</v>
      </c>
      <c r="H25" s="1770"/>
      <c r="I25" s="1771"/>
      <c r="J25" s="1"/>
      <c r="K25" s="1"/>
      <c r="L25" s="613" t="s">
        <v>210</v>
      </c>
      <c r="M25" s="437"/>
      <c r="N25" s="441">
        <f>N14+N16+N17+N18+N19+N20+N21+N22+N23+N24</f>
        <v>0</v>
      </c>
    </row>
    <row r="26" spans="1:14" ht="15.75" thickBot="1">
      <c r="A26" s="106">
        <f>margins!Y21</f>
        <v>10.125</v>
      </c>
      <c r="B26" s="96">
        <v>107.26300000000001</v>
      </c>
      <c r="C26" s="96">
        <v>106.71299999999999</v>
      </c>
      <c r="D26" s="107">
        <v>106.21299999999999</v>
      </c>
      <c r="E26" s="56"/>
      <c r="G26" s="70" t="s">
        <v>146</v>
      </c>
      <c r="H26" s="1772" t="s">
        <v>147</v>
      </c>
      <c r="I26" s="1773"/>
      <c r="J26" s="1"/>
      <c r="K26" s="1"/>
      <c r="L26" s="424"/>
      <c r="M26" s="425"/>
      <c r="N26" s="434"/>
    </row>
    <row r="27" spans="1:14" ht="15.75" thickBot="1">
      <c r="A27" s="108">
        <f>margins!Y22</f>
        <v>10.25</v>
      </c>
      <c r="B27" s="97">
        <v>107.788</v>
      </c>
      <c r="C27" s="97">
        <v>107.238</v>
      </c>
      <c r="D27" s="109">
        <v>106.738</v>
      </c>
      <c r="E27" s="56"/>
      <c r="G27" s="70" t="s">
        <v>148</v>
      </c>
      <c r="H27" s="1772" t="s">
        <v>747</v>
      </c>
      <c r="I27" s="1773"/>
      <c r="J27" s="1"/>
      <c r="K27" s="1"/>
      <c r="L27" s="426" t="s">
        <v>211</v>
      </c>
      <c r="M27" s="427"/>
      <c r="N27" s="442">
        <f>IF(ISNUMBER(MATCH("NA", N14:N24, 0)), "NA", MIN(N25+N12,VLOOKUP($M$21,$G$12:$H$17,2,FALSE)))</f>
        <v>101</v>
      </c>
    </row>
    <row r="28" spans="1:14" ht="15.75" thickBot="1">
      <c r="A28" s="106">
        <f>margins!Y23</f>
        <v>10.375</v>
      </c>
      <c r="B28" s="96">
        <v>108.313</v>
      </c>
      <c r="C28" s="96">
        <v>107.76300000000001</v>
      </c>
      <c r="D28" s="107">
        <v>107.26300000000001</v>
      </c>
      <c r="E28" s="56"/>
      <c r="G28" s="70" t="s">
        <v>149</v>
      </c>
      <c r="H28" s="1772" t="s">
        <v>150</v>
      </c>
      <c r="I28" s="1773"/>
      <c r="J28" s="1"/>
      <c r="K28" s="1"/>
      <c r="L28" s="421"/>
      <c r="M28" s="421"/>
      <c r="N28" s="421"/>
    </row>
    <row r="29" spans="1:14" ht="15.75" thickBot="1">
      <c r="A29" s="108">
        <f>margins!Y24</f>
        <v>10.5</v>
      </c>
      <c r="B29" s="97">
        <v>108.83799999999999</v>
      </c>
      <c r="C29" s="97">
        <v>108.288</v>
      </c>
      <c r="D29" s="109">
        <v>107.788</v>
      </c>
      <c r="E29" s="56"/>
      <c r="G29" s="70" t="s">
        <v>151</v>
      </c>
      <c r="H29" s="1772" t="s">
        <v>152</v>
      </c>
      <c r="I29" s="1773"/>
      <c r="J29" s="1"/>
      <c r="K29" s="1"/>
      <c r="L29" s="782" t="s">
        <v>457</v>
      </c>
      <c r="M29" s="780"/>
      <c r="N29" s="781"/>
    </row>
    <row r="30" spans="1:14">
      <c r="A30" s="106">
        <f>margins!Y25</f>
        <v>10.625</v>
      </c>
      <c r="B30" s="96">
        <v>109.363</v>
      </c>
      <c r="C30" s="96">
        <v>108.813</v>
      </c>
      <c r="D30" s="107">
        <v>108.313</v>
      </c>
      <c r="E30" s="56"/>
      <c r="G30" s="70" t="s">
        <v>153</v>
      </c>
      <c r="H30" s="1772" t="s">
        <v>154</v>
      </c>
      <c r="I30" s="1773"/>
      <c r="J30" s="1"/>
      <c r="K30" s="1"/>
    </row>
    <row r="31" spans="1:14" ht="15.75" thickBot="1">
      <c r="A31" s="108">
        <f>margins!Y26</f>
        <v>10.75</v>
      </c>
      <c r="B31" s="97">
        <v>109.825</v>
      </c>
      <c r="C31" s="97">
        <v>109.27500000000001</v>
      </c>
      <c r="D31" s="109">
        <v>108.77500000000001</v>
      </c>
      <c r="E31" s="56"/>
      <c r="G31" s="71" t="s">
        <v>155</v>
      </c>
      <c r="H31" s="1774" t="s">
        <v>156</v>
      </c>
      <c r="I31" s="1775"/>
      <c r="J31" s="1"/>
      <c r="K31" s="1"/>
    </row>
    <row r="32" spans="1:14">
      <c r="A32" s="106">
        <f>margins!Y27</f>
        <v>10.875</v>
      </c>
      <c r="B32" s="96">
        <v>110.22499999999999</v>
      </c>
      <c r="C32" s="96">
        <v>109.675</v>
      </c>
      <c r="D32" s="107">
        <v>109.175</v>
      </c>
      <c r="E32" s="56"/>
      <c r="J32" s="1"/>
      <c r="K32" s="1"/>
    </row>
    <row r="33" spans="1:11" ht="15.75" thickBot="1">
      <c r="A33" s="108">
        <f>margins!Y28</f>
        <v>11</v>
      </c>
      <c r="B33" s="97">
        <v>110.625</v>
      </c>
      <c r="C33" s="97">
        <v>110.075</v>
      </c>
      <c r="D33" s="109">
        <v>109.575</v>
      </c>
      <c r="E33" s="56"/>
      <c r="G33" s="1"/>
      <c r="H33" s="1"/>
      <c r="I33" s="1"/>
      <c r="J33" s="1"/>
      <c r="K33" s="1"/>
    </row>
    <row r="34" spans="1:11">
      <c r="A34" s="106">
        <f>margins!Y29</f>
        <v>11.125</v>
      </c>
      <c r="B34" s="96">
        <v>111.02500000000001</v>
      </c>
      <c r="C34" s="96">
        <v>110.47499999999999</v>
      </c>
      <c r="D34" s="107">
        <v>109.97499999999999</v>
      </c>
      <c r="E34" s="56"/>
      <c r="G34" s="1289" t="s">
        <v>100</v>
      </c>
      <c r="H34" s="1290"/>
      <c r="I34" s="1"/>
      <c r="J34" s="1"/>
      <c r="K34" s="1"/>
    </row>
    <row r="35" spans="1:11">
      <c r="A35" s="108">
        <f>margins!Y30</f>
        <v>11.25</v>
      </c>
      <c r="B35" s="97">
        <v>111.425</v>
      </c>
      <c r="C35" s="97">
        <v>110.875</v>
      </c>
      <c r="D35" s="109">
        <v>110.375</v>
      </c>
      <c r="E35" s="56"/>
      <c r="G35" s="72" t="s">
        <v>101</v>
      </c>
      <c r="H35" s="73" t="s">
        <v>102</v>
      </c>
      <c r="I35" s="1"/>
      <c r="J35" s="1"/>
      <c r="K35" s="1"/>
    </row>
    <row r="36" spans="1:11">
      <c r="A36" s="106">
        <f>margins!Y31</f>
        <v>11.375</v>
      </c>
      <c r="B36" s="96">
        <v>111.825</v>
      </c>
      <c r="C36" s="96">
        <v>111.27500000000001</v>
      </c>
      <c r="D36" s="107">
        <v>110.77500000000001</v>
      </c>
      <c r="E36" s="56"/>
      <c r="G36" s="72" t="s">
        <v>103</v>
      </c>
      <c r="H36" s="74">
        <v>6.5000000000000002E-2</v>
      </c>
      <c r="I36" s="1"/>
      <c r="J36" s="1"/>
      <c r="K36" s="1"/>
    </row>
    <row r="37" spans="1:11">
      <c r="A37" s="108">
        <f>margins!Y32</f>
        <v>11.5</v>
      </c>
      <c r="B37" s="97">
        <v>112.22499999999999</v>
      </c>
      <c r="C37" s="97">
        <v>111.675</v>
      </c>
      <c r="D37" s="109">
        <v>111.175</v>
      </c>
      <c r="E37" s="56"/>
      <c r="G37" s="75" t="s">
        <v>157</v>
      </c>
      <c r="H37" s="76" t="s">
        <v>158</v>
      </c>
      <c r="I37" s="1"/>
      <c r="J37" s="1"/>
      <c r="K37" s="1"/>
    </row>
    <row r="38" spans="1:11" ht="15.75" thickBot="1">
      <c r="A38" s="110">
        <f>margins!Y33</f>
        <v>11.625</v>
      </c>
      <c r="B38" s="111">
        <v>112.625</v>
      </c>
      <c r="C38" s="111">
        <v>112.075</v>
      </c>
      <c r="D38" s="112">
        <v>111.575</v>
      </c>
      <c r="E38" s="56"/>
      <c r="G38" s="77" t="s">
        <v>105</v>
      </c>
      <c r="H38" s="78" t="s">
        <v>106</v>
      </c>
      <c r="I38" s="1"/>
      <c r="J38" s="1"/>
      <c r="K38" s="1"/>
    </row>
    <row r="40" spans="1:11">
      <c r="A40" s="3" t="s">
        <v>435</v>
      </c>
      <c r="B40" s="3"/>
      <c r="C40" s="1"/>
      <c r="D40" s="1"/>
      <c r="E40" s="1"/>
      <c r="F40" s="20"/>
      <c r="G40" s="1"/>
      <c r="H40" s="21"/>
      <c r="I40" s="20"/>
    </row>
    <row r="41" spans="1:11">
      <c r="A41" s="1759" t="s">
        <v>159</v>
      </c>
      <c r="B41" s="79"/>
      <c r="C41" s="79" t="s">
        <v>15</v>
      </c>
      <c r="D41" s="79" t="s">
        <v>16</v>
      </c>
      <c r="E41" s="79" t="s">
        <v>17</v>
      </c>
      <c r="F41" s="79" t="s">
        <v>18</v>
      </c>
      <c r="G41" s="79" t="s">
        <v>19</v>
      </c>
      <c r="H41" s="79" t="s">
        <v>20</v>
      </c>
      <c r="I41" s="80"/>
    </row>
    <row r="42" spans="1:11">
      <c r="A42" s="1760"/>
      <c r="B42" s="81" t="s">
        <v>112</v>
      </c>
      <c r="C42" s="101">
        <v>1.25</v>
      </c>
      <c r="D42" s="101">
        <v>1</v>
      </c>
      <c r="E42" s="101">
        <v>0.75</v>
      </c>
      <c r="F42" s="101">
        <v>0.375</v>
      </c>
      <c r="G42" s="101">
        <v>0.12500000000000003</v>
      </c>
      <c r="H42" s="101">
        <v>-0.24999999999999997</v>
      </c>
      <c r="I42" s="82"/>
    </row>
    <row r="43" spans="1:11">
      <c r="A43" s="1760"/>
      <c r="B43" s="81" t="s">
        <v>24</v>
      </c>
      <c r="C43" s="101">
        <v>1.125</v>
      </c>
      <c r="D43" s="101">
        <v>0.875</v>
      </c>
      <c r="E43" s="101">
        <v>0.49999999999999989</v>
      </c>
      <c r="F43" s="101">
        <v>0.24999999999999989</v>
      </c>
      <c r="G43" s="101">
        <v>-0.12500000000000011</v>
      </c>
      <c r="H43" s="101">
        <v>-0.625</v>
      </c>
      <c r="I43" s="82"/>
    </row>
    <row r="44" spans="1:11">
      <c r="A44" s="1760"/>
      <c r="B44" s="81" t="s">
        <v>25</v>
      </c>
      <c r="C44" s="101">
        <v>0.625</v>
      </c>
      <c r="D44" s="101">
        <v>0.375</v>
      </c>
      <c r="E44" s="101">
        <v>0.24999999999999986</v>
      </c>
      <c r="F44" s="101">
        <v>0</v>
      </c>
      <c r="G44" s="101">
        <v>-0.375</v>
      </c>
      <c r="H44" s="101">
        <v>-1</v>
      </c>
      <c r="I44" s="82"/>
    </row>
    <row r="45" spans="1:11">
      <c r="A45" s="1760"/>
      <c r="B45" s="81" t="s">
        <v>26</v>
      </c>
      <c r="C45" s="101">
        <v>0</v>
      </c>
      <c r="D45" s="101">
        <v>-0.24999999999999997</v>
      </c>
      <c r="E45" s="101">
        <v>-0.37500000000000011</v>
      </c>
      <c r="F45" s="101">
        <v>-0.62500000000000011</v>
      </c>
      <c r="G45" s="101">
        <v>-1</v>
      </c>
      <c r="H45" s="101">
        <v>-1.625</v>
      </c>
      <c r="I45" s="82"/>
    </row>
    <row r="46" spans="1:11">
      <c r="A46" s="1760"/>
      <c r="B46" s="81" t="s">
        <v>27</v>
      </c>
      <c r="C46" s="101" t="s">
        <v>14</v>
      </c>
      <c r="D46" s="101" t="s">
        <v>14</v>
      </c>
      <c r="E46" s="101" t="s">
        <v>14</v>
      </c>
      <c r="F46" s="101" t="s">
        <v>14</v>
      </c>
      <c r="G46" s="101" t="s">
        <v>14</v>
      </c>
      <c r="H46" s="101" t="s">
        <v>14</v>
      </c>
      <c r="I46" s="82"/>
    </row>
    <row r="47" spans="1:11">
      <c r="A47" s="1761"/>
      <c r="B47" s="83" t="s">
        <v>28</v>
      </c>
      <c r="C47" s="103" t="s">
        <v>14</v>
      </c>
      <c r="D47" s="103" t="s">
        <v>14</v>
      </c>
      <c r="E47" s="103" t="s">
        <v>14</v>
      </c>
      <c r="F47" s="103" t="s">
        <v>14</v>
      </c>
      <c r="G47" s="103" t="s">
        <v>14</v>
      </c>
      <c r="H47" s="103" t="s">
        <v>14</v>
      </c>
      <c r="I47" s="82"/>
    </row>
    <row r="48" spans="1:11">
      <c r="I48" s="84"/>
    </row>
    <row r="49" spans="1:9">
      <c r="A49" s="3" t="s">
        <v>117</v>
      </c>
      <c r="I49" s="84"/>
    </row>
    <row r="50" spans="1:9">
      <c r="A50" s="62"/>
      <c r="B50" s="95" t="s">
        <v>306</v>
      </c>
      <c r="C50" s="63" t="s">
        <v>118</v>
      </c>
      <c r="D50" s="63" t="s">
        <v>119</v>
      </c>
      <c r="E50" s="63" t="s">
        <v>120</v>
      </c>
      <c r="F50" s="63" t="s">
        <v>121</v>
      </c>
      <c r="G50" s="63" t="s">
        <v>122</v>
      </c>
      <c r="H50" s="63" t="s">
        <v>123</v>
      </c>
      <c r="I50" s="85"/>
    </row>
    <row r="51" spans="1:9">
      <c r="A51" s="86" t="s">
        <v>71</v>
      </c>
      <c r="B51" s="98" t="s">
        <v>72</v>
      </c>
      <c r="C51" s="99">
        <v>-0.25</v>
      </c>
      <c r="D51" s="99">
        <v>-0.25</v>
      </c>
      <c r="E51" s="99">
        <v>-0.25</v>
      </c>
      <c r="F51" s="99">
        <v>-0.375</v>
      </c>
      <c r="G51" s="99">
        <v>-0.5</v>
      </c>
      <c r="H51" s="99">
        <v>-0.5</v>
      </c>
      <c r="I51" s="85"/>
    </row>
    <row r="52" spans="1:9" ht="25.5">
      <c r="A52" s="86" t="s">
        <v>160</v>
      </c>
      <c r="B52" s="98" t="s">
        <v>78</v>
      </c>
      <c r="C52" s="99" t="s">
        <v>14</v>
      </c>
      <c r="D52" s="99" t="s">
        <v>14</v>
      </c>
      <c r="E52" s="99" t="s">
        <v>14</v>
      </c>
      <c r="F52" s="99" t="s">
        <v>14</v>
      </c>
      <c r="G52" s="99" t="s">
        <v>14</v>
      </c>
      <c r="H52" s="99" t="s">
        <v>14</v>
      </c>
      <c r="I52" s="87"/>
    </row>
    <row r="53" spans="1:9">
      <c r="A53" s="1739" t="s">
        <v>47</v>
      </c>
      <c r="B53" s="100" t="s">
        <v>437</v>
      </c>
      <c r="C53" s="101">
        <v>-0.25</v>
      </c>
      <c r="D53" s="101">
        <v>-0.25</v>
      </c>
      <c r="E53" s="101">
        <v>-0.25</v>
      </c>
      <c r="F53" s="101">
        <v>-0.25</v>
      </c>
      <c r="G53" s="101">
        <v>-0.25</v>
      </c>
      <c r="H53" s="101">
        <v>-0.25</v>
      </c>
      <c r="I53" s="82"/>
    </row>
    <row r="54" spans="1:9">
      <c r="A54" s="1740"/>
      <c r="B54" s="100" t="s">
        <v>128</v>
      </c>
      <c r="C54" s="101">
        <v>0</v>
      </c>
      <c r="D54" s="101">
        <v>0</v>
      </c>
      <c r="E54" s="101">
        <v>0</v>
      </c>
      <c r="F54" s="101">
        <v>0</v>
      </c>
      <c r="G54" s="101">
        <v>0</v>
      </c>
      <c r="H54" s="101">
        <v>0</v>
      </c>
      <c r="I54" s="82"/>
    </row>
    <row r="55" spans="1:9">
      <c r="A55" s="1740"/>
      <c r="B55" s="100" t="s">
        <v>129</v>
      </c>
      <c r="C55" s="101">
        <v>0</v>
      </c>
      <c r="D55" s="101">
        <v>0</v>
      </c>
      <c r="E55" s="101">
        <v>0</v>
      </c>
      <c r="F55" s="101">
        <v>0</v>
      </c>
      <c r="G55" s="101">
        <v>0</v>
      </c>
      <c r="H55" s="101">
        <v>0</v>
      </c>
      <c r="I55" s="82"/>
    </row>
    <row r="56" spans="1:9">
      <c r="A56" s="1740"/>
      <c r="B56" s="100" t="s">
        <v>130</v>
      </c>
      <c r="C56" s="101">
        <v>0</v>
      </c>
      <c r="D56" s="101">
        <v>0</v>
      </c>
      <c r="E56" s="101">
        <v>0</v>
      </c>
      <c r="F56" s="101">
        <v>0</v>
      </c>
      <c r="G56" s="101">
        <v>0</v>
      </c>
      <c r="H56" s="101" t="s">
        <v>14</v>
      </c>
      <c r="I56" s="82"/>
    </row>
    <row r="57" spans="1:9">
      <c r="A57" s="1740"/>
      <c r="B57" s="100" t="s">
        <v>131</v>
      </c>
      <c r="C57" s="101">
        <v>-0.25</v>
      </c>
      <c r="D57" s="101">
        <v>-0.25</v>
      </c>
      <c r="E57" s="101">
        <v>-0.25</v>
      </c>
      <c r="F57" s="101">
        <v>-0.25</v>
      </c>
      <c r="G57" s="101" t="s">
        <v>14</v>
      </c>
      <c r="H57" s="101" t="s">
        <v>14</v>
      </c>
      <c r="I57" s="82"/>
    </row>
    <row r="58" spans="1:9">
      <c r="A58" s="1740"/>
      <c r="B58" s="100" t="s">
        <v>132</v>
      </c>
      <c r="C58" s="101">
        <v>-0.375</v>
      </c>
      <c r="D58" s="101">
        <v>-0.375</v>
      </c>
      <c r="E58" s="101">
        <v>-0.375</v>
      </c>
      <c r="F58" s="101" t="s">
        <v>14</v>
      </c>
      <c r="G58" s="101" t="s">
        <v>14</v>
      </c>
      <c r="H58" s="101" t="s">
        <v>14</v>
      </c>
      <c r="I58" s="82"/>
    </row>
    <row r="59" spans="1:9">
      <c r="A59" s="1741"/>
      <c r="B59" s="102" t="s">
        <v>133</v>
      </c>
      <c r="C59" s="662">
        <v>-1</v>
      </c>
      <c r="D59" s="103">
        <v>-1</v>
      </c>
      <c r="E59" s="103">
        <v>-1</v>
      </c>
      <c r="F59" s="103">
        <v>-1.5</v>
      </c>
      <c r="G59" s="103" t="s">
        <v>14</v>
      </c>
      <c r="H59" s="103" t="s">
        <v>14</v>
      </c>
      <c r="I59" s="82"/>
    </row>
    <row r="60" spans="1:9">
      <c r="A60" s="991" t="s">
        <v>56</v>
      </c>
      <c r="B60" s="104" t="s">
        <v>574</v>
      </c>
      <c r="C60" s="101">
        <v>-0.375</v>
      </c>
      <c r="D60" s="101">
        <v>-0.375</v>
      </c>
      <c r="E60" s="101">
        <v>-0.375</v>
      </c>
      <c r="F60" s="101">
        <v>-0.5</v>
      </c>
      <c r="G60" s="101" t="s">
        <v>14</v>
      </c>
      <c r="H60" s="101" t="s">
        <v>14</v>
      </c>
      <c r="I60" s="82"/>
    </row>
    <row r="61" spans="1:9">
      <c r="A61" s="88" t="s">
        <v>62</v>
      </c>
      <c r="B61" s="104" t="s">
        <v>161</v>
      </c>
      <c r="C61" s="105">
        <v>-0.5</v>
      </c>
      <c r="D61" s="105">
        <v>-0.5</v>
      </c>
      <c r="E61" s="105">
        <v>-0.5</v>
      </c>
      <c r="F61" s="105">
        <v>-0.5</v>
      </c>
      <c r="G61" s="105">
        <v>-0.5</v>
      </c>
      <c r="H61" s="105">
        <v>-0.5</v>
      </c>
      <c r="I61" s="82"/>
    </row>
    <row r="62" spans="1:9">
      <c r="A62" s="88" t="s">
        <v>65</v>
      </c>
      <c r="B62" s="104" t="s">
        <v>162</v>
      </c>
      <c r="C62" s="105">
        <v>-0.5</v>
      </c>
      <c r="D62" s="105">
        <v>-0.5</v>
      </c>
      <c r="E62" s="105">
        <v>-0.5</v>
      </c>
      <c r="F62" s="105">
        <v>-0.5</v>
      </c>
      <c r="G62" s="105">
        <v>-0.625</v>
      </c>
      <c r="H62" s="105">
        <v>-0.75</v>
      </c>
      <c r="I62" s="82"/>
    </row>
    <row r="63" spans="1:9">
      <c r="A63" s="89"/>
      <c r="B63" s="104" t="s">
        <v>95</v>
      </c>
      <c r="C63" s="105">
        <v>0.75</v>
      </c>
      <c r="D63" s="105">
        <v>0.75</v>
      </c>
      <c r="E63" s="105">
        <v>0.75</v>
      </c>
      <c r="F63" s="105">
        <v>0.75</v>
      </c>
      <c r="G63" s="105">
        <v>1</v>
      </c>
      <c r="H63" s="105">
        <v>1.25</v>
      </c>
      <c r="I63" s="82"/>
    </row>
    <row r="64" spans="1:9">
      <c r="A64" s="90" t="s">
        <v>138</v>
      </c>
      <c r="B64" s="100" t="s">
        <v>96</v>
      </c>
      <c r="C64" s="101">
        <v>0.625</v>
      </c>
      <c r="D64" s="101">
        <v>0.625</v>
      </c>
      <c r="E64" s="101">
        <v>0.625</v>
      </c>
      <c r="F64" s="101">
        <v>0.625</v>
      </c>
      <c r="G64" s="101">
        <v>0.75</v>
      </c>
      <c r="H64" s="101">
        <v>1</v>
      </c>
      <c r="I64" s="82"/>
    </row>
    <row r="65" spans="1:9">
      <c r="A65" s="91" t="s">
        <v>139</v>
      </c>
      <c r="B65" s="100" t="s">
        <v>7</v>
      </c>
      <c r="C65" s="101">
        <v>0.125</v>
      </c>
      <c r="D65" s="101">
        <v>0.125</v>
      </c>
      <c r="E65" s="101">
        <v>0.125</v>
      </c>
      <c r="F65" s="101">
        <v>0.125</v>
      </c>
      <c r="G65" s="101">
        <v>0.125</v>
      </c>
      <c r="H65" s="101">
        <v>0.125</v>
      </c>
      <c r="I65" s="82"/>
    </row>
    <row r="66" spans="1:9" ht="15.75">
      <c r="A66" s="91" t="s">
        <v>163</v>
      </c>
      <c r="B66" s="100" t="s">
        <v>9</v>
      </c>
      <c r="C66" s="101">
        <v>-0.5</v>
      </c>
      <c r="D66" s="101">
        <v>-0.5</v>
      </c>
      <c r="E66" s="101">
        <v>-0.5</v>
      </c>
      <c r="F66" s="101">
        <v>-0.5</v>
      </c>
      <c r="G66" s="101">
        <v>-0.5</v>
      </c>
      <c r="H66" s="101">
        <v>-0.5</v>
      </c>
      <c r="I66" s="82"/>
    </row>
    <row r="67" spans="1:9">
      <c r="A67" s="91"/>
      <c r="B67" s="100" t="s">
        <v>11</v>
      </c>
      <c r="C67" s="101">
        <v>-1.6250000000000002</v>
      </c>
      <c r="D67" s="101">
        <v>-1.6250000000000002</v>
      </c>
      <c r="E67" s="101">
        <v>-1.6250000000000002</v>
      </c>
      <c r="F67" s="101">
        <v>-1.6250000000000002</v>
      </c>
      <c r="G67" s="101">
        <v>-1.6250000000000002</v>
      </c>
      <c r="H67" s="101">
        <v>-1.6250000000000002</v>
      </c>
      <c r="I67" s="82"/>
    </row>
    <row r="68" spans="1:9">
      <c r="A68" s="92"/>
      <c r="B68" s="102" t="s">
        <v>97</v>
      </c>
      <c r="C68" s="103">
        <v>-2.25</v>
      </c>
      <c r="D68" s="103">
        <v>-2.25</v>
      </c>
      <c r="E68" s="103">
        <v>-2.25</v>
      </c>
      <c r="F68" s="103">
        <v>-2.25</v>
      </c>
      <c r="G68" s="103">
        <v>-2.25</v>
      </c>
      <c r="H68" s="103">
        <v>-2.25</v>
      </c>
      <c r="I68" s="82"/>
    </row>
    <row r="69" spans="1:9">
      <c r="A69" s="1740" t="s">
        <v>68</v>
      </c>
      <c r="B69" s="100" t="s">
        <v>69</v>
      </c>
      <c r="C69" s="101">
        <v>-0.25</v>
      </c>
      <c r="D69" s="101">
        <v>-0.25</v>
      </c>
      <c r="E69" s="101">
        <v>-0.25</v>
      </c>
      <c r="F69" s="101">
        <v>-0.25</v>
      </c>
      <c r="G69" s="101">
        <v>-0.25</v>
      </c>
      <c r="H69" s="101">
        <v>-0.25</v>
      </c>
      <c r="I69" s="82"/>
    </row>
    <row r="70" spans="1:9" ht="15.75" thickBot="1">
      <c r="A70" s="1740"/>
      <c r="B70" s="100" t="s">
        <v>164</v>
      </c>
      <c r="C70" s="101">
        <v>-0.25</v>
      </c>
      <c r="D70" s="101">
        <v>-0.25</v>
      </c>
      <c r="E70" s="101">
        <v>-0.25</v>
      </c>
      <c r="F70" s="101">
        <v>-0.25</v>
      </c>
      <c r="G70" s="101">
        <v>-0.25</v>
      </c>
      <c r="H70" s="101">
        <v>-0.25</v>
      </c>
      <c r="I70" s="82"/>
    </row>
    <row r="71" spans="1:9">
      <c r="A71" s="1557"/>
      <c r="B71" s="1558"/>
      <c r="C71" s="1559"/>
      <c r="D71" s="1559"/>
      <c r="E71" s="1559"/>
      <c r="F71" s="1559"/>
      <c r="G71" s="1559"/>
      <c r="H71" s="1559"/>
    </row>
  </sheetData>
  <mergeCells count="13">
    <mergeCell ref="A69:A70"/>
    <mergeCell ref="A41:A47"/>
    <mergeCell ref="A53:A59"/>
    <mergeCell ref="C2:I2"/>
    <mergeCell ref="A7:D7"/>
    <mergeCell ref="G7:H7"/>
    <mergeCell ref="G25:I25"/>
    <mergeCell ref="H26:I26"/>
    <mergeCell ref="H27:I27"/>
    <mergeCell ref="H28:I28"/>
    <mergeCell ref="H29:I29"/>
    <mergeCell ref="H30:I30"/>
    <mergeCell ref="H31:I31"/>
  </mergeCells>
  <conditionalFormatting sqref="D3:D4">
    <cfRule type="cellIs" dxfId="110" priority="1" operator="equal">
      <formula>"N/A"</formula>
    </cfRule>
  </conditionalFormatting>
  <dataValidations disablePrompts="1" count="4">
    <dataValidation type="list" allowBlank="1" showInputMessage="1" showErrorMessage="1" sqref="M13" xr:uid="{F92C7C9E-41BE-47D4-B729-4D80783BFCB9}">
      <formula1>$B$41:$J$41</formula1>
    </dataValidation>
    <dataValidation type="list" allowBlank="1" showInputMessage="1" showErrorMessage="1" sqref="M14" xr:uid="{73632531-39E7-49A9-B1B0-DB92AC1BA8BA}">
      <formula1>$B$42:$B$47</formula1>
    </dataValidation>
    <dataValidation type="list" allowBlank="1" showInputMessage="1" showErrorMessage="1" sqref="M12" xr:uid="{3D972785-0C91-4095-A490-B8DB2E7E132D}">
      <formula1>$A$9:$A$38</formula1>
    </dataValidation>
    <dataValidation type="list" allowBlank="1" showInputMessage="1" showErrorMessage="1" sqref="M11" xr:uid="{86E5E47C-6E5D-4834-9AEB-0D44B16CC894}">
      <formula1>$B$9:$D$9</formula1>
    </dataValidation>
  </dataValidation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 xr:uid="{47F3A246-11BA-4D35-B5AB-A557FE0A463B}">
          <x14:formula1>
            <xm:f>margins!$N$183:$N$185</xm:f>
          </x14:formula1>
          <xm:sqref>M24</xm:sqref>
        </x14:dataValidation>
        <x14:dataValidation type="list" allowBlank="1" showInputMessage="1" showErrorMessage="1" xr:uid="{0D5108CA-54CD-46DA-BE6B-46D885FF2136}">
          <x14:formula1>
            <xm:f>margins!$A$162:$A$168</xm:f>
          </x14:formula1>
          <xm:sqref>M21</xm:sqref>
        </x14:dataValidation>
        <x14:dataValidation type="list" allowBlank="1" showInputMessage="1" showErrorMessage="1" xr:uid="{B2F78517-64CC-4281-96F0-0FFACFD27B3F}">
          <x14:formula1>
            <xm:f>margins!$A$198:$A$199</xm:f>
          </x14:formula1>
          <xm:sqref>M23</xm:sqref>
        </x14:dataValidation>
        <x14:dataValidation type="list" allowBlank="1" showInputMessage="1" showErrorMessage="1" xr:uid="{817CCAF4-DD67-4BCE-B409-48198C1F81A9}">
          <x14:formula1>
            <xm:f>margins!$A$170:$A$171</xm:f>
          </x14:formula1>
          <xm:sqref>M22</xm:sqref>
        </x14:dataValidation>
        <x14:dataValidation type="list" allowBlank="1" showInputMessage="1" showErrorMessage="1" xr:uid="{4A25E10D-44D9-4D3B-9D71-696F4226E6C8}">
          <x14:formula1>
            <xm:f>margins!$Z$137:$Z$138</xm:f>
          </x14:formula1>
          <xm:sqref>M16</xm:sqref>
        </x14:dataValidation>
        <x14:dataValidation type="list" allowBlank="1" showInputMessage="1" showErrorMessage="1" xr:uid="{D2D6BA3E-E099-409A-80B2-E183D2802AE9}">
          <x14:formula1>
            <xm:f>margins!$Z$155:$Z$156</xm:f>
          </x14:formula1>
          <xm:sqref>M18</xm:sqref>
        </x14:dataValidation>
        <x14:dataValidation type="list" allowBlank="1" showInputMessage="1" showErrorMessage="1" xr:uid="{64A2551E-00E4-4A77-A011-5A4CBFF8065A}">
          <x14:formula1>
            <xm:f>margins!$Z$140:$Z$141</xm:f>
          </x14:formula1>
          <xm:sqref>M19</xm:sqref>
        </x14:dataValidation>
        <x14:dataValidation type="list" allowBlank="1" showInputMessage="1" showErrorMessage="1" xr:uid="{36374B44-8CC5-40AB-9440-FC7E4EB50D1D}">
          <x14:formula1>
            <xm:f>margins!$Z$143:$Z$144</xm:f>
          </x14:formula1>
          <xm:sqref>M20</xm:sqref>
        </x14:dataValidation>
        <x14:dataValidation type="list" allowBlank="1" showInputMessage="1" showErrorMessage="1" xr:uid="{BD73AC99-3162-4A47-9033-1E59F1A5C4BA}">
          <x14:formula1>
            <xm:f>margins!$Z$134:$Z$135</xm:f>
          </x14:formula1>
          <xm:sqref>M15</xm:sqref>
        </x14:dataValidation>
        <x14:dataValidation type="list" allowBlank="1" showInputMessage="1" showErrorMessage="1" xr:uid="{A534988E-3F96-49B8-BDD2-73A87E907501}">
          <x14:formula1>
            <xm:f>margins!$Z$146:$Z$153</xm:f>
          </x14:formula1>
          <xm:sqref>M17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9FA6-EF3D-48A0-A6A0-A1482286D047}">
  <sheetPr codeName="Sheet30">
    <tabColor rgb="FF00B050"/>
  </sheetPr>
  <dimension ref="A1:Q124"/>
  <sheetViews>
    <sheetView view="pageBreakPreview" topLeftCell="A9" zoomScale="90" zoomScaleNormal="100" zoomScaleSheetLayoutView="90" workbookViewId="0">
      <selection activeCell="G38" sqref="G38"/>
    </sheetView>
  </sheetViews>
  <sheetFormatPr defaultColWidth="9.140625" defaultRowHeight="15"/>
  <cols>
    <col min="1" max="1" width="3.5703125" style="994" customWidth="1"/>
    <col min="2" max="2" width="18.140625" style="993" customWidth="1"/>
    <col min="3" max="4" width="13.7109375" style="993" customWidth="1"/>
    <col min="5" max="5" width="13.85546875" style="993" customWidth="1"/>
    <col min="6" max="6" width="13.7109375" style="993" customWidth="1"/>
    <col min="7" max="7" width="16.42578125" style="993" bestFit="1" customWidth="1"/>
    <col min="8" max="8" width="19.42578125" style="993" customWidth="1"/>
    <col min="9" max="9" width="13.7109375" style="993" customWidth="1"/>
    <col min="10" max="10" width="16.5703125" style="993" customWidth="1"/>
    <col min="11" max="11" width="16.42578125" style="993" customWidth="1"/>
    <col min="12" max="12" width="13.7109375" style="993" customWidth="1"/>
    <col min="13" max="13" width="5" style="993" customWidth="1"/>
    <col min="14" max="14" width="9.140625" style="992"/>
    <col min="15" max="15" width="19.85546875" style="992" customWidth="1"/>
    <col min="16" max="16" width="18.7109375" style="992" customWidth="1"/>
    <col min="17" max="17" width="16.5703125" style="992" customWidth="1"/>
    <col min="18" max="16384" width="9.140625" style="992"/>
  </cols>
  <sheetData>
    <row r="1" spans="1:17" s="993" customForma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386"/>
    </row>
    <row r="2" spans="1:17" s="993" customFormat="1">
      <c r="A2" s="1139"/>
      <c r="B2" s="998"/>
      <c r="C2" s="998"/>
      <c r="D2" s="998"/>
      <c r="E2" s="998"/>
      <c r="F2" s="998"/>
      <c r="G2" s="998"/>
      <c r="H2" s="998"/>
      <c r="I2" s="998"/>
      <c r="J2" s="994" t="s">
        <v>338</v>
      </c>
      <c r="K2" s="1698">
        <f ca="1">NOW()</f>
        <v>46059.35432604167</v>
      </c>
      <c r="L2" s="1698"/>
      <c r="M2" s="1395"/>
    </row>
    <row r="3" spans="1:17" s="993" customFormat="1">
      <c r="A3" s="1139"/>
      <c r="B3" s="998"/>
      <c r="C3" s="998"/>
      <c r="D3" s="998"/>
      <c r="E3" s="998"/>
      <c r="F3" s="998"/>
      <c r="G3" s="998"/>
      <c r="H3" s="998"/>
      <c r="I3" s="998"/>
      <c r="J3" s="998"/>
      <c r="K3" s="1697" t="s">
        <v>618</v>
      </c>
      <c r="L3" s="1697"/>
      <c r="M3" s="1203"/>
    </row>
    <row r="4" spans="1:17" s="993" customFormat="1">
      <c r="A4" s="1139"/>
      <c r="B4" s="998"/>
      <c r="C4" s="998"/>
      <c r="D4" s="998"/>
      <c r="E4" s="998"/>
      <c r="F4" s="998"/>
      <c r="G4" s="998"/>
      <c r="H4" s="998"/>
      <c r="I4" s="998"/>
      <c r="J4" s="998"/>
      <c r="K4" s="1379"/>
      <c r="L4" s="1379"/>
      <c r="M4" s="1387"/>
    </row>
    <row r="5" spans="1:17" s="993" customFormat="1">
      <c r="A5" s="1139"/>
      <c r="B5" s="998"/>
      <c r="C5" s="998"/>
      <c r="D5" s="998"/>
      <c r="E5" s="998"/>
      <c r="F5" s="998"/>
      <c r="G5" s="998"/>
      <c r="H5" s="998"/>
      <c r="I5" s="998"/>
      <c r="J5" s="998"/>
      <c r="K5" s="1403"/>
      <c r="L5" s="1379" t="s">
        <v>174</v>
      </c>
      <c r="M5" s="997"/>
    </row>
    <row r="6" spans="1:17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1387"/>
    </row>
    <row r="7" spans="1:17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1387"/>
    </row>
    <row r="8" spans="1:17" s="993" customFormat="1">
      <c r="A8" s="999"/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1203"/>
    </row>
    <row r="9" spans="1:17" s="993" customFormat="1" ht="15.75" thickBot="1">
      <c r="A9" s="1139"/>
      <c r="B9" s="1185"/>
      <c r="C9" s="1185"/>
      <c r="D9" s="1185"/>
      <c r="E9" s="1185"/>
      <c r="F9" s="1185"/>
      <c r="G9" s="1185"/>
      <c r="H9" s="1185"/>
      <c r="I9" s="1185"/>
      <c r="J9" s="1185"/>
      <c r="K9" s="1185"/>
      <c r="L9" s="1185"/>
      <c r="M9" s="1388"/>
    </row>
    <row r="10" spans="1:17" s="993" customFormat="1" ht="14.25" customHeight="1">
      <c r="A10" s="1699" t="s">
        <v>636</v>
      </c>
      <c r="B10" s="1700"/>
      <c r="C10" s="1700"/>
      <c r="D10" s="1700"/>
      <c r="E10" s="1700"/>
      <c r="F10" s="1700"/>
      <c r="G10" s="1700"/>
      <c r="H10" s="1700"/>
      <c r="I10" s="1700"/>
      <c r="J10" s="1700"/>
      <c r="K10" s="1700"/>
      <c r="L10" s="1700"/>
      <c r="M10" s="1701"/>
      <c r="O10" s="1666" t="s">
        <v>325</v>
      </c>
      <c r="P10" s="1667"/>
      <c r="Q10" s="1667"/>
    </row>
    <row r="11" spans="1:17" s="993" customFormat="1" ht="15" customHeight="1" thickBot="1">
      <c r="A11" s="1702"/>
      <c r="B11" s="1703"/>
      <c r="C11" s="1703"/>
      <c r="D11" s="1703"/>
      <c r="E11" s="1703"/>
      <c r="F11" s="1703"/>
      <c r="G11" s="1703"/>
      <c r="H11" s="1703"/>
      <c r="I11" s="1703"/>
      <c r="J11" s="1703"/>
      <c r="K11" s="1703"/>
      <c r="L11" s="1703"/>
      <c r="M11" s="1704"/>
      <c r="O11" s="422"/>
      <c r="P11" s="422"/>
      <c r="Q11" s="422"/>
    </row>
    <row r="12" spans="1:17" s="993" customFormat="1" ht="15.75" thickBot="1">
      <c r="A12" s="1201"/>
      <c r="B12" s="1199"/>
      <c r="C12" s="1687" t="s">
        <v>450</v>
      </c>
      <c r="D12" s="1688"/>
      <c r="E12" s="1689"/>
      <c r="F12" s="1200"/>
      <c r="G12" s="1199"/>
      <c r="H12" s="1199"/>
      <c r="I12" s="1199"/>
      <c r="J12" s="1199"/>
      <c r="K12" s="1199"/>
      <c r="L12" s="1199"/>
      <c r="M12" s="1222"/>
      <c r="O12" s="1169" t="s">
        <v>199</v>
      </c>
      <c r="P12" s="1169" t="s">
        <v>200</v>
      </c>
      <c r="Q12" s="1169" t="s">
        <v>201</v>
      </c>
    </row>
    <row r="13" spans="1:17" s="993" customFormat="1" ht="15.75" thickBot="1">
      <c r="A13" s="1186"/>
      <c r="B13" s="1353" t="s">
        <v>216</v>
      </c>
      <c r="C13" s="1378" t="s">
        <v>13</v>
      </c>
      <c r="D13" s="1353" t="s">
        <v>87</v>
      </c>
      <c r="E13" s="1398" t="s">
        <v>617</v>
      </c>
      <c r="G13" s="1138" t="s">
        <v>616</v>
      </c>
      <c r="H13" s="1137"/>
      <c r="I13" s="998"/>
      <c r="J13" s="1138" t="s">
        <v>615</v>
      </c>
      <c r="K13" s="1"/>
      <c r="L13" s="1"/>
      <c r="M13" s="997"/>
      <c r="O13" s="422"/>
      <c r="P13" s="422"/>
      <c r="Q13" s="422"/>
    </row>
    <row r="14" spans="1:17" s="993" customFormat="1">
      <c r="A14" s="1186"/>
      <c r="B14" s="1396">
        <f>margins!Y5</f>
        <v>8.125</v>
      </c>
      <c r="C14" s="1399">
        <v>98.188000000000002</v>
      </c>
      <c r="D14" s="1397">
        <v>97.638000000000005</v>
      </c>
      <c r="E14" s="1401">
        <v>97.138000000000005</v>
      </c>
      <c r="G14" s="1169" t="s">
        <v>94</v>
      </c>
      <c r="H14" s="1384" t="s">
        <v>6</v>
      </c>
      <c r="I14" s="998"/>
      <c r="J14" s="1437" t="s">
        <v>627</v>
      </c>
      <c r="K14" s="1192">
        <v>0</v>
      </c>
      <c r="M14" s="997"/>
      <c r="O14" s="609" t="s">
        <v>202</v>
      </c>
      <c r="P14" s="610" t="s">
        <v>91</v>
      </c>
      <c r="Q14" s="439"/>
    </row>
    <row r="15" spans="1:17" s="993" customFormat="1" ht="15.75" thickBot="1">
      <c r="A15" s="1186"/>
      <c r="B15" s="1220">
        <f>margins!Y6</f>
        <v>8.25</v>
      </c>
      <c r="C15" s="1399">
        <v>98.85</v>
      </c>
      <c r="D15" s="1397">
        <v>98.3</v>
      </c>
      <c r="E15" s="1401">
        <v>97.8</v>
      </c>
      <c r="G15" s="1376" t="s">
        <v>95</v>
      </c>
      <c r="H15" s="1191">
        <v>101</v>
      </c>
      <c r="I15" s="998"/>
      <c r="J15" s="1438" t="s">
        <v>614</v>
      </c>
      <c r="K15" s="1194">
        <v>-0.375</v>
      </c>
      <c r="M15" s="997"/>
      <c r="O15" s="611" t="s">
        <v>203</v>
      </c>
      <c r="P15" s="612">
        <v>9</v>
      </c>
      <c r="Q15" s="440">
        <f>IF(P14="7/6 Arm",VLOOKUP(P15,$B$14:$E$42,2,FALSE),IF(P14="10/6 Arm",VLOOKUP(P15,$B$14:$E$42,3,FALSE),VLOOKUP(P15,$B$14:$E$42,4,FALSE)))</f>
        <v>101.363</v>
      </c>
    </row>
    <row r="16" spans="1:17" s="993" customFormat="1">
      <c r="A16" s="1186"/>
      <c r="B16" s="1220">
        <f>margins!Y7</f>
        <v>8.375</v>
      </c>
      <c r="C16" s="1399">
        <v>99.513000000000005</v>
      </c>
      <c r="D16" s="1397">
        <v>98.962999999999994</v>
      </c>
      <c r="E16" s="1401">
        <v>98.462999999999994</v>
      </c>
      <c r="G16" s="1376" t="s">
        <v>96</v>
      </c>
      <c r="H16" s="1191">
        <v>101</v>
      </c>
      <c r="I16" s="998"/>
      <c r="M16" s="997"/>
      <c r="O16" s="611" t="s">
        <v>363</v>
      </c>
      <c r="P16" s="612" t="s">
        <v>19</v>
      </c>
      <c r="Q16" s="440"/>
    </row>
    <row r="17" spans="1:17" s="993" customFormat="1" ht="15.75" thickBot="1">
      <c r="A17" s="1186"/>
      <c r="B17" s="1220">
        <f>margins!Y8</f>
        <v>8.5</v>
      </c>
      <c r="C17" s="1399">
        <v>100.27500000000001</v>
      </c>
      <c r="D17" s="1397">
        <v>99.724999999999994</v>
      </c>
      <c r="E17" s="1401">
        <v>99.224999999999994</v>
      </c>
      <c r="G17" s="1376" t="s">
        <v>7</v>
      </c>
      <c r="H17" s="1191">
        <v>101</v>
      </c>
      <c r="I17" s="998"/>
      <c r="J17" s="1138" t="s">
        <v>611</v>
      </c>
      <c r="K17" s="1137"/>
      <c r="L17" s="1137"/>
      <c r="M17" s="1006"/>
      <c r="O17" s="611" t="s">
        <v>204</v>
      </c>
      <c r="P17" s="612" t="s">
        <v>26</v>
      </c>
      <c r="Q17" s="440">
        <f>IFERROR(INDEX($C$42:$H$47,MATCH(P17,E45:E50,0),MATCH(P16,F44:K44,0),1),0)</f>
        <v>0</v>
      </c>
    </row>
    <row r="18" spans="1:17" s="993" customFormat="1" ht="15" customHeight="1">
      <c r="A18" s="1186"/>
      <c r="B18" s="1220">
        <f>margins!Y9</f>
        <v>8.625</v>
      </c>
      <c r="C18" s="1399">
        <v>100.938</v>
      </c>
      <c r="D18" s="1397">
        <v>100.38800000000001</v>
      </c>
      <c r="E18" s="1401">
        <v>99.888000000000005</v>
      </c>
      <c r="G18" s="1376" t="s">
        <v>9</v>
      </c>
      <c r="H18" s="1191">
        <v>101</v>
      </c>
      <c r="I18" s="998"/>
      <c r="J18" s="1781" t="s">
        <v>142</v>
      </c>
      <c r="K18" s="1782"/>
      <c r="L18" s="1783"/>
      <c r="M18" s="997"/>
      <c r="O18" s="611" t="s">
        <v>71</v>
      </c>
      <c r="P18" s="612" t="s">
        <v>195</v>
      </c>
      <c r="Q18" s="440">
        <f t="shared" ref="Q18:Q26" si="0">IFERROR(INDEX($C$51:$H$70,MATCH(P18,$B$51:$B$70,0),MATCH($M$13,$C$41:$H$41,0),1),0)</f>
        <v>0</v>
      </c>
    </row>
    <row r="19" spans="1:17" s="993" customFormat="1">
      <c r="A19" s="1186"/>
      <c r="B19" s="1220">
        <f>margins!Y10</f>
        <v>8.75</v>
      </c>
      <c r="C19" s="1399">
        <v>101.83799999999999</v>
      </c>
      <c r="D19" s="1397">
        <v>101.288</v>
      </c>
      <c r="E19" s="1401">
        <v>100.788</v>
      </c>
      <c r="G19" s="1376" t="s">
        <v>11</v>
      </c>
      <c r="H19" s="1191">
        <v>99.275000000000006</v>
      </c>
      <c r="I19" s="998"/>
      <c r="J19" s="1784"/>
      <c r="K19" s="1785"/>
      <c r="L19" s="1786"/>
      <c r="M19" s="997"/>
      <c r="O19" s="611" t="s">
        <v>205</v>
      </c>
      <c r="P19" s="612" t="s">
        <v>195</v>
      </c>
      <c r="Q19" s="440">
        <f t="shared" si="0"/>
        <v>0</v>
      </c>
    </row>
    <row r="20" spans="1:17" s="993" customFormat="1" ht="15.75" thickBot="1">
      <c r="A20" s="1186"/>
      <c r="B20" s="1220">
        <f>margins!Y11</f>
        <v>8.875</v>
      </c>
      <c r="C20" s="1399">
        <v>102.125</v>
      </c>
      <c r="D20" s="1397">
        <v>101.575</v>
      </c>
      <c r="E20" s="1401">
        <v>101.075</v>
      </c>
      <c r="F20" s="998"/>
      <c r="G20" s="1377" t="s">
        <v>97</v>
      </c>
      <c r="H20" s="1190">
        <v>98.275000000000006</v>
      </c>
      <c r="I20" s="998"/>
      <c r="J20" s="1784" t="s">
        <v>710</v>
      </c>
      <c r="K20" s="1785"/>
      <c r="L20" s="1786"/>
      <c r="M20" s="997"/>
      <c r="O20" s="611" t="s">
        <v>47</v>
      </c>
      <c r="P20" s="612" t="s">
        <v>195</v>
      </c>
      <c r="Q20" s="440">
        <f t="shared" si="0"/>
        <v>0</v>
      </c>
    </row>
    <row r="21" spans="1:17" s="993" customFormat="1">
      <c r="A21" s="1186"/>
      <c r="B21" s="1220">
        <f>margins!Y12</f>
        <v>9</v>
      </c>
      <c r="C21" s="1399">
        <v>102.413</v>
      </c>
      <c r="D21" s="1397">
        <v>101.863</v>
      </c>
      <c r="E21" s="1401">
        <v>101.363</v>
      </c>
      <c r="F21" s="998"/>
      <c r="G21" s="1187"/>
      <c r="H21" s="1141"/>
      <c r="I21" s="998"/>
      <c r="J21" s="1784"/>
      <c r="K21" s="1785"/>
      <c r="L21" s="1786"/>
      <c r="M21" s="997"/>
      <c r="O21" s="611" t="s">
        <v>56</v>
      </c>
      <c r="P21" s="612" t="s">
        <v>195</v>
      </c>
      <c r="Q21" s="440">
        <f t="shared" si="0"/>
        <v>0</v>
      </c>
    </row>
    <row r="22" spans="1:17" s="993" customFormat="1">
      <c r="A22" s="1186"/>
      <c r="B22" s="1220">
        <f>margins!Y13</f>
        <v>9.125</v>
      </c>
      <c r="C22" s="1399">
        <v>103</v>
      </c>
      <c r="D22" s="1397">
        <v>102.45</v>
      </c>
      <c r="E22" s="1401">
        <v>101.95</v>
      </c>
      <c r="F22" s="1185"/>
      <c r="G22" s="1137"/>
      <c r="I22" s="1138"/>
      <c r="J22" s="1784" t="s">
        <v>711</v>
      </c>
      <c r="K22" s="1785"/>
      <c r="L22" s="1786"/>
      <c r="M22" s="997"/>
      <c r="O22" s="611" t="s">
        <v>62</v>
      </c>
      <c r="P22" s="612" t="s">
        <v>195</v>
      </c>
      <c r="Q22" s="440">
        <f t="shared" si="0"/>
        <v>0</v>
      </c>
    </row>
    <row r="23" spans="1:17" s="993" customFormat="1" ht="15.75" thickBot="1">
      <c r="A23" s="1139"/>
      <c r="B23" s="1220">
        <f>margins!Y14</f>
        <v>9.25</v>
      </c>
      <c r="C23" s="1399">
        <v>103.58799999999999</v>
      </c>
      <c r="D23" s="1397">
        <v>103.038</v>
      </c>
      <c r="E23" s="1401">
        <v>102.538</v>
      </c>
      <c r="F23" s="1185"/>
      <c r="G23" s="1138" t="s">
        <v>612</v>
      </c>
      <c r="H23" s="998"/>
      <c r="I23"/>
      <c r="J23" s="1784"/>
      <c r="K23" s="1785"/>
      <c r="L23" s="1786"/>
      <c r="M23" s="1389"/>
      <c r="O23" s="611" t="s">
        <v>137</v>
      </c>
      <c r="P23" s="612" t="s">
        <v>195</v>
      </c>
      <c r="Q23" s="440">
        <f t="shared" si="0"/>
        <v>0</v>
      </c>
    </row>
    <row r="24" spans="1:17" s="993" customFormat="1" ht="14.25" customHeight="1">
      <c r="A24" s="1139"/>
      <c r="B24" s="1220">
        <f>margins!Y15</f>
        <v>9.375</v>
      </c>
      <c r="C24" s="1399">
        <v>104.113</v>
      </c>
      <c r="D24" s="1397">
        <v>103.563</v>
      </c>
      <c r="E24" s="1401">
        <v>103.063</v>
      </c>
      <c r="F24" s="1185"/>
      <c r="G24" s="1184" t="s">
        <v>244</v>
      </c>
      <c r="H24" s="1385" t="s">
        <v>610</v>
      </c>
      <c r="I24"/>
      <c r="J24" s="1784" t="s">
        <v>220</v>
      </c>
      <c r="K24" s="1785"/>
      <c r="L24" s="1786"/>
      <c r="M24" s="1394"/>
      <c r="O24" s="611" t="s">
        <v>207</v>
      </c>
      <c r="P24" s="612" t="s">
        <v>95</v>
      </c>
      <c r="Q24" s="440">
        <f t="shared" si="0"/>
        <v>0</v>
      </c>
    </row>
    <row r="25" spans="1:17" s="993" customFormat="1" ht="15.75" thickBot="1">
      <c r="A25" s="1139"/>
      <c r="B25" s="1220">
        <f>margins!Y16</f>
        <v>9.5</v>
      </c>
      <c r="C25" s="1399">
        <v>104.63800000000001</v>
      </c>
      <c r="D25" s="1397">
        <v>104.08799999999999</v>
      </c>
      <c r="E25" s="1401">
        <v>103.58799999999999</v>
      </c>
      <c r="G25" s="1183" t="s">
        <v>215</v>
      </c>
      <c r="H25" s="1381">
        <v>6.5</v>
      </c>
      <c r="I25"/>
      <c r="J25" s="1787"/>
      <c r="K25" s="1788"/>
      <c r="L25" s="1789"/>
      <c r="M25" s="1394"/>
      <c r="O25" s="611" t="s">
        <v>69</v>
      </c>
      <c r="P25" s="612" t="s">
        <v>195</v>
      </c>
      <c r="Q25" s="440">
        <f t="shared" si="0"/>
        <v>0</v>
      </c>
    </row>
    <row r="26" spans="1:17" s="993" customFormat="1" ht="14.25" customHeight="1">
      <c r="A26" s="1139"/>
      <c r="B26" s="1220">
        <f>margins!Y17</f>
        <v>9.625</v>
      </c>
      <c r="C26" s="1399">
        <v>105.163</v>
      </c>
      <c r="D26" s="1397">
        <v>104.613</v>
      </c>
      <c r="E26" s="1401">
        <v>104.113</v>
      </c>
      <c r="G26" s="1183" t="s">
        <v>609</v>
      </c>
      <c r="H26" s="1381" t="s">
        <v>608</v>
      </c>
      <c r="I26"/>
      <c r="J26"/>
      <c r="K26"/>
      <c r="L26"/>
      <c r="M26" s="1394"/>
      <c r="O26" s="611" t="s">
        <v>164</v>
      </c>
      <c r="P26" s="612" t="s">
        <v>195</v>
      </c>
      <c r="Q26" s="440">
        <f t="shared" si="0"/>
        <v>0</v>
      </c>
    </row>
    <row r="27" spans="1:17" s="993" customFormat="1">
      <c r="A27" s="1139"/>
      <c r="B27" s="1220">
        <f>margins!Y18</f>
        <v>9.75</v>
      </c>
      <c r="C27" s="1399">
        <v>105.688</v>
      </c>
      <c r="D27" s="1397">
        <v>105.13800000000001</v>
      </c>
      <c r="E27" s="1401">
        <v>104.63800000000001</v>
      </c>
      <c r="G27" s="1183" t="s">
        <v>607</v>
      </c>
      <c r="H27" s="1382" t="s">
        <v>240</v>
      </c>
      <c r="I27"/>
      <c r="J27"/>
      <c r="K27"/>
      <c r="L27"/>
      <c r="M27" s="1394"/>
      <c r="O27" s="611" t="s">
        <v>209</v>
      </c>
      <c r="P27" s="612" t="s">
        <v>195</v>
      </c>
      <c r="Q27" s="440">
        <f>IF(P27=30,0,IF(P27=45, K15, 0))</f>
        <v>0</v>
      </c>
    </row>
    <row r="28" spans="1:17" s="993" customFormat="1" ht="14.25" customHeight="1" thickBot="1">
      <c r="A28" s="1139"/>
      <c r="B28" s="1220">
        <f>margins!Y19</f>
        <v>9.875</v>
      </c>
      <c r="C28" s="1399">
        <v>106.21299999999999</v>
      </c>
      <c r="D28" s="1397">
        <v>105.663</v>
      </c>
      <c r="E28" s="1401">
        <v>105.163</v>
      </c>
      <c r="G28" s="1180" t="s">
        <v>606</v>
      </c>
      <c r="H28" s="1383" t="s">
        <v>605</v>
      </c>
      <c r="I28"/>
      <c r="J28" s="1138" t="s">
        <v>145</v>
      </c>
      <c r="K28"/>
      <c r="L28"/>
      <c r="M28" s="1394"/>
      <c r="O28" s="613" t="s">
        <v>210</v>
      </c>
      <c r="P28" s="437"/>
      <c r="Q28" s="441">
        <f>Q17+Q19+Q20+Q21+Q22+Q23+Q24+Q25+Q26+Q27</f>
        <v>0</v>
      </c>
    </row>
    <row r="29" spans="1:17" s="993" customFormat="1" ht="15.75" thickBot="1">
      <c r="A29" s="1139"/>
      <c r="B29" s="1220">
        <f>margins!Y20</f>
        <v>10</v>
      </c>
      <c r="C29" s="1399">
        <v>106.738</v>
      </c>
      <c r="D29" s="1397">
        <v>106.188</v>
      </c>
      <c r="E29" s="1401">
        <v>105.688</v>
      </c>
      <c r="I29"/>
      <c r="J29" s="1434" t="s">
        <v>146</v>
      </c>
      <c r="K29" s="1790" t="s">
        <v>147</v>
      </c>
      <c r="L29" s="1791"/>
      <c r="M29" s="1394"/>
      <c r="O29" s="424"/>
      <c r="P29" s="425"/>
      <c r="Q29" s="434"/>
    </row>
    <row r="30" spans="1:17" s="993" customFormat="1" ht="15.75" thickBot="1">
      <c r="A30" s="1139"/>
      <c r="B30" s="1220">
        <f>margins!Y21</f>
        <v>10.125</v>
      </c>
      <c r="C30" s="1399">
        <v>107.26300000000001</v>
      </c>
      <c r="D30" s="1397">
        <v>106.71299999999999</v>
      </c>
      <c r="E30" s="1401">
        <v>106.21299999999999</v>
      </c>
      <c r="G30" s="1138"/>
      <c r="H30" s="1137"/>
      <c r="J30" s="1435" t="s">
        <v>148</v>
      </c>
      <c r="K30" s="1794" t="s">
        <v>657</v>
      </c>
      <c r="L30" s="1795"/>
      <c r="M30" s="1390"/>
      <c r="O30" s="426" t="s">
        <v>211</v>
      </c>
      <c r="P30" s="427"/>
      <c r="Q30" s="442">
        <f>IF(ISNUMBER(MATCH("NA", Q17:Q27, 0)), "NA", MIN(Q28+Q15,VLOOKUP($P$24,$G$15:$H$20,2,FALSE)))</f>
        <v>101</v>
      </c>
    </row>
    <row r="31" spans="1:17" s="993" customFormat="1" ht="15.75" thickBot="1">
      <c r="A31" s="1139"/>
      <c r="B31" s="1220">
        <f>margins!Y22</f>
        <v>10.25</v>
      </c>
      <c r="C31" s="1399">
        <v>107.788</v>
      </c>
      <c r="D31" s="1397">
        <v>107.238</v>
      </c>
      <c r="E31" s="1401">
        <v>106.738</v>
      </c>
      <c r="G31" s="1138"/>
      <c r="H31" s="1137"/>
      <c r="J31" s="1435" t="s">
        <v>149</v>
      </c>
      <c r="K31" s="1794" t="s">
        <v>150</v>
      </c>
      <c r="L31" s="1795"/>
      <c r="M31" s="1390"/>
      <c r="O31" s="421"/>
      <c r="P31" s="421"/>
      <c r="Q31" s="421"/>
    </row>
    <row r="32" spans="1:17" s="993" customFormat="1" ht="15.75" thickBot="1">
      <c r="A32" s="1139"/>
      <c r="B32" s="1220">
        <f>margins!Y23</f>
        <v>10.375</v>
      </c>
      <c r="C32" s="1399">
        <v>108.313</v>
      </c>
      <c r="D32" s="1397">
        <v>107.76300000000001</v>
      </c>
      <c r="E32" s="1401">
        <v>107.26300000000001</v>
      </c>
      <c r="J32" s="1435" t="s">
        <v>151</v>
      </c>
      <c r="K32" s="1794" t="s">
        <v>152</v>
      </c>
      <c r="L32" s="1795"/>
      <c r="M32" s="997"/>
      <c r="O32" s="782" t="s">
        <v>457</v>
      </c>
      <c r="P32" s="780"/>
      <c r="Q32" s="781"/>
    </row>
    <row r="33" spans="1:13" s="993" customFormat="1">
      <c r="A33" s="1139"/>
      <c r="B33" s="1220">
        <f>margins!Y24</f>
        <v>10.5</v>
      </c>
      <c r="C33" s="1399">
        <v>108.83799999999999</v>
      </c>
      <c r="D33" s="1397">
        <v>108.288</v>
      </c>
      <c r="E33" s="1401">
        <v>107.788</v>
      </c>
      <c r="J33" s="1435" t="s">
        <v>153</v>
      </c>
      <c r="K33" s="1794" t="s">
        <v>154</v>
      </c>
      <c r="L33" s="1795"/>
      <c r="M33" s="997"/>
    </row>
    <row r="34" spans="1:13" s="993" customFormat="1" ht="15.75" thickBot="1">
      <c r="A34" s="1139"/>
      <c r="B34" s="1220">
        <f>margins!Y25</f>
        <v>10.625</v>
      </c>
      <c r="C34" s="1399">
        <v>109.363</v>
      </c>
      <c r="D34" s="1397">
        <v>108.813</v>
      </c>
      <c r="E34" s="1401">
        <v>108.313</v>
      </c>
      <c r="J34" s="1436" t="s">
        <v>155</v>
      </c>
      <c r="K34" s="1792" t="s">
        <v>156</v>
      </c>
      <c r="L34" s="1793"/>
      <c r="M34" s="997"/>
    </row>
    <row r="35" spans="1:13" s="993" customFormat="1">
      <c r="A35" s="1139"/>
      <c r="B35" s="1220">
        <f>margins!Y26</f>
        <v>10.75</v>
      </c>
      <c r="C35" s="1399">
        <v>109.825</v>
      </c>
      <c r="D35" s="1397">
        <v>109.27500000000001</v>
      </c>
      <c r="E35" s="1401">
        <v>108.77500000000001</v>
      </c>
      <c r="M35" s="997"/>
    </row>
    <row r="36" spans="1:13" s="993" customFormat="1">
      <c r="A36" s="1139"/>
      <c r="B36" s="1220">
        <f>margins!Y27</f>
        <v>10.875</v>
      </c>
      <c r="C36" s="1399">
        <v>110.22499999999999</v>
      </c>
      <c r="D36" s="1397">
        <v>109.675</v>
      </c>
      <c r="E36" s="1401">
        <v>109.175</v>
      </c>
      <c r="M36" s="997"/>
    </row>
    <row r="37" spans="1:13" s="993" customFormat="1">
      <c r="A37" s="1139"/>
      <c r="B37" s="1220">
        <f>margins!Y28</f>
        <v>11</v>
      </c>
      <c r="C37" s="1399">
        <v>110.625</v>
      </c>
      <c r="D37" s="1397">
        <v>110.075</v>
      </c>
      <c r="E37" s="1401">
        <v>109.575</v>
      </c>
      <c r="M37" s="997"/>
    </row>
    <row r="38" spans="1:13" s="993" customFormat="1">
      <c r="A38" s="1139"/>
      <c r="B38" s="1220">
        <f>margins!Y29</f>
        <v>11.125</v>
      </c>
      <c r="C38" s="1399">
        <v>111.02500000000001</v>
      </c>
      <c r="D38" s="1397">
        <v>110.47499999999999</v>
      </c>
      <c r="E38" s="1401">
        <v>109.97499999999999</v>
      </c>
      <c r="M38" s="997"/>
    </row>
    <row r="39" spans="1:13" s="993" customFormat="1">
      <c r="A39" s="1139"/>
      <c r="B39" s="1220">
        <f>margins!Y30</f>
        <v>11.25</v>
      </c>
      <c r="C39" s="1399">
        <v>111.425</v>
      </c>
      <c r="D39" s="1397">
        <v>110.875</v>
      </c>
      <c r="E39" s="1401">
        <v>110.375</v>
      </c>
      <c r="M39" s="997"/>
    </row>
    <row r="40" spans="1:13" s="993" customFormat="1">
      <c r="A40" s="1139"/>
      <c r="B40" s="1220">
        <f>margins!Y31</f>
        <v>11.375</v>
      </c>
      <c r="C40" s="1399">
        <v>111.825</v>
      </c>
      <c r="D40" s="1397">
        <v>111.27500000000001</v>
      </c>
      <c r="E40" s="1401">
        <v>110.77500000000001</v>
      </c>
      <c r="M40" s="997"/>
    </row>
    <row r="41" spans="1:13" s="993" customFormat="1">
      <c r="A41" s="1139"/>
      <c r="B41" s="1220">
        <f>margins!Y32</f>
        <v>11.5</v>
      </c>
      <c r="C41" s="1399">
        <v>112.22499999999999</v>
      </c>
      <c r="D41" s="1397">
        <v>111.675</v>
      </c>
      <c r="E41" s="1401">
        <v>111.175</v>
      </c>
      <c r="M41" s="997"/>
    </row>
    <row r="42" spans="1:13" s="993" customFormat="1">
      <c r="A42" s="1139"/>
      <c r="B42" s="1220">
        <f>margins!Y33</f>
        <v>11.625</v>
      </c>
      <c r="C42" s="1399">
        <v>112.625</v>
      </c>
      <c r="D42" s="1397">
        <v>112.075</v>
      </c>
      <c r="E42" s="1401">
        <v>111.575</v>
      </c>
      <c r="M42" s="997"/>
    </row>
    <row r="43" spans="1:13" s="993" customFormat="1">
      <c r="A43" s="1139"/>
      <c r="B43" s="1171"/>
      <c r="C43" s="1170"/>
      <c r="D43" s="1271"/>
      <c r="M43" s="997"/>
    </row>
    <row r="44" spans="1:13" s="993" customFormat="1" ht="15.75" thickBot="1">
      <c r="A44" s="1139"/>
      <c r="G44" s="1138"/>
      <c r="H44" s="1137"/>
      <c r="M44" s="997"/>
    </row>
    <row r="45" spans="1:13" s="993" customFormat="1" ht="15.75" thickBot="1">
      <c r="A45" s="1139"/>
      <c r="B45" s="1779" t="s">
        <v>221</v>
      </c>
      <c r="C45" s="1779"/>
      <c r="D45" s="1779"/>
      <c r="E45" s="1687" t="s">
        <v>306</v>
      </c>
      <c r="F45" s="1688"/>
      <c r="G45" s="1688"/>
      <c r="H45" s="1688"/>
      <c r="I45" s="1688"/>
      <c r="J45" s="1689"/>
      <c r="M45" s="997"/>
    </row>
    <row r="46" spans="1:13" s="993" customFormat="1" ht="15.75" thickBot="1">
      <c r="A46" s="1139"/>
      <c r="B46" s="1364"/>
      <c r="C46" s="1371"/>
      <c r="D46" s="1372" t="s">
        <v>195</v>
      </c>
      <c r="E46" s="1165" t="s">
        <v>15</v>
      </c>
      <c r="F46" s="1168" t="s">
        <v>16</v>
      </c>
      <c r="G46" s="1165" t="s">
        <v>17</v>
      </c>
      <c r="H46" s="1167" t="s">
        <v>18</v>
      </c>
      <c r="I46" s="1166" t="s">
        <v>19</v>
      </c>
      <c r="J46" s="1164" t="s">
        <v>20</v>
      </c>
      <c r="M46" s="997"/>
    </row>
    <row r="47" spans="1:13" s="993" customFormat="1">
      <c r="A47" s="1139"/>
      <c r="B47" s="1711" t="s">
        <v>159</v>
      </c>
      <c r="C47" s="1729" t="s">
        <v>112</v>
      </c>
      <c r="D47" s="1780"/>
      <c r="E47" s="1151">
        <v>1.25</v>
      </c>
      <c r="F47" s="1151">
        <v>1</v>
      </c>
      <c r="G47" s="1151">
        <v>0.75</v>
      </c>
      <c r="H47" s="1151">
        <v>0.375</v>
      </c>
      <c r="I47" s="1151">
        <v>0.12500000000000003</v>
      </c>
      <c r="J47" s="1150">
        <v>-0.24999999999999997</v>
      </c>
      <c r="M47" s="997"/>
    </row>
    <row r="48" spans="1:13" s="993" customFormat="1">
      <c r="A48" s="1139"/>
      <c r="B48" s="1711"/>
      <c r="C48" s="1729" t="s">
        <v>24</v>
      </c>
      <c r="D48" s="1780"/>
      <c r="E48" s="1151">
        <v>1.125</v>
      </c>
      <c r="F48" s="1151">
        <v>0.875</v>
      </c>
      <c r="G48" s="1151">
        <v>0.49999999999999989</v>
      </c>
      <c r="H48" s="1151">
        <v>0.24999999999999989</v>
      </c>
      <c r="I48" s="1151">
        <v>-0.12500000000000011</v>
      </c>
      <c r="J48" s="1150">
        <v>-0.625</v>
      </c>
      <c r="M48" s="997"/>
    </row>
    <row r="49" spans="1:13" s="993" customFormat="1">
      <c r="A49" s="1139"/>
      <c r="B49" s="1711"/>
      <c r="C49" s="1729" t="s">
        <v>25</v>
      </c>
      <c r="D49" s="1780"/>
      <c r="E49" s="1151">
        <v>0.625</v>
      </c>
      <c r="F49" s="1151">
        <v>0.375</v>
      </c>
      <c r="G49" s="1151">
        <v>0.24999999999999986</v>
      </c>
      <c r="H49" s="1151">
        <v>0</v>
      </c>
      <c r="I49" s="1151">
        <v>-0.375</v>
      </c>
      <c r="J49" s="1150">
        <v>-1</v>
      </c>
      <c r="M49" s="997"/>
    </row>
    <row r="50" spans="1:13" s="993" customFormat="1" ht="15.75" thickBot="1">
      <c r="A50" s="1139"/>
      <c r="B50" s="1724"/>
      <c r="C50" s="1660" t="s">
        <v>26</v>
      </c>
      <c r="D50" s="1662"/>
      <c r="E50" s="1213">
        <v>0</v>
      </c>
      <c r="F50" s="1213">
        <v>-0.24999999999999997</v>
      </c>
      <c r="G50" s="1213">
        <v>-0.37500000000000011</v>
      </c>
      <c r="H50" s="1213">
        <v>-0.62500000000000011</v>
      </c>
      <c r="I50" s="1213">
        <v>-1</v>
      </c>
      <c r="J50" s="1212">
        <v>-1.625</v>
      </c>
      <c r="M50" s="997"/>
    </row>
    <row r="51" spans="1:13" s="993" customFormat="1" ht="15.75" thickBot="1">
      <c r="A51" s="1139"/>
      <c r="B51" s="1142"/>
      <c r="C51" s="1142"/>
      <c r="D51" s="1142"/>
      <c r="E51" s="1142"/>
      <c r="F51" s="1226"/>
      <c r="G51" s="1269"/>
      <c r="H51" s="1226"/>
      <c r="I51" s="1226"/>
      <c r="J51" s="1269"/>
      <c r="K51" s="1268"/>
      <c r="L51" s="1268"/>
      <c r="M51" s="1391"/>
    </row>
    <row r="52" spans="1:13" s="993" customFormat="1" ht="15.75" thickBot="1">
      <c r="A52" s="1139"/>
      <c r="B52" s="1779" t="s">
        <v>727</v>
      </c>
      <c r="C52" s="1779"/>
      <c r="D52" s="1779"/>
      <c r="E52" s="1687" t="s">
        <v>306</v>
      </c>
      <c r="F52" s="1688"/>
      <c r="G52" s="1688"/>
      <c r="H52" s="1688"/>
      <c r="I52" s="1688"/>
      <c r="J52" s="1689"/>
      <c r="K52" s="1185"/>
      <c r="L52" s="1185"/>
      <c r="M52" s="1388"/>
    </row>
    <row r="53" spans="1:13" s="993" customFormat="1" ht="15.75" thickBot="1">
      <c r="A53" s="1139"/>
      <c r="B53" s="1712"/>
      <c r="C53" s="1713"/>
      <c r="D53" s="1713"/>
      <c r="E53" s="1267" t="s">
        <v>15</v>
      </c>
      <c r="F53" s="1266" t="s">
        <v>16</v>
      </c>
      <c r="G53" s="1265" t="s">
        <v>17</v>
      </c>
      <c r="H53" s="1264" t="s">
        <v>18</v>
      </c>
      <c r="I53" s="1263" t="s">
        <v>19</v>
      </c>
      <c r="J53" s="1262" t="s">
        <v>20</v>
      </c>
      <c r="M53" s="997"/>
    </row>
    <row r="54" spans="1:13" s="993" customFormat="1" ht="15.75" thickBot="1">
      <c r="A54" s="1139"/>
      <c r="B54" s="1158" t="s">
        <v>71</v>
      </c>
      <c r="C54" s="1712" t="s">
        <v>72</v>
      </c>
      <c r="D54" s="1714"/>
      <c r="E54" s="1155">
        <v>-0.25</v>
      </c>
      <c r="F54" s="1154">
        <v>-0.25</v>
      </c>
      <c r="G54" s="1154">
        <v>-0.25</v>
      </c>
      <c r="H54" s="1154">
        <v>-0.375</v>
      </c>
      <c r="I54" s="1154">
        <v>-0.5</v>
      </c>
      <c r="J54" s="1153">
        <v>-0.5</v>
      </c>
      <c r="M54" s="997"/>
    </row>
    <row r="55" spans="1:13" s="993" customFormat="1">
      <c r="A55" s="1139"/>
      <c r="B55" s="1723" t="s">
        <v>47</v>
      </c>
      <c r="C55" s="1666" t="s">
        <v>455</v>
      </c>
      <c r="D55" s="1668"/>
      <c r="E55" s="1152">
        <v>-0.25</v>
      </c>
      <c r="F55" s="1151">
        <v>-0.25</v>
      </c>
      <c r="G55" s="1151">
        <v>-0.25</v>
      </c>
      <c r="H55" s="1151">
        <v>-0.25</v>
      </c>
      <c r="I55" s="1151">
        <v>-0.25</v>
      </c>
      <c r="J55" s="1150">
        <v>-0.25</v>
      </c>
      <c r="M55" s="997"/>
    </row>
    <row r="56" spans="1:13" s="993" customFormat="1">
      <c r="A56" s="1139"/>
      <c r="B56" s="1711"/>
      <c r="C56" s="1657" t="s">
        <v>128</v>
      </c>
      <c r="D56" s="1659"/>
      <c r="E56" s="1152">
        <v>0</v>
      </c>
      <c r="F56" s="1151">
        <v>0</v>
      </c>
      <c r="G56" s="1151">
        <v>0</v>
      </c>
      <c r="H56" s="1151">
        <v>0</v>
      </c>
      <c r="I56" s="1151">
        <v>0</v>
      </c>
      <c r="J56" s="1150">
        <v>0</v>
      </c>
      <c r="M56" s="997"/>
    </row>
    <row r="57" spans="1:13" s="993" customFormat="1">
      <c r="A57" s="1139"/>
      <c r="B57" s="1711"/>
      <c r="C57" s="1657" t="s">
        <v>129</v>
      </c>
      <c r="D57" s="1659"/>
      <c r="E57" s="1152">
        <v>0</v>
      </c>
      <c r="F57" s="1151">
        <v>0</v>
      </c>
      <c r="G57" s="1151">
        <v>0</v>
      </c>
      <c r="H57" s="1151">
        <v>0</v>
      </c>
      <c r="I57" s="1151">
        <v>0</v>
      </c>
      <c r="J57" s="1150">
        <v>0</v>
      </c>
      <c r="M57" s="997"/>
    </row>
    <row r="58" spans="1:13" s="993" customFormat="1">
      <c r="A58" s="1139"/>
      <c r="B58" s="1711"/>
      <c r="C58" s="1657" t="s">
        <v>130</v>
      </c>
      <c r="D58" s="1659"/>
      <c r="E58" s="1152">
        <v>0</v>
      </c>
      <c r="F58" s="1151">
        <v>0</v>
      </c>
      <c r="G58" s="1151">
        <v>0</v>
      </c>
      <c r="H58" s="1151">
        <v>0</v>
      </c>
      <c r="I58" s="1151">
        <v>0</v>
      </c>
      <c r="J58" s="1150" t="s">
        <v>14</v>
      </c>
      <c r="M58" s="997"/>
    </row>
    <row r="59" spans="1:13" s="993" customFormat="1">
      <c r="A59" s="1139"/>
      <c r="B59" s="1711"/>
      <c r="C59" s="1657" t="s">
        <v>131</v>
      </c>
      <c r="D59" s="1659"/>
      <c r="E59" s="1152">
        <v>-0.25</v>
      </c>
      <c r="F59" s="1151">
        <v>-0.25</v>
      </c>
      <c r="G59" s="1151">
        <v>-0.25</v>
      </c>
      <c r="H59" s="1151">
        <v>-0.25</v>
      </c>
      <c r="I59" s="1151" t="s">
        <v>14</v>
      </c>
      <c r="J59" s="1150" t="s">
        <v>14</v>
      </c>
      <c r="M59" s="997"/>
    </row>
    <row r="60" spans="1:13" s="993" customFormat="1">
      <c r="A60" s="1139"/>
      <c r="B60" s="1711"/>
      <c r="C60" s="1657" t="s">
        <v>132</v>
      </c>
      <c r="D60" s="1659"/>
      <c r="E60" s="1152">
        <v>-0.5</v>
      </c>
      <c r="F60" s="1151">
        <v>-0.5</v>
      </c>
      <c r="G60" s="1151">
        <v>-0.5</v>
      </c>
      <c r="H60" s="1151">
        <v>-0.5</v>
      </c>
      <c r="I60" s="1151" t="s">
        <v>14</v>
      </c>
      <c r="J60" s="1150" t="s">
        <v>14</v>
      </c>
      <c r="M60" s="997"/>
    </row>
    <row r="61" spans="1:13" s="993" customFormat="1" ht="15.75" thickBot="1">
      <c r="A61" s="1139"/>
      <c r="B61" s="1724"/>
      <c r="C61" s="1663" t="s">
        <v>133</v>
      </c>
      <c r="D61" s="1665"/>
      <c r="E61" s="1152">
        <v>-1</v>
      </c>
      <c r="F61" s="1151">
        <v>-1</v>
      </c>
      <c r="G61" s="1151">
        <v>-1</v>
      </c>
      <c r="H61" s="1151">
        <v>-1.5</v>
      </c>
      <c r="I61" s="1151" t="s">
        <v>14</v>
      </c>
      <c r="J61" s="1150" t="s">
        <v>14</v>
      </c>
      <c r="M61" s="997"/>
    </row>
    <row r="62" spans="1:13" s="993" customFormat="1" ht="15.75" thickBot="1">
      <c r="A62" s="1139"/>
      <c r="B62" s="1350" t="s">
        <v>56</v>
      </c>
      <c r="C62" s="1712" t="s">
        <v>574</v>
      </c>
      <c r="D62" s="1714"/>
      <c r="E62" s="1149">
        <v>-0.375</v>
      </c>
      <c r="F62" s="1148">
        <v>-0.375</v>
      </c>
      <c r="G62" s="1148">
        <v>-0.375</v>
      </c>
      <c r="H62" s="1148">
        <v>-0.5</v>
      </c>
      <c r="I62" s="1148" t="s">
        <v>14</v>
      </c>
      <c r="J62" s="1147" t="s">
        <v>14</v>
      </c>
      <c r="M62" s="997"/>
    </row>
    <row r="63" spans="1:13" s="993" customFormat="1" ht="15.75" thickBot="1">
      <c r="A63" s="1139"/>
      <c r="B63" s="1158" t="s">
        <v>62</v>
      </c>
      <c r="C63" s="1712" t="s">
        <v>161</v>
      </c>
      <c r="D63" s="1714"/>
      <c r="E63" s="1155">
        <v>-0.5</v>
      </c>
      <c r="F63" s="1154">
        <v>-0.5</v>
      </c>
      <c r="G63" s="1154">
        <v>-0.5</v>
      </c>
      <c r="H63" s="1154">
        <v>-0.5</v>
      </c>
      <c r="I63" s="1154">
        <v>-0.5</v>
      </c>
      <c r="J63" s="1153">
        <v>-0.5</v>
      </c>
      <c r="M63" s="997"/>
    </row>
    <row r="64" spans="1:13" s="993" customFormat="1" ht="15.75" thickBot="1">
      <c r="A64" s="1139"/>
      <c r="B64" s="1158" t="s">
        <v>65</v>
      </c>
      <c r="C64" s="1712" t="s">
        <v>635</v>
      </c>
      <c r="D64" s="1714"/>
      <c r="E64" s="1155">
        <v>-0.5</v>
      </c>
      <c r="F64" s="1154">
        <v>-0.5</v>
      </c>
      <c r="G64" s="1154">
        <v>-0.5</v>
      </c>
      <c r="H64" s="1154">
        <v>-0.5</v>
      </c>
      <c r="I64" s="1154">
        <v>-0.625</v>
      </c>
      <c r="J64" s="1153">
        <v>-0.75</v>
      </c>
      <c r="M64" s="997"/>
    </row>
    <row r="65" spans="1:13" s="993" customFormat="1" ht="15" customHeight="1">
      <c r="A65" s="1139"/>
      <c r="B65" s="1708" t="s">
        <v>601</v>
      </c>
      <c r="C65" s="1667" t="s">
        <v>95</v>
      </c>
      <c r="D65" s="1668"/>
      <c r="E65" s="1149">
        <v>0.75</v>
      </c>
      <c r="F65" s="1148">
        <v>0.75</v>
      </c>
      <c r="G65" s="1148">
        <v>0.75</v>
      </c>
      <c r="H65" s="1148">
        <v>0.75</v>
      </c>
      <c r="I65" s="1148">
        <v>1</v>
      </c>
      <c r="J65" s="1147">
        <v>1.25</v>
      </c>
      <c r="M65" s="997"/>
    </row>
    <row r="66" spans="1:13" s="993" customFormat="1">
      <c r="A66" s="1139"/>
      <c r="B66" s="1709"/>
      <c r="C66" s="1658" t="s">
        <v>96</v>
      </c>
      <c r="D66" s="1659"/>
      <c r="E66" s="1152">
        <v>0.625</v>
      </c>
      <c r="F66" s="1151">
        <v>0.625</v>
      </c>
      <c r="G66" s="1151">
        <v>0.625</v>
      </c>
      <c r="H66" s="1151">
        <v>0.625</v>
      </c>
      <c r="I66" s="1151">
        <v>0.75</v>
      </c>
      <c r="J66" s="1150">
        <v>1</v>
      </c>
      <c r="M66" s="997"/>
    </row>
    <row r="67" spans="1:13" s="993" customFormat="1">
      <c r="A67" s="1139"/>
      <c r="B67" s="1709"/>
      <c r="C67" s="1658" t="s">
        <v>7</v>
      </c>
      <c r="D67" s="1659"/>
      <c r="E67" s="1152">
        <v>0.125</v>
      </c>
      <c r="F67" s="1151">
        <v>0.125</v>
      </c>
      <c r="G67" s="1151">
        <v>0.125</v>
      </c>
      <c r="H67" s="1151">
        <v>0.125</v>
      </c>
      <c r="I67" s="1151">
        <v>0.125</v>
      </c>
      <c r="J67" s="1150">
        <v>0.125</v>
      </c>
      <c r="M67" s="997"/>
    </row>
    <row r="68" spans="1:13" s="993" customFormat="1">
      <c r="A68" s="1139"/>
      <c r="B68" s="1709"/>
      <c r="C68" s="1658" t="s">
        <v>9</v>
      </c>
      <c r="D68" s="1659"/>
      <c r="E68" s="1152">
        <v>-0.5</v>
      </c>
      <c r="F68" s="1151">
        <v>-0.5</v>
      </c>
      <c r="G68" s="1151">
        <v>-0.5</v>
      </c>
      <c r="H68" s="1151">
        <v>-0.5</v>
      </c>
      <c r="I68" s="1151">
        <v>-0.5</v>
      </c>
      <c r="J68" s="1150">
        <v>-0.5</v>
      </c>
      <c r="M68" s="997"/>
    </row>
    <row r="69" spans="1:13" s="993" customFormat="1">
      <c r="A69" s="1139"/>
      <c r="B69" s="1709"/>
      <c r="C69" s="1658" t="s">
        <v>11</v>
      </c>
      <c r="D69" s="1659"/>
      <c r="E69" s="1152">
        <v>-1.6250000000000002</v>
      </c>
      <c r="F69" s="1151">
        <v>-1.6250000000000002</v>
      </c>
      <c r="G69" s="1151">
        <v>-1.6250000000000002</v>
      </c>
      <c r="H69" s="1151">
        <v>-1.6250000000000002</v>
      </c>
      <c r="I69" s="1151">
        <v>-1.6250000000000002</v>
      </c>
      <c r="J69" s="1150">
        <v>-1.6250000000000002</v>
      </c>
      <c r="M69" s="997"/>
    </row>
    <row r="70" spans="1:13" s="993" customFormat="1" ht="15.75" thickBot="1">
      <c r="A70" s="1139"/>
      <c r="B70" s="1710"/>
      <c r="C70" s="1664" t="s">
        <v>97</v>
      </c>
      <c r="D70" s="1665"/>
      <c r="E70" s="1145">
        <v>-2.25</v>
      </c>
      <c r="F70" s="1144">
        <v>-2.25</v>
      </c>
      <c r="G70" s="1144">
        <v>-2.25</v>
      </c>
      <c r="H70" s="1144">
        <v>-2.25</v>
      </c>
      <c r="I70" s="1144">
        <v>-2.25</v>
      </c>
      <c r="J70" s="1143">
        <v>-2.25</v>
      </c>
      <c r="M70" s="997"/>
    </row>
    <row r="71" spans="1:13" s="993" customFormat="1" ht="15.75" thickBot="1">
      <c r="A71" s="1139"/>
      <c r="B71" s="1723" t="s">
        <v>68</v>
      </c>
      <c r="C71" s="1712" t="s">
        <v>69</v>
      </c>
      <c r="D71" s="1714"/>
      <c r="E71" s="1155">
        <v>-0.25</v>
      </c>
      <c r="F71" s="1154">
        <v>-0.25</v>
      </c>
      <c r="G71" s="1154">
        <v>-0.25</v>
      </c>
      <c r="H71" s="1154">
        <v>-0.25</v>
      </c>
      <c r="I71" s="1154">
        <v>-0.25</v>
      </c>
      <c r="J71" s="1153">
        <v>-0.25</v>
      </c>
      <c r="M71" s="997"/>
    </row>
    <row r="72" spans="1:13" s="993" customFormat="1" ht="15.75" thickBot="1">
      <c r="A72" s="1139"/>
      <c r="B72" s="1724"/>
      <c r="C72" s="1712" t="s">
        <v>164</v>
      </c>
      <c r="D72" s="1714"/>
      <c r="E72" s="1155">
        <v>-0.25</v>
      </c>
      <c r="F72" s="1154">
        <v>-0.25</v>
      </c>
      <c r="G72" s="1154">
        <v>-0.25</v>
      </c>
      <c r="H72" s="1154">
        <v>-0.25</v>
      </c>
      <c r="I72" s="1154">
        <v>-0.25</v>
      </c>
      <c r="J72" s="1153">
        <v>-0.25</v>
      </c>
      <c r="M72" s="997"/>
    </row>
    <row r="73" spans="1:13" s="993" customFormat="1" ht="15" customHeight="1">
      <c r="A73" s="1139"/>
      <c r="C73" s="1207"/>
      <c r="D73" s="1207"/>
      <c r="E73" s="1207"/>
      <c r="F73" s="1215"/>
      <c r="G73" s="1260"/>
      <c r="H73" s="1215"/>
      <c r="I73" s="1215"/>
      <c r="J73" s="1260"/>
      <c r="K73" s="1260"/>
      <c r="L73" s="1260"/>
      <c r="M73" s="1357"/>
    </row>
    <row r="74" spans="1:13" s="993" customFormat="1">
      <c r="A74" s="1139"/>
      <c r="C74" s="1207"/>
      <c r="D74" s="1207"/>
      <c r="E74" s="1207"/>
      <c r="F74" s="1215"/>
      <c r="G74" s="1260"/>
      <c r="H74" s="1215"/>
      <c r="I74" s="1215"/>
      <c r="J74" s="1260"/>
      <c r="K74" s="1260"/>
      <c r="L74" s="1260"/>
      <c r="M74" s="1357"/>
    </row>
    <row r="75" spans="1:13" s="993" customFormat="1">
      <c r="A75" s="1139"/>
      <c r="C75" s="1207"/>
      <c r="D75" s="1207"/>
      <c r="E75" s="1207"/>
      <c r="F75" s="1215"/>
      <c r="G75" s="1260"/>
      <c r="H75" s="1215"/>
      <c r="I75" s="1215"/>
      <c r="J75" s="1260"/>
      <c r="K75" s="1260"/>
      <c r="L75" s="1260"/>
      <c r="M75" s="1357"/>
    </row>
    <row r="76" spans="1:13" s="993" customFormat="1">
      <c r="A76" s="1139"/>
      <c r="C76" s="1207"/>
      <c r="D76" s="1207"/>
      <c r="E76" s="1207"/>
      <c r="F76" s="1215"/>
      <c r="G76" s="1260"/>
      <c r="H76" s="1215"/>
      <c r="I76" s="1215"/>
      <c r="J76" s="1260"/>
      <c r="K76" s="1260"/>
      <c r="L76" s="1260"/>
      <c r="M76" s="1357"/>
    </row>
    <row r="77" spans="1:13" s="993" customFormat="1" ht="15" customHeight="1">
      <c r="A77" s="1139"/>
      <c r="C77" s="1207"/>
      <c r="D77" s="1207"/>
      <c r="E77" s="1207"/>
      <c r="F77" s="1260"/>
      <c r="G77" s="1260"/>
      <c r="H77" s="1215"/>
      <c r="I77" s="1260"/>
      <c r="J77" s="1260"/>
      <c r="K77" s="1215"/>
      <c r="L77" s="1215"/>
      <c r="M77" s="1357"/>
    </row>
    <row r="78" spans="1:13" s="993" customFormat="1">
      <c r="A78" s="1139"/>
      <c r="B78" s="1261"/>
      <c r="C78" s="1207"/>
      <c r="D78" s="1207"/>
      <c r="E78" s="1207"/>
      <c r="F78" s="1260"/>
      <c r="G78" s="1215"/>
      <c r="H78" s="1260"/>
      <c r="I78" s="1260"/>
      <c r="J78" s="1215"/>
      <c r="K78" s="1215"/>
      <c r="L78" s="1215"/>
      <c r="M78" s="1357"/>
    </row>
    <row r="79" spans="1:13" s="993" customFormat="1">
      <c r="A79" s="1139"/>
      <c r="B79" s="1261"/>
      <c r="C79" s="1207"/>
      <c r="D79" s="1207"/>
      <c r="E79" s="1207"/>
      <c r="F79" s="1260"/>
      <c r="G79" s="1215"/>
      <c r="H79" s="1260"/>
      <c r="I79" s="1260"/>
      <c r="J79" s="1215"/>
      <c r="K79" s="1215"/>
      <c r="L79" s="1215"/>
      <c r="M79" s="1357"/>
    </row>
    <row r="80" spans="1:13" s="993" customFormat="1">
      <c r="A80" s="1139"/>
      <c r="B80" s="1261"/>
      <c r="C80" s="1207"/>
      <c r="D80" s="1207"/>
      <c r="E80" s="1207"/>
      <c r="F80" s="1260"/>
      <c r="G80" s="1215"/>
      <c r="H80" s="1260"/>
      <c r="I80" s="1260"/>
      <c r="J80" s="1215"/>
      <c r="K80" s="1215"/>
      <c r="L80" s="1215"/>
      <c r="M80" s="1357"/>
    </row>
    <row r="81" spans="1:13" s="993" customFormat="1">
      <c r="A81" s="1139"/>
      <c r="B81" s="1261"/>
      <c r="C81" s="1207"/>
      <c r="D81" s="1207"/>
      <c r="E81" s="1207"/>
      <c r="F81" s="1260"/>
      <c r="G81" s="1260"/>
      <c r="H81" s="1215"/>
      <c r="I81" s="1260"/>
      <c r="J81" s="1260"/>
      <c r="K81" s="1215"/>
      <c r="L81" s="1215"/>
      <c r="M81" s="1357"/>
    </row>
    <row r="82" spans="1:13" s="993" customFormat="1">
      <c r="A82" s="1139"/>
      <c r="B82" s="1142" t="s">
        <v>600</v>
      </c>
      <c r="C82" s="1207"/>
      <c r="D82" s="1207"/>
      <c r="E82" s="1207"/>
      <c r="F82" s="1260"/>
      <c r="G82" s="1260"/>
      <c r="H82" s="1215"/>
      <c r="I82" s="1260"/>
      <c r="J82" s="1260"/>
      <c r="K82" s="1215"/>
      <c r="L82" s="1215"/>
      <c r="M82" s="1357"/>
    </row>
    <row r="83" spans="1:13" s="993" customFormat="1">
      <c r="A83" s="1139"/>
      <c r="B83" s="1142"/>
      <c r="C83" s="1207"/>
      <c r="D83" s="1207"/>
      <c r="E83" s="1207"/>
      <c r="F83" s="1215"/>
      <c r="G83" s="1260"/>
      <c r="H83" s="1215"/>
      <c r="I83" s="1215"/>
      <c r="J83" s="1260"/>
      <c r="K83" s="1260"/>
      <c r="L83" s="1260"/>
      <c r="M83" s="1357"/>
    </row>
    <row r="84" spans="1:13" s="993" customFormat="1">
      <c r="A84" s="1139"/>
      <c r="B84" s="1142"/>
      <c r="C84" s="1207"/>
      <c r="D84" s="1207"/>
      <c r="E84" s="1207"/>
      <c r="F84" s="1215"/>
      <c r="G84" s="1260"/>
      <c r="H84" s="1215"/>
      <c r="I84" s="1215"/>
      <c r="J84" s="1260"/>
      <c r="K84" s="1260"/>
      <c r="L84" s="1260"/>
      <c r="M84" s="1357"/>
    </row>
    <row r="85" spans="1:13" s="993" customFormat="1">
      <c r="A85" s="1139"/>
      <c r="B85" s="1142"/>
      <c r="C85" s="1207"/>
      <c r="D85" s="1207"/>
      <c r="E85" s="1207"/>
      <c r="F85" s="1215"/>
      <c r="G85" s="1260"/>
      <c r="H85" s="1215"/>
      <c r="I85" s="1215"/>
      <c r="J85" s="1260"/>
      <c r="K85" s="1260"/>
      <c r="L85" s="1260"/>
      <c r="M85" s="1357"/>
    </row>
    <row r="86" spans="1:13" s="993" customFormat="1">
      <c r="A86" s="1139"/>
      <c r="B86" s="1142" t="s">
        <v>68</v>
      </c>
      <c r="D86" s="1207"/>
      <c r="E86" s="1207"/>
      <c r="F86" s="1215"/>
      <c r="G86" s="1260"/>
      <c r="H86" s="1215"/>
      <c r="I86" s="1215"/>
      <c r="J86" s="1260"/>
      <c r="K86" s="1260"/>
      <c r="L86" s="1260"/>
      <c r="M86" s="1357"/>
    </row>
    <row r="87" spans="1:13" s="993" customFormat="1">
      <c r="A87" s="1139"/>
      <c r="B87" s="1142"/>
      <c r="D87" s="1207"/>
      <c r="E87" s="1207"/>
      <c r="F87" s="1215"/>
      <c r="G87" s="1260"/>
      <c r="H87" s="1215"/>
      <c r="I87" s="1215"/>
      <c r="J87" s="1260"/>
      <c r="K87" s="1260"/>
      <c r="L87" s="1260"/>
      <c r="M87" s="1357"/>
    </row>
    <row r="88" spans="1:13" s="993" customFormat="1">
      <c r="A88" s="1139"/>
      <c r="B88" s="1227" t="s">
        <v>134</v>
      </c>
      <c r="C88" s="1207"/>
      <c r="D88" s="1207"/>
      <c r="E88" s="1207"/>
      <c r="F88" s="1225"/>
      <c r="G88" s="1225"/>
      <c r="H88" s="1225"/>
      <c r="I88" s="1225"/>
      <c r="J88" s="1225"/>
      <c r="K88" s="1225"/>
      <c r="L88" s="1225"/>
      <c r="M88" s="1392"/>
    </row>
    <row r="89" spans="1:13" s="993" customFormat="1">
      <c r="A89" s="1139"/>
      <c r="B89" s="1208"/>
      <c r="C89" s="1207"/>
      <c r="D89" s="1207"/>
      <c r="E89" s="1207"/>
      <c r="F89" s="1207"/>
      <c r="G89" s="1207"/>
      <c r="H89" s="1207"/>
      <c r="I89" s="1207"/>
      <c r="J89" s="1207"/>
      <c r="K89" s="1207"/>
      <c r="L89" s="1207"/>
      <c r="M89" s="1393"/>
    </row>
    <row r="90" spans="1:13" s="993" customFormat="1">
      <c r="A90" s="1139"/>
      <c r="M90" s="997"/>
    </row>
    <row r="91" spans="1:13" s="993" customFormat="1">
      <c r="A91" s="1139"/>
      <c r="M91" s="997"/>
    </row>
    <row r="92" spans="1:13" s="993" customFormat="1">
      <c r="A92" s="1139"/>
      <c r="M92" s="997"/>
    </row>
    <row r="93" spans="1:13" s="993" customFormat="1">
      <c r="A93" s="1139"/>
      <c r="M93" s="997"/>
    </row>
    <row r="94" spans="1:13" s="993" customFormat="1">
      <c r="A94" s="1139"/>
      <c r="M94" s="997"/>
    </row>
    <row r="95" spans="1:13" s="993" customFormat="1">
      <c r="A95" s="1139"/>
      <c r="M95" s="997"/>
    </row>
    <row r="96" spans="1:13" s="993" customFormat="1">
      <c r="A96" s="1139"/>
      <c r="M96" s="997"/>
    </row>
    <row r="97" spans="1:13" s="993" customFormat="1">
      <c r="A97" s="1139"/>
      <c r="M97" s="997"/>
    </row>
    <row r="98" spans="1:13" s="993" customFormat="1" ht="15" customHeight="1">
      <c r="A98" s="1139"/>
      <c r="M98" s="997"/>
    </row>
    <row r="99" spans="1:13" s="993" customFormat="1" ht="15" customHeight="1">
      <c r="A99" s="1139"/>
      <c r="M99" s="997"/>
    </row>
    <row r="100" spans="1:13" s="993" customFormat="1" ht="15" customHeight="1">
      <c r="A100" s="1139"/>
      <c r="M100" s="997"/>
    </row>
    <row r="101" spans="1:13" s="993" customFormat="1" ht="15" customHeight="1">
      <c r="A101" s="1139"/>
      <c r="M101" s="997"/>
    </row>
    <row r="102" spans="1:13" s="993" customFormat="1" ht="15" customHeight="1">
      <c r="A102" s="1139"/>
      <c r="M102" s="997"/>
    </row>
    <row r="103" spans="1:13" s="993" customFormat="1" ht="15" customHeight="1">
      <c r="A103" s="1139"/>
      <c r="M103" s="997"/>
    </row>
    <row r="104" spans="1:13" s="993" customFormat="1">
      <c r="A104" s="1139"/>
      <c r="M104" s="997"/>
    </row>
    <row r="105" spans="1:13" s="993" customFormat="1">
      <c r="A105" s="1139"/>
      <c r="M105" s="997"/>
    </row>
    <row r="106" spans="1:13" s="993" customFormat="1">
      <c r="A106" s="1139"/>
      <c r="M106" s="997"/>
    </row>
    <row r="107" spans="1:13" s="993" customFormat="1">
      <c r="A107" s="1139"/>
      <c r="M107" s="997"/>
    </row>
    <row r="108" spans="1:13" s="993" customFormat="1">
      <c r="A108" s="1139"/>
      <c r="G108" s="1138"/>
      <c r="H108" s="1137"/>
      <c r="M108" s="997"/>
    </row>
    <row r="109" spans="1:13" s="993" customFormat="1">
      <c r="A109" s="1139"/>
      <c r="G109" s="1138"/>
      <c r="H109" s="1137"/>
      <c r="M109" s="997"/>
    </row>
    <row r="110" spans="1:13" s="993" customFormat="1">
      <c r="A110" s="1139"/>
      <c r="G110" s="1138"/>
      <c r="H110" s="1137"/>
      <c r="M110" s="997"/>
    </row>
    <row r="111" spans="1:13" s="993" customFormat="1">
      <c r="A111" s="1139"/>
      <c r="G111" s="1138"/>
      <c r="H111" s="1137"/>
      <c r="M111" s="997"/>
    </row>
    <row r="112" spans="1:13" s="993" customFormat="1">
      <c r="A112" s="1139"/>
      <c r="G112" s="1138"/>
      <c r="H112" s="1137"/>
      <c r="M112" s="997"/>
    </row>
    <row r="113" spans="1:13" s="993" customFormat="1">
      <c r="A113" s="1139"/>
      <c r="M113" s="997"/>
    </row>
    <row r="114" spans="1:13" s="993" customFormat="1">
      <c r="A114" s="1139"/>
      <c r="M114" s="997"/>
    </row>
    <row r="115" spans="1:13" s="993" customFormat="1">
      <c r="A115" s="1139"/>
      <c r="M115" s="997"/>
    </row>
    <row r="116" spans="1:13" s="993" customFormat="1">
      <c r="A116" s="1139"/>
      <c r="M116" s="997"/>
    </row>
    <row r="117" spans="1:13" s="993" customFormat="1">
      <c r="A117" s="1139"/>
      <c r="M117" s="997"/>
    </row>
    <row r="118" spans="1:13" s="993" customFormat="1">
      <c r="A118" s="1139"/>
      <c r="M118" s="997"/>
    </row>
    <row r="119" spans="1:13" s="993" customFormat="1">
      <c r="A119" s="1139"/>
      <c r="M119" s="997"/>
    </row>
    <row r="120" spans="1:13" s="993" customFormat="1" ht="15.75" thickBot="1">
      <c r="A120" s="1206"/>
      <c r="M120" s="997"/>
    </row>
    <row r="121" spans="1:13" s="993" customFormat="1" ht="15" customHeight="1">
      <c r="A121" s="1002"/>
      <c r="B121" s="1755" t="s">
        <v>184</v>
      </c>
      <c r="C121" s="1755"/>
      <c r="D121" s="1755"/>
      <c r="E121" s="1755"/>
      <c r="F121" s="1755"/>
      <c r="G121" s="1755"/>
      <c r="H121" s="1755"/>
      <c r="I121" s="1755"/>
      <c r="J121" s="1755"/>
      <c r="K121" s="1755"/>
      <c r="L121" s="1755"/>
      <c r="M121" s="1776"/>
    </row>
    <row r="122" spans="1:13" s="993" customFormat="1">
      <c r="A122" s="999"/>
      <c r="B122" s="1756"/>
      <c r="C122" s="1756"/>
      <c r="D122" s="1756"/>
      <c r="E122" s="1756"/>
      <c r="F122" s="1756"/>
      <c r="G122" s="1756"/>
      <c r="H122" s="1756"/>
      <c r="I122" s="1756"/>
      <c r="J122" s="1756"/>
      <c r="K122" s="1756"/>
      <c r="L122" s="1756"/>
      <c r="M122" s="1777"/>
    </row>
    <row r="123" spans="1:13" s="993" customFormat="1">
      <c r="A123" s="999"/>
      <c r="B123" s="1756"/>
      <c r="C123" s="1756"/>
      <c r="D123" s="1756"/>
      <c r="E123" s="1756"/>
      <c r="F123" s="1756"/>
      <c r="G123" s="1756"/>
      <c r="H123" s="1756"/>
      <c r="I123" s="1756"/>
      <c r="J123" s="1756"/>
      <c r="K123" s="1756"/>
      <c r="L123" s="1756"/>
      <c r="M123" s="1777"/>
    </row>
    <row r="124" spans="1:13" s="993" customFormat="1" ht="15.75" thickBot="1">
      <c r="A124" s="996"/>
      <c r="B124" s="1757"/>
      <c r="C124" s="1757"/>
      <c r="D124" s="1757"/>
      <c r="E124" s="1757"/>
      <c r="F124" s="1757"/>
      <c r="G124" s="1757"/>
      <c r="H124" s="1757"/>
      <c r="I124" s="1757"/>
      <c r="J124" s="1757"/>
      <c r="K124" s="1757"/>
      <c r="L124" s="1757"/>
      <c r="M124" s="1778"/>
    </row>
  </sheetData>
  <mergeCells count="48">
    <mergeCell ref="C59:D59"/>
    <mergeCell ref="C58:D58"/>
    <mergeCell ref="C57:D57"/>
    <mergeCell ref="O10:Q10"/>
    <mergeCell ref="C56:D56"/>
    <mergeCell ref="C55:D55"/>
    <mergeCell ref="C54:D54"/>
    <mergeCell ref="J20:L21"/>
    <mergeCell ref="J22:L23"/>
    <mergeCell ref="J24:L25"/>
    <mergeCell ref="K29:L29"/>
    <mergeCell ref="K34:L34"/>
    <mergeCell ref="K33:L33"/>
    <mergeCell ref="K32:L32"/>
    <mergeCell ref="K31:L31"/>
    <mergeCell ref="K30:L30"/>
    <mergeCell ref="K3:L3"/>
    <mergeCell ref="K2:L2"/>
    <mergeCell ref="J18:L19"/>
    <mergeCell ref="B55:B61"/>
    <mergeCell ref="B71:B72"/>
    <mergeCell ref="B65:B70"/>
    <mergeCell ref="C72:D72"/>
    <mergeCell ref="C71:D71"/>
    <mergeCell ref="C70:D70"/>
    <mergeCell ref="C69:D69"/>
    <mergeCell ref="C68:D68"/>
    <mergeCell ref="C67:D67"/>
    <mergeCell ref="C66:D66"/>
    <mergeCell ref="C65:D65"/>
    <mergeCell ref="C64:D64"/>
    <mergeCell ref="C63:D63"/>
    <mergeCell ref="B121:M124"/>
    <mergeCell ref="E52:J52"/>
    <mergeCell ref="B52:D52"/>
    <mergeCell ref="B53:D53"/>
    <mergeCell ref="A10:M11"/>
    <mergeCell ref="E45:J45"/>
    <mergeCell ref="B45:D45"/>
    <mergeCell ref="C12:E12"/>
    <mergeCell ref="B47:B50"/>
    <mergeCell ref="C49:D49"/>
    <mergeCell ref="C50:D50"/>
    <mergeCell ref="C47:D47"/>
    <mergeCell ref="C48:D48"/>
    <mergeCell ref="C62:D62"/>
    <mergeCell ref="C61:D61"/>
    <mergeCell ref="C60:D60"/>
  </mergeCells>
  <dataValidations disablePrompts="1" count="3">
    <dataValidation type="list" allowBlank="1" showInputMessage="1" showErrorMessage="1" sqref="P14" xr:uid="{F4ABFC57-B539-46B7-998A-793A9CA21DA7}">
      <formula1>$C$13:$E$13</formula1>
    </dataValidation>
    <dataValidation type="list" allowBlank="1" showInputMessage="1" showErrorMessage="1" sqref="P15" xr:uid="{0D838C6C-33E0-46E5-80B6-8AF6FC6DE6E3}">
      <formula1>$B$14:$B$41</formula1>
    </dataValidation>
    <dataValidation type="list" allowBlank="1" showInputMessage="1" showErrorMessage="1" sqref="P16" xr:uid="{0415CF43-E502-445B-942D-3CD7394DB9F6}">
      <formula1>$D$46:$J$46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733C3328-AF79-4DFF-AB0B-76C497E164C3}">
          <x14:formula1>
            <xm:f>margins!$A$170:$A$171</xm:f>
          </x14:formula1>
          <xm:sqref>P25</xm:sqref>
        </x14:dataValidation>
        <x14:dataValidation type="list" allowBlank="1" showInputMessage="1" showErrorMessage="1" xr:uid="{8AF98B06-88F2-4358-9C66-8380DFF1EDF0}">
          <x14:formula1>
            <xm:f>margins!$A$198:$A$199</xm:f>
          </x14:formula1>
          <xm:sqref>P26</xm:sqref>
        </x14:dataValidation>
        <x14:dataValidation type="list" allowBlank="1" showInputMessage="1" showErrorMessage="1" xr:uid="{848E77FC-6274-4673-B13C-7BA7EF0CFB46}">
          <x14:formula1>
            <xm:f>margins!$A$162:$A$168</xm:f>
          </x14:formula1>
          <xm:sqref>P24</xm:sqref>
        </x14:dataValidation>
        <x14:dataValidation type="list" allowBlank="1" showInputMessage="1" showErrorMessage="1" xr:uid="{1EC445AB-E1EF-4CD3-935A-64E81F708E53}">
          <x14:formula1>
            <xm:f>margins!$N$183:$N$185</xm:f>
          </x14:formula1>
          <xm:sqref>P27</xm:sqref>
        </x14:dataValidation>
        <x14:dataValidation type="list" allowBlank="1" showInputMessage="1" showErrorMessage="1" xr:uid="{A681A3BF-D6D8-47FA-BD85-254728513CA9}">
          <x14:formula1>
            <xm:f>margins!$Z$128:$Z$132</xm:f>
          </x14:formula1>
          <xm:sqref>P17</xm:sqref>
        </x14:dataValidation>
        <x14:dataValidation type="list" allowBlank="1" showInputMessage="1" showErrorMessage="1" xr:uid="{E60D9A74-7E2F-4464-BD34-D256D4A3E50D}">
          <x14:formula1>
            <xm:f>margins!$Z$146:$Z$153</xm:f>
          </x14:formula1>
          <xm:sqref>P20</xm:sqref>
        </x14:dataValidation>
        <x14:dataValidation type="list" allowBlank="1" showInputMessage="1" showErrorMessage="1" xr:uid="{9BF847E1-386D-4AAE-9053-50B0FB733EA7}">
          <x14:formula1>
            <xm:f>margins!$Z$134:$Z$135</xm:f>
          </x14:formula1>
          <xm:sqref>P18</xm:sqref>
        </x14:dataValidation>
        <x14:dataValidation type="list" allowBlank="1" showInputMessage="1" showErrorMessage="1" xr:uid="{AE2E7640-3C85-42E4-928D-8E7961150669}">
          <x14:formula1>
            <xm:f>margins!$Z$143:$Z$144</xm:f>
          </x14:formula1>
          <xm:sqref>P23</xm:sqref>
        </x14:dataValidation>
        <x14:dataValidation type="list" allowBlank="1" showInputMessage="1" showErrorMessage="1" xr:uid="{FF6B76AF-4CD0-49C1-9CC8-874BCB5C4636}">
          <x14:formula1>
            <xm:f>margins!$Z$140:$Z$141</xm:f>
          </x14:formula1>
          <xm:sqref>P22</xm:sqref>
        </x14:dataValidation>
        <x14:dataValidation type="list" allowBlank="1" showInputMessage="1" showErrorMessage="1" xr:uid="{536D147C-AE07-4879-9E23-304C827492D5}">
          <x14:formula1>
            <xm:f>margins!$Z$155:$Z$156</xm:f>
          </x14:formula1>
          <xm:sqref>P21</xm:sqref>
        </x14:dataValidation>
        <x14:dataValidation type="list" allowBlank="1" showInputMessage="1" showErrorMessage="1" xr:uid="{2516CA16-E38A-4E8C-B10E-AF7C17BDD7A3}">
          <x14:formula1>
            <xm:f>margins!$Z$137:$Z$138</xm:f>
          </x14:formula1>
          <xm:sqref>P19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0D8C-36F8-4A98-AF1C-83EAB7D15123}">
  <sheetPr codeName="Sheet2"/>
  <dimension ref="A1:Q77"/>
  <sheetViews>
    <sheetView showWhiteSpace="0" view="pageLayout" topLeftCell="A51" zoomScaleNormal="130" workbookViewId="0">
      <selection activeCell="S61" sqref="S61"/>
    </sheetView>
  </sheetViews>
  <sheetFormatPr defaultColWidth="9" defaultRowHeight="14.25"/>
  <cols>
    <col min="1" max="1" width="3.28515625" style="285" customWidth="1"/>
    <col min="2" max="2" width="2" style="285" customWidth="1"/>
    <col min="3" max="4" width="8.28515625" style="285" customWidth="1"/>
    <col min="5" max="5" width="10" style="285" customWidth="1"/>
    <col min="6" max="7" width="8.28515625" style="285" customWidth="1"/>
    <col min="8" max="8" width="3.5703125" style="285" customWidth="1"/>
    <col min="9" max="9" width="2" style="285" customWidth="1"/>
    <col min="10" max="10" width="7" style="285" customWidth="1"/>
    <col min="11" max="12" width="8.28515625" style="285" customWidth="1"/>
    <col min="13" max="13" width="8.5703125" style="285" customWidth="1"/>
    <col min="14" max="14" width="8.28515625" style="285" customWidth="1"/>
    <col min="15" max="15" width="2" style="285" customWidth="1"/>
    <col min="16" max="16" width="3.28515625" style="285" customWidth="1"/>
    <col min="17" max="256" width="9" style="285"/>
    <col min="257" max="257" width="3.28515625" style="285" customWidth="1"/>
    <col min="258" max="258" width="2" style="285" customWidth="1"/>
    <col min="259" max="263" width="8.28515625" style="285" customWidth="1"/>
    <col min="264" max="264" width="3.28515625" style="285" customWidth="1"/>
    <col min="265" max="265" width="2" style="285" customWidth="1"/>
    <col min="266" max="266" width="7" style="285" customWidth="1"/>
    <col min="267" max="268" width="8.28515625" style="285" customWidth="1"/>
    <col min="269" max="269" width="8.5703125" style="285" customWidth="1"/>
    <col min="270" max="270" width="8.28515625" style="285" customWidth="1"/>
    <col min="271" max="271" width="2" style="285" customWidth="1"/>
    <col min="272" max="272" width="3.28515625" style="285" customWidth="1"/>
    <col min="273" max="512" width="9" style="285"/>
    <col min="513" max="513" width="3.28515625" style="285" customWidth="1"/>
    <col min="514" max="514" width="2" style="285" customWidth="1"/>
    <col min="515" max="519" width="8.28515625" style="285" customWidth="1"/>
    <col min="520" max="520" width="3.28515625" style="285" customWidth="1"/>
    <col min="521" max="521" width="2" style="285" customWidth="1"/>
    <col min="522" max="522" width="7" style="285" customWidth="1"/>
    <col min="523" max="524" width="8.28515625" style="285" customWidth="1"/>
    <col min="525" max="525" width="8.5703125" style="285" customWidth="1"/>
    <col min="526" max="526" width="8.28515625" style="285" customWidth="1"/>
    <col min="527" max="527" width="2" style="285" customWidth="1"/>
    <col min="528" max="528" width="3.28515625" style="285" customWidth="1"/>
    <col min="529" max="768" width="9" style="285"/>
    <col min="769" max="769" width="3.28515625" style="285" customWidth="1"/>
    <col min="770" max="770" width="2" style="285" customWidth="1"/>
    <col min="771" max="775" width="8.28515625" style="285" customWidth="1"/>
    <col min="776" max="776" width="3.28515625" style="285" customWidth="1"/>
    <col min="777" max="777" width="2" style="285" customWidth="1"/>
    <col min="778" max="778" width="7" style="285" customWidth="1"/>
    <col min="779" max="780" width="8.28515625" style="285" customWidth="1"/>
    <col min="781" max="781" width="8.5703125" style="285" customWidth="1"/>
    <col min="782" max="782" width="8.28515625" style="285" customWidth="1"/>
    <col min="783" max="783" width="2" style="285" customWidth="1"/>
    <col min="784" max="784" width="3.28515625" style="285" customWidth="1"/>
    <col min="785" max="1024" width="9" style="285"/>
    <col min="1025" max="1025" width="3.28515625" style="285" customWidth="1"/>
    <col min="1026" max="1026" width="2" style="285" customWidth="1"/>
    <col min="1027" max="1031" width="8.28515625" style="285" customWidth="1"/>
    <col min="1032" max="1032" width="3.28515625" style="285" customWidth="1"/>
    <col min="1033" max="1033" width="2" style="285" customWidth="1"/>
    <col min="1034" max="1034" width="7" style="285" customWidth="1"/>
    <col min="1035" max="1036" width="8.28515625" style="285" customWidth="1"/>
    <col min="1037" max="1037" width="8.5703125" style="285" customWidth="1"/>
    <col min="1038" max="1038" width="8.28515625" style="285" customWidth="1"/>
    <col min="1039" max="1039" width="2" style="285" customWidth="1"/>
    <col min="1040" max="1040" width="3.28515625" style="285" customWidth="1"/>
    <col min="1041" max="1280" width="9" style="285"/>
    <col min="1281" max="1281" width="3.28515625" style="285" customWidth="1"/>
    <col min="1282" max="1282" width="2" style="285" customWidth="1"/>
    <col min="1283" max="1287" width="8.28515625" style="285" customWidth="1"/>
    <col min="1288" max="1288" width="3.28515625" style="285" customWidth="1"/>
    <col min="1289" max="1289" width="2" style="285" customWidth="1"/>
    <col min="1290" max="1290" width="7" style="285" customWidth="1"/>
    <col min="1291" max="1292" width="8.28515625" style="285" customWidth="1"/>
    <col min="1293" max="1293" width="8.5703125" style="285" customWidth="1"/>
    <col min="1294" max="1294" width="8.28515625" style="285" customWidth="1"/>
    <col min="1295" max="1295" width="2" style="285" customWidth="1"/>
    <col min="1296" max="1296" width="3.28515625" style="285" customWidth="1"/>
    <col min="1297" max="1536" width="9" style="285"/>
    <col min="1537" max="1537" width="3.28515625" style="285" customWidth="1"/>
    <col min="1538" max="1538" width="2" style="285" customWidth="1"/>
    <col min="1539" max="1543" width="8.28515625" style="285" customWidth="1"/>
    <col min="1544" max="1544" width="3.28515625" style="285" customWidth="1"/>
    <col min="1545" max="1545" width="2" style="285" customWidth="1"/>
    <col min="1546" max="1546" width="7" style="285" customWidth="1"/>
    <col min="1547" max="1548" width="8.28515625" style="285" customWidth="1"/>
    <col min="1549" max="1549" width="8.5703125" style="285" customWidth="1"/>
    <col min="1550" max="1550" width="8.28515625" style="285" customWidth="1"/>
    <col min="1551" max="1551" width="2" style="285" customWidth="1"/>
    <col min="1552" max="1552" width="3.28515625" style="285" customWidth="1"/>
    <col min="1553" max="1792" width="9" style="285"/>
    <col min="1793" max="1793" width="3.28515625" style="285" customWidth="1"/>
    <col min="1794" max="1794" width="2" style="285" customWidth="1"/>
    <col min="1795" max="1799" width="8.28515625" style="285" customWidth="1"/>
    <col min="1800" max="1800" width="3.28515625" style="285" customWidth="1"/>
    <col min="1801" max="1801" width="2" style="285" customWidth="1"/>
    <col min="1802" max="1802" width="7" style="285" customWidth="1"/>
    <col min="1803" max="1804" width="8.28515625" style="285" customWidth="1"/>
    <col min="1805" max="1805" width="8.5703125" style="285" customWidth="1"/>
    <col min="1806" max="1806" width="8.28515625" style="285" customWidth="1"/>
    <col min="1807" max="1807" width="2" style="285" customWidth="1"/>
    <col min="1808" max="1808" width="3.28515625" style="285" customWidth="1"/>
    <col min="1809" max="2048" width="9" style="285"/>
    <col min="2049" max="2049" width="3.28515625" style="285" customWidth="1"/>
    <col min="2050" max="2050" width="2" style="285" customWidth="1"/>
    <col min="2051" max="2055" width="8.28515625" style="285" customWidth="1"/>
    <col min="2056" max="2056" width="3.28515625" style="285" customWidth="1"/>
    <col min="2057" max="2057" width="2" style="285" customWidth="1"/>
    <col min="2058" max="2058" width="7" style="285" customWidth="1"/>
    <col min="2059" max="2060" width="8.28515625" style="285" customWidth="1"/>
    <col min="2061" max="2061" width="8.5703125" style="285" customWidth="1"/>
    <col min="2062" max="2062" width="8.28515625" style="285" customWidth="1"/>
    <col min="2063" max="2063" width="2" style="285" customWidth="1"/>
    <col min="2064" max="2064" width="3.28515625" style="285" customWidth="1"/>
    <col min="2065" max="2304" width="9" style="285"/>
    <col min="2305" max="2305" width="3.28515625" style="285" customWidth="1"/>
    <col min="2306" max="2306" width="2" style="285" customWidth="1"/>
    <col min="2307" max="2311" width="8.28515625" style="285" customWidth="1"/>
    <col min="2312" max="2312" width="3.28515625" style="285" customWidth="1"/>
    <col min="2313" max="2313" width="2" style="285" customWidth="1"/>
    <col min="2314" max="2314" width="7" style="285" customWidth="1"/>
    <col min="2315" max="2316" width="8.28515625" style="285" customWidth="1"/>
    <col min="2317" max="2317" width="8.5703125" style="285" customWidth="1"/>
    <col min="2318" max="2318" width="8.28515625" style="285" customWidth="1"/>
    <col min="2319" max="2319" width="2" style="285" customWidth="1"/>
    <col min="2320" max="2320" width="3.28515625" style="285" customWidth="1"/>
    <col min="2321" max="2560" width="9" style="285"/>
    <col min="2561" max="2561" width="3.28515625" style="285" customWidth="1"/>
    <col min="2562" max="2562" width="2" style="285" customWidth="1"/>
    <col min="2563" max="2567" width="8.28515625" style="285" customWidth="1"/>
    <col min="2568" max="2568" width="3.28515625" style="285" customWidth="1"/>
    <col min="2569" max="2569" width="2" style="285" customWidth="1"/>
    <col min="2570" max="2570" width="7" style="285" customWidth="1"/>
    <col min="2571" max="2572" width="8.28515625" style="285" customWidth="1"/>
    <col min="2573" max="2573" width="8.5703125" style="285" customWidth="1"/>
    <col min="2574" max="2574" width="8.28515625" style="285" customWidth="1"/>
    <col min="2575" max="2575" width="2" style="285" customWidth="1"/>
    <col min="2576" max="2576" width="3.28515625" style="285" customWidth="1"/>
    <col min="2577" max="2816" width="9" style="285"/>
    <col min="2817" max="2817" width="3.28515625" style="285" customWidth="1"/>
    <col min="2818" max="2818" width="2" style="285" customWidth="1"/>
    <col min="2819" max="2823" width="8.28515625" style="285" customWidth="1"/>
    <col min="2824" max="2824" width="3.28515625" style="285" customWidth="1"/>
    <col min="2825" max="2825" width="2" style="285" customWidth="1"/>
    <col min="2826" max="2826" width="7" style="285" customWidth="1"/>
    <col min="2827" max="2828" width="8.28515625" style="285" customWidth="1"/>
    <col min="2829" max="2829" width="8.5703125" style="285" customWidth="1"/>
    <col min="2830" max="2830" width="8.28515625" style="285" customWidth="1"/>
    <col min="2831" max="2831" width="2" style="285" customWidth="1"/>
    <col min="2832" max="2832" width="3.28515625" style="285" customWidth="1"/>
    <col min="2833" max="3072" width="9" style="285"/>
    <col min="3073" max="3073" width="3.28515625" style="285" customWidth="1"/>
    <col min="3074" max="3074" width="2" style="285" customWidth="1"/>
    <col min="3075" max="3079" width="8.28515625" style="285" customWidth="1"/>
    <col min="3080" max="3080" width="3.28515625" style="285" customWidth="1"/>
    <col min="3081" max="3081" width="2" style="285" customWidth="1"/>
    <col min="3082" max="3082" width="7" style="285" customWidth="1"/>
    <col min="3083" max="3084" width="8.28515625" style="285" customWidth="1"/>
    <col min="3085" max="3085" width="8.5703125" style="285" customWidth="1"/>
    <col min="3086" max="3086" width="8.28515625" style="285" customWidth="1"/>
    <col min="3087" max="3087" width="2" style="285" customWidth="1"/>
    <col min="3088" max="3088" width="3.28515625" style="285" customWidth="1"/>
    <col min="3089" max="3328" width="9" style="285"/>
    <col min="3329" max="3329" width="3.28515625" style="285" customWidth="1"/>
    <col min="3330" max="3330" width="2" style="285" customWidth="1"/>
    <col min="3331" max="3335" width="8.28515625" style="285" customWidth="1"/>
    <col min="3336" max="3336" width="3.28515625" style="285" customWidth="1"/>
    <col min="3337" max="3337" width="2" style="285" customWidth="1"/>
    <col min="3338" max="3338" width="7" style="285" customWidth="1"/>
    <col min="3339" max="3340" width="8.28515625" style="285" customWidth="1"/>
    <col min="3341" max="3341" width="8.5703125" style="285" customWidth="1"/>
    <col min="3342" max="3342" width="8.28515625" style="285" customWidth="1"/>
    <col min="3343" max="3343" width="2" style="285" customWidth="1"/>
    <col min="3344" max="3344" width="3.28515625" style="285" customWidth="1"/>
    <col min="3345" max="3584" width="9" style="285"/>
    <col min="3585" max="3585" width="3.28515625" style="285" customWidth="1"/>
    <col min="3586" max="3586" width="2" style="285" customWidth="1"/>
    <col min="3587" max="3591" width="8.28515625" style="285" customWidth="1"/>
    <col min="3592" max="3592" width="3.28515625" style="285" customWidth="1"/>
    <col min="3593" max="3593" width="2" style="285" customWidth="1"/>
    <col min="3594" max="3594" width="7" style="285" customWidth="1"/>
    <col min="3595" max="3596" width="8.28515625" style="285" customWidth="1"/>
    <col min="3597" max="3597" width="8.5703125" style="285" customWidth="1"/>
    <col min="3598" max="3598" width="8.28515625" style="285" customWidth="1"/>
    <col min="3599" max="3599" width="2" style="285" customWidth="1"/>
    <col min="3600" max="3600" width="3.28515625" style="285" customWidth="1"/>
    <col min="3601" max="3840" width="9" style="285"/>
    <col min="3841" max="3841" width="3.28515625" style="285" customWidth="1"/>
    <col min="3842" max="3842" width="2" style="285" customWidth="1"/>
    <col min="3843" max="3847" width="8.28515625" style="285" customWidth="1"/>
    <col min="3848" max="3848" width="3.28515625" style="285" customWidth="1"/>
    <col min="3849" max="3849" width="2" style="285" customWidth="1"/>
    <col min="3850" max="3850" width="7" style="285" customWidth="1"/>
    <col min="3851" max="3852" width="8.28515625" style="285" customWidth="1"/>
    <col min="3853" max="3853" width="8.5703125" style="285" customWidth="1"/>
    <col min="3854" max="3854" width="8.28515625" style="285" customWidth="1"/>
    <col min="3855" max="3855" width="2" style="285" customWidth="1"/>
    <col min="3856" max="3856" width="3.28515625" style="285" customWidth="1"/>
    <col min="3857" max="4096" width="9" style="285"/>
    <col min="4097" max="4097" width="3.28515625" style="285" customWidth="1"/>
    <col min="4098" max="4098" width="2" style="285" customWidth="1"/>
    <col min="4099" max="4103" width="8.28515625" style="285" customWidth="1"/>
    <col min="4104" max="4104" width="3.28515625" style="285" customWidth="1"/>
    <col min="4105" max="4105" width="2" style="285" customWidth="1"/>
    <col min="4106" max="4106" width="7" style="285" customWidth="1"/>
    <col min="4107" max="4108" width="8.28515625" style="285" customWidth="1"/>
    <col min="4109" max="4109" width="8.5703125" style="285" customWidth="1"/>
    <col min="4110" max="4110" width="8.28515625" style="285" customWidth="1"/>
    <col min="4111" max="4111" width="2" style="285" customWidth="1"/>
    <col min="4112" max="4112" width="3.28515625" style="285" customWidth="1"/>
    <col min="4113" max="4352" width="9" style="285"/>
    <col min="4353" max="4353" width="3.28515625" style="285" customWidth="1"/>
    <col min="4354" max="4354" width="2" style="285" customWidth="1"/>
    <col min="4355" max="4359" width="8.28515625" style="285" customWidth="1"/>
    <col min="4360" max="4360" width="3.28515625" style="285" customWidth="1"/>
    <col min="4361" max="4361" width="2" style="285" customWidth="1"/>
    <col min="4362" max="4362" width="7" style="285" customWidth="1"/>
    <col min="4363" max="4364" width="8.28515625" style="285" customWidth="1"/>
    <col min="4365" max="4365" width="8.5703125" style="285" customWidth="1"/>
    <col min="4366" max="4366" width="8.28515625" style="285" customWidth="1"/>
    <col min="4367" max="4367" width="2" style="285" customWidth="1"/>
    <col min="4368" max="4368" width="3.28515625" style="285" customWidth="1"/>
    <col min="4369" max="4608" width="9" style="285"/>
    <col min="4609" max="4609" width="3.28515625" style="285" customWidth="1"/>
    <col min="4610" max="4610" width="2" style="285" customWidth="1"/>
    <col min="4611" max="4615" width="8.28515625" style="285" customWidth="1"/>
    <col min="4616" max="4616" width="3.28515625" style="285" customWidth="1"/>
    <col min="4617" max="4617" width="2" style="285" customWidth="1"/>
    <col min="4618" max="4618" width="7" style="285" customWidth="1"/>
    <col min="4619" max="4620" width="8.28515625" style="285" customWidth="1"/>
    <col min="4621" max="4621" width="8.5703125" style="285" customWidth="1"/>
    <col min="4622" max="4622" width="8.28515625" style="285" customWidth="1"/>
    <col min="4623" max="4623" width="2" style="285" customWidth="1"/>
    <col min="4624" max="4624" width="3.28515625" style="285" customWidth="1"/>
    <col min="4625" max="4864" width="9" style="285"/>
    <col min="4865" max="4865" width="3.28515625" style="285" customWidth="1"/>
    <col min="4866" max="4866" width="2" style="285" customWidth="1"/>
    <col min="4867" max="4871" width="8.28515625" style="285" customWidth="1"/>
    <col min="4872" max="4872" width="3.28515625" style="285" customWidth="1"/>
    <col min="4873" max="4873" width="2" style="285" customWidth="1"/>
    <col min="4874" max="4874" width="7" style="285" customWidth="1"/>
    <col min="4875" max="4876" width="8.28515625" style="285" customWidth="1"/>
    <col min="4877" max="4877" width="8.5703125" style="285" customWidth="1"/>
    <col min="4878" max="4878" width="8.28515625" style="285" customWidth="1"/>
    <col min="4879" max="4879" width="2" style="285" customWidth="1"/>
    <col min="4880" max="4880" width="3.28515625" style="285" customWidth="1"/>
    <col min="4881" max="5120" width="9" style="285"/>
    <col min="5121" max="5121" width="3.28515625" style="285" customWidth="1"/>
    <col min="5122" max="5122" width="2" style="285" customWidth="1"/>
    <col min="5123" max="5127" width="8.28515625" style="285" customWidth="1"/>
    <col min="5128" max="5128" width="3.28515625" style="285" customWidth="1"/>
    <col min="5129" max="5129" width="2" style="285" customWidth="1"/>
    <col min="5130" max="5130" width="7" style="285" customWidth="1"/>
    <col min="5131" max="5132" width="8.28515625" style="285" customWidth="1"/>
    <col min="5133" max="5133" width="8.5703125" style="285" customWidth="1"/>
    <col min="5134" max="5134" width="8.28515625" style="285" customWidth="1"/>
    <col min="5135" max="5135" width="2" style="285" customWidth="1"/>
    <col min="5136" max="5136" width="3.28515625" style="285" customWidth="1"/>
    <col min="5137" max="5376" width="9" style="285"/>
    <col min="5377" max="5377" width="3.28515625" style="285" customWidth="1"/>
    <col min="5378" max="5378" width="2" style="285" customWidth="1"/>
    <col min="5379" max="5383" width="8.28515625" style="285" customWidth="1"/>
    <col min="5384" max="5384" width="3.28515625" style="285" customWidth="1"/>
    <col min="5385" max="5385" width="2" style="285" customWidth="1"/>
    <col min="5386" max="5386" width="7" style="285" customWidth="1"/>
    <col min="5387" max="5388" width="8.28515625" style="285" customWidth="1"/>
    <col min="5389" max="5389" width="8.5703125" style="285" customWidth="1"/>
    <col min="5390" max="5390" width="8.28515625" style="285" customWidth="1"/>
    <col min="5391" max="5391" width="2" style="285" customWidth="1"/>
    <col min="5392" max="5392" width="3.28515625" style="285" customWidth="1"/>
    <col min="5393" max="5632" width="9" style="285"/>
    <col min="5633" max="5633" width="3.28515625" style="285" customWidth="1"/>
    <col min="5634" max="5634" width="2" style="285" customWidth="1"/>
    <col min="5635" max="5639" width="8.28515625" style="285" customWidth="1"/>
    <col min="5640" max="5640" width="3.28515625" style="285" customWidth="1"/>
    <col min="5641" max="5641" width="2" style="285" customWidth="1"/>
    <col min="5642" max="5642" width="7" style="285" customWidth="1"/>
    <col min="5643" max="5644" width="8.28515625" style="285" customWidth="1"/>
    <col min="5645" max="5645" width="8.5703125" style="285" customWidth="1"/>
    <col min="5646" max="5646" width="8.28515625" style="285" customWidth="1"/>
    <col min="5647" max="5647" width="2" style="285" customWidth="1"/>
    <col min="5648" max="5648" width="3.28515625" style="285" customWidth="1"/>
    <col min="5649" max="5888" width="9" style="285"/>
    <col min="5889" max="5889" width="3.28515625" style="285" customWidth="1"/>
    <col min="5890" max="5890" width="2" style="285" customWidth="1"/>
    <col min="5891" max="5895" width="8.28515625" style="285" customWidth="1"/>
    <col min="5896" max="5896" width="3.28515625" style="285" customWidth="1"/>
    <col min="5897" max="5897" width="2" style="285" customWidth="1"/>
    <col min="5898" max="5898" width="7" style="285" customWidth="1"/>
    <col min="5899" max="5900" width="8.28515625" style="285" customWidth="1"/>
    <col min="5901" max="5901" width="8.5703125" style="285" customWidth="1"/>
    <col min="5902" max="5902" width="8.28515625" style="285" customWidth="1"/>
    <col min="5903" max="5903" width="2" style="285" customWidth="1"/>
    <col min="5904" max="5904" width="3.28515625" style="285" customWidth="1"/>
    <col min="5905" max="6144" width="9" style="285"/>
    <col min="6145" max="6145" width="3.28515625" style="285" customWidth="1"/>
    <col min="6146" max="6146" width="2" style="285" customWidth="1"/>
    <col min="6147" max="6151" width="8.28515625" style="285" customWidth="1"/>
    <col min="6152" max="6152" width="3.28515625" style="285" customWidth="1"/>
    <col min="6153" max="6153" width="2" style="285" customWidth="1"/>
    <col min="6154" max="6154" width="7" style="285" customWidth="1"/>
    <col min="6155" max="6156" width="8.28515625" style="285" customWidth="1"/>
    <col min="6157" max="6157" width="8.5703125" style="285" customWidth="1"/>
    <col min="6158" max="6158" width="8.28515625" style="285" customWidth="1"/>
    <col min="6159" max="6159" width="2" style="285" customWidth="1"/>
    <col min="6160" max="6160" width="3.28515625" style="285" customWidth="1"/>
    <col min="6161" max="6400" width="9" style="285"/>
    <col min="6401" max="6401" width="3.28515625" style="285" customWidth="1"/>
    <col min="6402" max="6402" width="2" style="285" customWidth="1"/>
    <col min="6403" max="6407" width="8.28515625" style="285" customWidth="1"/>
    <col min="6408" max="6408" width="3.28515625" style="285" customWidth="1"/>
    <col min="6409" max="6409" width="2" style="285" customWidth="1"/>
    <col min="6410" max="6410" width="7" style="285" customWidth="1"/>
    <col min="6411" max="6412" width="8.28515625" style="285" customWidth="1"/>
    <col min="6413" max="6413" width="8.5703125" style="285" customWidth="1"/>
    <col min="6414" max="6414" width="8.28515625" style="285" customWidth="1"/>
    <col min="6415" max="6415" width="2" style="285" customWidth="1"/>
    <col min="6416" max="6416" width="3.28515625" style="285" customWidth="1"/>
    <col min="6417" max="6656" width="9" style="285"/>
    <col min="6657" max="6657" width="3.28515625" style="285" customWidth="1"/>
    <col min="6658" max="6658" width="2" style="285" customWidth="1"/>
    <col min="6659" max="6663" width="8.28515625" style="285" customWidth="1"/>
    <col min="6664" max="6664" width="3.28515625" style="285" customWidth="1"/>
    <col min="6665" max="6665" width="2" style="285" customWidth="1"/>
    <col min="6666" max="6666" width="7" style="285" customWidth="1"/>
    <col min="6667" max="6668" width="8.28515625" style="285" customWidth="1"/>
    <col min="6669" max="6669" width="8.5703125" style="285" customWidth="1"/>
    <col min="6670" max="6670" width="8.28515625" style="285" customWidth="1"/>
    <col min="6671" max="6671" width="2" style="285" customWidth="1"/>
    <col min="6672" max="6672" width="3.28515625" style="285" customWidth="1"/>
    <col min="6673" max="6912" width="9" style="285"/>
    <col min="6913" max="6913" width="3.28515625" style="285" customWidth="1"/>
    <col min="6914" max="6914" width="2" style="285" customWidth="1"/>
    <col min="6915" max="6919" width="8.28515625" style="285" customWidth="1"/>
    <col min="6920" max="6920" width="3.28515625" style="285" customWidth="1"/>
    <col min="6921" max="6921" width="2" style="285" customWidth="1"/>
    <col min="6922" max="6922" width="7" style="285" customWidth="1"/>
    <col min="6923" max="6924" width="8.28515625" style="285" customWidth="1"/>
    <col min="6925" max="6925" width="8.5703125" style="285" customWidth="1"/>
    <col min="6926" max="6926" width="8.28515625" style="285" customWidth="1"/>
    <col min="6927" max="6927" width="2" style="285" customWidth="1"/>
    <col min="6928" max="6928" width="3.28515625" style="285" customWidth="1"/>
    <col min="6929" max="7168" width="9" style="285"/>
    <col min="7169" max="7169" width="3.28515625" style="285" customWidth="1"/>
    <col min="7170" max="7170" width="2" style="285" customWidth="1"/>
    <col min="7171" max="7175" width="8.28515625" style="285" customWidth="1"/>
    <col min="7176" max="7176" width="3.28515625" style="285" customWidth="1"/>
    <col min="7177" max="7177" width="2" style="285" customWidth="1"/>
    <col min="7178" max="7178" width="7" style="285" customWidth="1"/>
    <col min="7179" max="7180" width="8.28515625" style="285" customWidth="1"/>
    <col min="7181" max="7181" width="8.5703125" style="285" customWidth="1"/>
    <col min="7182" max="7182" width="8.28515625" style="285" customWidth="1"/>
    <col min="7183" max="7183" width="2" style="285" customWidth="1"/>
    <col min="7184" max="7184" width="3.28515625" style="285" customWidth="1"/>
    <col min="7185" max="7424" width="9" style="285"/>
    <col min="7425" max="7425" width="3.28515625" style="285" customWidth="1"/>
    <col min="7426" max="7426" width="2" style="285" customWidth="1"/>
    <col min="7427" max="7431" width="8.28515625" style="285" customWidth="1"/>
    <col min="7432" max="7432" width="3.28515625" style="285" customWidth="1"/>
    <col min="7433" max="7433" width="2" style="285" customWidth="1"/>
    <col min="7434" max="7434" width="7" style="285" customWidth="1"/>
    <col min="7435" max="7436" width="8.28515625" style="285" customWidth="1"/>
    <col min="7437" max="7437" width="8.5703125" style="285" customWidth="1"/>
    <col min="7438" max="7438" width="8.28515625" style="285" customWidth="1"/>
    <col min="7439" max="7439" width="2" style="285" customWidth="1"/>
    <col min="7440" max="7440" width="3.28515625" style="285" customWidth="1"/>
    <col min="7441" max="7680" width="9" style="285"/>
    <col min="7681" max="7681" width="3.28515625" style="285" customWidth="1"/>
    <col min="7682" max="7682" width="2" style="285" customWidth="1"/>
    <col min="7683" max="7687" width="8.28515625" style="285" customWidth="1"/>
    <col min="7688" max="7688" width="3.28515625" style="285" customWidth="1"/>
    <col min="7689" max="7689" width="2" style="285" customWidth="1"/>
    <col min="7690" max="7690" width="7" style="285" customWidth="1"/>
    <col min="7691" max="7692" width="8.28515625" style="285" customWidth="1"/>
    <col min="7693" max="7693" width="8.5703125" style="285" customWidth="1"/>
    <col min="7694" max="7694" width="8.28515625" style="285" customWidth="1"/>
    <col min="7695" max="7695" width="2" style="285" customWidth="1"/>
    <col min="7696" max="7696" width="3.28515625" style="285" customWidth="1"/>
    <col min="7697" max="7936" width="9" style="285"/>
    <col min="7937" max="7937" width="3.28515625" style="285" customWidth="1"/>
    <col min="7938" max="7938" width="2" style="285" customWidth="1"/>
    <col min="7939" max="7943" width="8.28515625" style="285" customWidth="1"/>
    <col min="7944" max="7944" width="3.28515625" style="285" customWidth="1"/>
    <col min="7945" max="7945" width="2" style="285" customWidth="1"/>
    <col min="7946" max="7946" width="7" style="285" customWidth="1"/>
    <col min="7947" max="7948" width="8.28515625" style="285" customWidth="1"/>
    <col min="7949" max="7949" width="8.5703125" style="285" customWidth="1"/>
    <col min="7950" max="7950" width="8.28515625" style="285" customWidth="1"/>
    <col min="7951" max="7951" width="2" style="285" customWidth="1"/>
    <col min="7952" max="7952" width="3.28515625" style="285" customWidth="1"/>
    <col min="7953" max="8192" width="9" style="285"/>
    <col min="8193" max="8193" width="3.28515625" style="285" customWidth="1"/>
    <col min="8194" max="8194" width="2" style="285" customWidth="1"/>
    <col min="8195" max="8199" width="8.28515625" style="285" customWidth="1"/>
    <col min="8200" max="8200" width="3.28515625" style="285" customWidth="1"/>
    <col min="8201" max="8201" width="2" style="285" customWidth="1"/>
    <col min="8202" max="8202" width="7" style="285" customWidth="1"/>
    <col min="8203" max="8204" width="8.28515625" style="285" customWidth="1"/>
    <col min="8205" max="8205" width="8.5703125" style="285" customWidth="1"/>
    <col min="8206" max="8206" width="8.28515625" style="285" customWidth="1"/>
    <col min="8207" max="8207" width="2" style="285" customWidth="1"/>
    <col min="8208" max="8208" width="3.28515625" style="285" customWidth="1"/>
    <col min="8209" max="8448" width="9" style="285"/>
    <col min="8449" max="8449" width="3.28515625" style="285" customWidth="1"/>
    <col min="8450" max="8450" width="2" style="285" customWidth="1"/>
    <col min="8451" max="8455" width="8.28515625" style="285" customWidth="1"/>
    <col min="8456" max="8456" width="3.28515625" style="285" customWidth="1"/>
    <col min="8457" max="8457" width="2" style="285" customWidth="1"/>
    <col min="8458" max="8458" width="7" style="285" customWidth="1"/>
    <col min="8459" max="8460" width="8.28515625" style="285" customWidth="1"/>
    <col min="8461" max="8461" width="8.5703125" style="285" customWidth="1"/>
    <col min="8462" max="8462" width="8.28515625" style="285" customWidth="1"/>
    <col min="8463" max="8463" width="2" style="285" customWidth="1"/>
    <col min="8464" max="8464" width="3.28515625" style="285" customWidth="1"/>
    <col min="8465" max="8704" width="9" style="285"/>
    <col min="8705" max="8705" width="3.28515625" style="285" customWidth="1"/>
    <col min="8706" max="8706" width="2" style="285" customWidth="1"/>
    <col min="8707" max="8711" width="8.28515625" style="285" customWidth="1"/>
    <col min="8712" max="8712" width="3.28515625" style="285" customWidth="1"/>
    <col min="8713" max="8713" width="2" style="285" customWidth="1"/>
    <col min="8714" max="8714" width="7" style="285" customWidth="1"/>
    <col min="8715" max="8716" width="8.28515625" style="285" customWidth="1"/>
    <col min="8717" max="8717" width="8.5703125" style="285" customWidth="1"/>
    <col min="8718" max="8718" width="8.28515625" style="285" customWidth="1"/>
    <col min="8719" max="8719" width="2" style="285" customWidth="1"/>
    <col min="8720" max="8720" width="3.28515625" style="285" customWidth="1"/>
    <col min="8721" max="8960" width="9" style="285"/>
    <col min="8961" max="8961" width="3.28515625" style="285" customWidth="1"/>
    <col min="8962" max="8962" width="2" style="285" customWidth="1"/>
    <col min="8963" max="8967" width="8.28515625" style="285" customWidth="1"/>
    <col min="8968" max="8968" width="3.28515625" style="285" customWidth="1"/>
    <col min="8969" max="8969" width="2" style="285" customWidth="1"/>
    <col min="8970" max="8970" width="7" style="285" customWidth="1"/>
    <col min="8971" max="8972" width="8.28515625" style="285" customWidth="1"/>
    <col min="8973" max="8973" width="8.5703125" style="285" customWidth="1"/>
    <col min="8974" max="8974" width="8.28515625" style="285" customWidth="1"/>
    <col min="8975" max="8975" width="2" style="285" customWidth="1"/>
    <col min="8976" max="8976" width="3.28515625" style="285" customWidth="1"/>
    <col min="8977" max="9216" width="9" style="285"/>
    <col min="9217" max="9217" width="3.28515625" style="285" customWidth="1"/>
    <col min="9218" max="9218" width="2" style="285" customWidth="1"/>
    <col min="9219" max="9223" width="8.28515625" style="285" customWidth="1"/>
    <col min="9224" max="9224" width="3.28515625" style="285" customWidth="1"/>
    <col min="9225" max="9225" width="2" style="285" customWidth="1"/>
    <col min="9226" max="9226" width="7" style="285" customWidth="1"/>
    <col min="9227" max="9228" width="8.28515625" style="285" customWidth="1"/>
    <col min="9229" max="9229" width="8.5703125" style="285" customWidth="1"/>
    <col min="9230" max="9230" width="8.28515625" style="285" customWidth="1"/>
    <col min="9231" max="9231" width="2" style="285" customWidth="1"/>
    <col min="9232" max="9232" width="3.28515625" style="285" customWidth="1"/>
    <col min="9233" max="9472" width="9" style="285"/>
    <col min="9473" max="9473" width="3.28515625" style="285" customWidth="1"/>
    <col min="9474" max="9474" width="2" style="285" customWidth="1"/>
    <col min="9475" max="9479" width="8.28515625" style="285" customWidth="1"/>
    <col min="9480" max="9480" width="3.28515625" style="285" customWidth="1"/>
    <col min="9481" max="9481" width="2" style="285" customWidth="1"/>
    <col min="9482" max="9482" width="7" style="285" customWidth="1"/>
    <col min="9483" max="9484" width="8.28515625" style="285" customWidth="1"/>
    <col min="9485" max="9485" width="8.5703125" style="285" customWidth="1"/>
    <col min="9486" max="9486" width="8.28515625" style="285" customWidth="1"/>
    <col min="9487" max="9487" width="2" style="285" customWidth="1"/>
    <col min="9488" max="9488" width="3.28515625" style="285" customWidth="1"/>
    <col min="9489" max="9728" width="9" style="285"/>
    <col min="9729" max="9729" width="3.28515625" style="285" customWidth="1"/>
    <col min="9730" max="9730" width="2" style="285" customWidth="1"/>
    <col min="9731" max="9735" width="8.28515625" style="285" customWidth="1"/>
    <col min="9736" max="9736" width="3.28515625" style="285" customWidth="1"/>
    <col min="9737" max="9737" width="2" style="285" customWidth="1"/>
    <col min="9738" max="9738" width="7" style="285" customWidth="1"/>
    <col min="9739" max="9740" width="8.28515625" style="285" customWidth="1"/>
    <col min="9741" max="9741" width="8.5703125" style="285" customWidth="1"/>
    <col min="9742" max="9742" width="8.28515625" style="285" customWidth="1"/>
    <col min="9743" max="9743" width="2" style="285" customWidth="1"/>
    <col min="9744" max="9744" width="3.28515625" style="285" customWidth="1"/>
    <col min="9745" max="9984" width="9" style="285"/>
    <col min="9985" max="9985" width="3.28515625" style="285" customWidth="1"/>
    <col min="9986" max="9986" width="2" style="285" customWidth="1"/>
    <col min="9987" max="9991" width="8.28515625" style="285" customWidth="1"/>
    <col min="9992" max="9992" width="3.28515625" style="285" customWidth="1"/>
    <col min="9993" max="9993" width="2" style="285" customWidth="1"/>
    <col min="9994" max="9994" width="7" style="285" customWidth="1"/>
    <col min="9995" max="9996" width="8.28515625" style="285" customWidth="1"/>
    <col min="9997" max="9997" width="8.5703125" style="285" customWidth="1"/>
    <col min="9998" max="9998" width="8.28515625" style="285" customWidth="1"/>
    <col min="9999" max="9999" width="2" style="285" customWidth="1"/>
    <col min="10000" max="10000" width="3.28515625" style="285" customWidth="1"/>
    <col min="10001" max="10240" width="9" style="285"/>
    <col min="10241" max="10241" width="3.28515625" style="285" customWidth="1"/>
    <col min="10242" max="10242" width="2" style="285" customWidth="1"/>
    <col min="10243" max="10247" width="8.28515625" style="285" customWidth="1"/>
    <col min="10248" max="10248" width="3.28515625" style="285" customWidth="1"/>
    <col min="10249" max="10249" width="2" style="285" customWidth="1"/>
    <col min="10250" max="10250" width="7" style="285" customWidth="1"/>
    <col min="10251" max="10252" width="8.28515625" style="285" customWidth="1"/>
    <col min="10253" max="10253" width="8.5703125" style="285" customWidth="1"/>
    <col min="10254" max="10254" width="8.28515625" style="285" customWidth="1"/>
    <col min="10255" max="10255" width="2" style="285" customWidth="1"/>
    <col min="10256" max="10256" width="3.28515625" style="285" customWidth="1"/>
    <col min="10257" max="10496" width="9" style="285"/>
    <col min="10497" max="10497" width="3.28515625" style="285" customWidth="1"/>
    <col min="10498" max="10498" width="2" style="285" customWidth="1"/>
    <col min="10499" max="10503" width="8.28515625" style="285" customWidth="1"/>
    <col min="10504" max="10504" width="3.28515625" style="285" customWidth="1"/>
    <col min="10505" max="10505" width="2" style="285" customWidth="1"/>
    <col min="10506" max="10506" width="7" style="285" customWidth="1"/>
    <col min="10507" max="10508" width="8.28515625" style="285" customWidth="1"/>
    <col min="10509" max="10509" width="8.5703125" style="285" customWidth="1"/>
    <col min="10510" max="10510" width="8.28515625" style="285" customWidth="1"/>
    <col min="10511" max="10511" width="2" style="285" customWidth="1"/>
    <col min="10512" max="10512" width="3.28515625" style="285" customWidth="1"/>
    <col min="10513" max="10752" width="9" style="285"/>
    <col min="10753" max="10753" width="3.28515625" style="285" customWidth="1"/>
    <col min="10754" max="10754" width="2" style="285" customWidth="1"/>
    <col min="10755" max="10759" width="8.28515625" style="285" customWidth="1"/>
    <col min="10760" max="10760" width="3.28515625" style="285" customWidth="1"/>
    <col min="10761" max="10761" width="2" style="285" customWidth="1"/>
    <col min="10762" max="10762" width="7" style="285" customWidth="1"/>
    <col min="10763" max="10764" width="8.28515625" style="285" customWidth="1"/>
    <col min="10765" max="10765" width="8.5703125" style="285" customWidth="1"/>
    <col min="10766" max="10766" width="8.28515625" style="285" customWidth="1"/>
    <col min="10767" max="10767" width="2" style="285" customWidth="1"/>
    <col min="10768" max="10768" width="3.28515625" style="285" customWidth="1"/>
    <col min="10769" max="11008" width="9" style="285"/>
    <col min="11009" max="11009" width="3.28515625" style="285" customWidth="1"/>
    <col min="11010" max="11010" width="2" style="285" customWidth="1"/>
    <col min="11011" max="11015" width="8.28515625" style="285" customWidth="1"/>
    <col min="11016" max="11016" width="3.28515625" style="285" customWidth="1"/>
    <col min="11017" max="11017" width="2" style="285" customWidth="1"/>
    <col min="11018" max="11018" width="7" style="285" customWidth="1"/>
    <col min="11019" max="11020" width="8.28515625" style="285" customWidth="1"/>
    <col min="11021" max="11021" width="8.5703125" style="285" customWidth="1"/>
    <col min="11022" max="11022" width="8.28515625" style="285" customWidth="1"/>
    <col min="11023" max="11023" width="2" style="285" customWidth="1"/>
    <col min="11024" max="11024" width="3.28515625" style="285" customWidth="1"/>
    <col min="11025" max="11264" width="9" style="285"/>
    <col min="11265" max="11265" width="3.28515625" style="285" customWidth="1"/>
    <col min="11266" max="11266" width="2" style="285" customWidth="1"/>
    <col min="11267" max="11271" width="8.28515625" style="285" customWidth="1"/>
    <col min="11272" max="11272" width="3.28515625" style="285" customWidth="1"/>
    <col min="11273" max="11273" width="2" style="285" customWidth="1"/>
    <col min="11274" max="11274" width="7" style="285" customWidth="1"/>
    <col min="11275" max="11276" width="8.28515625" style="285" customWidth="1"/>
    <col min="11277" max="11277" width="8.5703125" style="285" customWidth="1"/>
    <col min="11278" max="11278" width="8.28515625" style="285" customWidth="1"/>
    <col min="11279" max="11279" width="2" style="285" customWidth="1"/>
    <col min="11280" max="11280" width="3.28515625" style="285" customWidth="1"/>
    <col min="11281" max="11520" width="9" style="285"/>
    <col min="11521" max="11521" width="3.28515625" style="285" customWidth="1"/>
    <col min="11522" max="11522" width="2" style="285" customWidth="1"/>
    <col min="11523" max="11527" width="8.28515625" style="285" customWidth="1"/>
    <col min="11528" max="11528" width="3.28515625" style="285" customWidth="1"/>
    <col min="11529" max="11529" width="2" style="285" customWidth="1"/>
    <col min="11530" max="11530" width="7" style="285" customWidth="1"/>
    <col min="11531" max="11532" width="8.28515625" style="285" customWidth="1"/>
    <col min="11533" max="11533" width="8.5703125" style="285" customWidth="1"/>
    <col min="11534" max="11534" width="8.28515625" style="285" customWidth="1"/>
    <col min="11535" max="11535" width="2" style="285" customWidth="1"/>
    <col min="11536" max="11536" width="3.28515625" style="285" customWidth="1"/>
    <col min="11537" max="11776" width="9" style="285"/>
    <col min="11777" max="11777" width="3.28515625" style="285" customWidth="1"/>
    <col min="11778" max="11778" width="2" style="285" customWidth="1"/>
    <col min="11779" max="11783" width="8.28515625" style="285" customWidth="1"/>
    <col min="11784" max="11784" width="3.28515625" style="285" customWidth="1"/>
    <col min="11785" max="11785" width="2" style="285" customWidth="1"/>
    <col min="11786" max="11786" width="7" style="285" customWidth="1"/>
    <col min="11787" max="11788" width="8.28515625" style="285" customWidth="1"/>
    <col min="11789" max="11789" width="8.5703125" style="285" customWidth="1"/>
    <col min="11790" max="11790" width="8.28515625" style="285" customWidth="1"/>
    <col min="11791" max="11791" width="2" style="285" customWidth="1"/>
    <col min="11792" max="11792" width="3.28515625" style="285" customWidth="1"/>
    <col min="11793" max="12032" width="9" style="285"/>
    <col min="12033" max="12033" width="3.28515625" style="285" customWidth="1"/>
    <col min="12034" max="12034" width="2" style="285" customWidth="1"/>
    <col min="12035" max="12039" width="8.28515625" style="285" customWidth="1"/>
    <col min="12040" max="12040" width="3.28515625" style="285" customWidth="1"/>
    <col min="12041" max="12041" width="2" style="285" customWidth="1"/>
    <col min="12042" max="12042" width="7" style="285" customWidth="1"/>
    <col min="12043" max="12044" width="8.28515625" style="285" customWidth="1"/>
    <col min="12045" max="12045" width="8.5703125" style="285" customWidth="1"/>
    <col min="12046" max="12046" width="8.28515625" style="285" customWidth="1"/>
    <col min="12047" max="12047" width="2" style="285" customWidth="1"/>
    <col min="12048" max="12048" width="3.28515625" style="285" customWidth="1"/>
    <col min="12049" max="12288" width="9" style="285"/>
    <col min="12289" max="12289" width="3.28515625" style="285" customWidth="1"/>
    <col min="12290" max="12290" width="2" style="285" customWidth="1"/>
    <col min="12291" max="12295" width="8.28515625" style="285" customWidth="1"/>
    <col min="12296" max="12296" width="3.28515625" style="285" customWidth="1"/>
    <col min="12297" max="12297" width="2" style="285" customWidth="1"/>
    <col min="12298" max="12298" width="7" style="285" customWidth="1"/>
    <col min="12299" max="12300" width="8.28515625" style="285" customWidth="1"/>
    <col min="12301" max="12301" width="8.5703125" style="285" customWidth="1"/>
    <col min="12302" max="12302" width="8.28515625" style="285" customWidth="1"/>
    <col min="12303" max="12303" width="2" style="285" customWidth="1"/>
    <col min="12304" max="12304" width="3.28515625" style="285" customWidth="1"/>
    <col min="12305" max="12544" width="9" style="285"/>
    <col min="12545" max="12545" width="3.28515625" style="285" customWidth="1"/>
    <col min="12546" max="12546" width="2" style="285" customWidth="1"/>
    <col min="12547" max="12551" width="8.28515625" style="285" customWidth="1"/>
    <col min="12552" max="12552" width="3.28515625" style="285" customWidth="1"/>
    <col min="12553" max="12553" width="2" style="285" customWidth="1"/>
    <col min="12554" max="12554" width="7" style="285" customWidth="1"/>
    <col min="12555" max="12556" width="8.28515625" style="285" customWidth="1"/>
    <col min="12557" max="12557" width="8.5703125" style="285" customWidth="1"/>
    <col min="12558" max="12558" width="8.28515625" style="285" customWidth="1"/>
    <col min="12559" max="12559" width="2" style="285" customWidth="1"/>
    <col min="12560" max="12560" width="3.28515625" style="285" customWidth="1"/>
    <col min="12561" max="12800" width="9" style="285"/>
    <col min="12801" max="12801" width="3.28515625" style="285" customWidth="1"/>
    <col min="12802" max="12802" width="2" style="285" customWidth="1"/>
    <col min="12803" max="12807" width="8.28515625" style="285" customWidth="1"/>
    <col min="12808" max="12808" width="3.28515625" style="285" customWidth="1"/>
    <col min="12809" max="12809" width="2" style="285" customWidth="1"/>
    <col min="12810" max="12810" width="7" style="285" customWidth="1"/>
    <col min="12811" max="12812" width="8.28515625" style="285" customWidth="1"/>
    <col min="12813" max="12813" width="8.5703125" style="285" customWidth="1"/>
    <col min="12814" max="12814" width="8.28515625" style="285" customWidth="1"/>
    <col min="12815" max="12815" width="2" style="285" customWidth="1"/>
    <col min="12816" max="12816" width="3.28515625" style="285" customWidth="1"/>
    <col min="12817" max="13056" width="9" style="285"/>
    <col min="13057" max="13057" width="3.28515625" style="285" customWidth="1"/>
    <col min="13058" max="13058" width="2" style="285" customWidth="1"/>
    <col min="13059" max="13063" width="8.28515625" style="285" customWidth="1"/>
    <col min="13064" max="13064" width="3.28515625" style="285" customWidth="1"/>
    <col min="13065" max="13065" width="2" style="285" customWidth="1"/>
    <col min="13066" max="13066" width="7" style="285" customWidth="1"/>
    <col min="13067" max="13068" width="8.28515625" style="285" customWidth="1"/>
    <col min="13069" max="13069" width="8.5703125" style="285" customWidth="1"/>
    <col min="13070" max="13070" width="8.28515625" style="285" customWidth="1"/>
    <col min="13071" max="13071" width="2" style="285" customWidth="1"/>
    <col min="13072" max="13072" width="3.28515625" style="285" customWidth="1"/>
    <col min="13073" max="13312" width="9" style="285"/>
    <col min="13313" max="13313" width="3.28515625" style="285" customWidth="1"/>
    <col min="13314" max="13314" width="2" style="285" customWidth="1"/>
    <col min="13315" max="13319" width="8.28515625" style="285" customWidth="1"/>
    <col min="13320" max="13320" width="3.28515625" style="285" customWidth="1"/>
    <col min="13321" max="13321" width="2" style="285" customWidth="1"/>
    <col min="13322" max="13322" width="7" style="285" customWidth="1"/>
    <col min="13323" max="13324" width="8.28515625" style="285" customWidth="1"/>
    <col min="13325" max="13325" width="8.5703125" style="285" customWidth="1"/>
    <col min="13326" max="13326" width="8.28515625" style="285" customWidth="1"/>
    <col min="13327" max="13327" width="2" style="285" customWidth="1"/>
    <col min="13328" max="13328" width="3.28515625" style="285" customWidth="1"/>
    <col min="13329" max="13568" width="9" style="285"/>
    <col min="13569" max="13569" width="3.28515625" style="285" customWidth="1"/>
    <col min="13570" max="13570" width="2" style="285" customWidth="1"/>
    <col min="13571" max="13575" width="8.28515625" style="285" customWidth="1"/>
    <col min="13576" max="13576" width="3.28515625" style="285" customWidth="1"/>
    <col min="13577" max="13577" width="2" style="285" customWidth="1"/>
    <col min="13578" max="13578" width="7" style="285" customWidth="1"/>
    <col min="13579" max="13580" width="8.28515625" style="285" customWidth="1"/>
    <col min="13581" max="13581" width="8.5703125" style="285" customWidth="1"/>
    <col min="13582" max="13582" width="8.28515625" style="285" customWidth="1"/>
    <col min="13583" max="13583" width="2" style="285" customWidth="1"/>
    <col min="13584" max="13584" width="3.28515625" style="285" customWidth="1"/>
    <col min="13585" max="13824" width="9" style="285"/>
    <col min="13825" max="13825" width="3.28515625" style="285" customWidth="1"/>
    <col min="13826" max="13826" width="2" style="285" customWidth="1"/>
    <col min="13827" max="13831" width="8.28515625" style="285" customWidth="1"/>
    <col min="13832" max="13832" width="3.28515625" style="285" customWidth="1"/>
    <col min="13833" max="13833" width="2" style="285" customWidth="1"/>
    <col min="13834" max="13834" width="7" style="285" customWidth="1"/>
    <col min="13835" max="13836" width="8.28515625" style="285" customWidth="1"/>
    <col min="13837" max="13837" width="8.5703125" style="285" customWidth="1"/>
    <col min="13838" max="13838" width="8.28515625" style="285" customWidth="1"/>
    <col min="13839" max="13839" width="2" style="285" customWidth="1"/>
    <col min="13840" max="13840" width="3.28515625" style="285" customWidth="1"/>
    <col min="13841" max="14080" width="9" style="285"/>
    <col min="14081" max="14081" width="3.28515625" style="285" customWidth="1"/>
    <col min="14082" max="14082" width="2" style="285" customWidth="1"/>
    <col min="14083" max="14087" width="8.28515625" style="285" customWidth="1"/>
    <col min="14088" max="14088" width="3.28515625" style="285" customWidth="1"/>
    <col min="14089" max="14089" width="2" style="285" customWidth="1"/>
    <col min="14090" max="14090" width="7" style="285" customWidth="1"/>
    <col min="14091" max="14092" width="8.28515625" style="285" customWidth="1"/>
    <col min="14093" max="14093" width="8.5703125" style="285" customWidth="1"/>
    <col min="14094" max="14094" width="8.28515625" style="285" customWidth="1"/>
    <col min="14095" max="14095" width="2" style="285" customWidth="1"/>
    <col min="14096" max="14096" width="3.28515625" style="285" customWidth="1"/>
    <col min="14097" max="14336" width="9" style="285"/>
    <col min="14337" max="14337" width="3.28515625" style="285" customWidth="1"/>
    <col min="14338" max="14338" width="2" style="285" customWidth="1"/>
    <col min="14339" max="14343" width="8.28515625" style="285" customWidth="1"/>
    <col min="14344" max="14344" width="3.28515625" style="285" customWidth="1"/>
    <col min="14345" max="14345" width="2" style="285" customWidth="1"/>
    <col min="14346" max="14346" width="7" style="285" customWidth="1"/>
    <col min="14347" max="14348" width="8.28515625" style="285" customWidth="1"/>
    <col min="14349" max="14349" width="8.5703125" style="285" customWidth="1"/>
    <col min="14350" max="14350" width="8.28515625" style="285" customWidth="1"/>
    <col min="14351" max="14351" width="2" style="285" customWidth="1"/>
    <col min="14352" max="14352" width="3.28515625" style="285" customWidth="1"/>
    <col min="14353" max="14592" width="9" style="285"/>
    <col min="14593" max="14593" width="3.28515625" style="285" customWidth="1"/>
    <col min="14594" max="14594" width="2" style="285" customWidth="1"/>
    <col min="14595" max="14599" width="8.28515625" style="285" customWidth="1"/>
    <col min="14600" max="14600" width="3.28515625" style="285" customWidth="1"/>
    <col min="14601" max="14601" width="2" style="285" customWidth="1"/>
    <col min="14602" max="14602" width="7" style="285" customWidth="1"/>
    <col min="14603" max="14604" width="8.28515625" style="285" customWidth="1"/>
    <col min="14605" max="14605" width="8.5703125" style="285" customWidth="1"/>
    <col min="14606" max="14606" width="8.28515625" style="285" customWidth="1"/>
    <col min="14607" max="14607" width="2" style="285" customWidth="1"/>
    <col min="14608" max="14608" width="3.28515625" style="285" customWidth="1"/>
    <col min="14609" max="14848" width="9" style="285"/>
    <col min="14849" max="14849" width="3.28515625" style="285" customWidth="1"/>
    <col min="14850" max="14850" width="2" style="285" customWidth="1"/>
    <col min="14851" max="14855" width="8.28515625" style="285" customWidth="1"/>
    <col min="14856" max="14856" width="3.28515625" style="285" customWidth="1"/>
    <col min="14857" max="14857" width="2" style="285" customWidth="1"/>
    <col min="14858" max="14858" width="7" style="285" customWidth="1"/>
    <col min="14859" max="14860" width="8.28515625" style="285" customWidth="1"/>
    <col min="14861" max="14861" width="8.5703125" style="285" customWidth="1"/>
    <col min="14862" max="14862" width="8.28515625" style="285" customWidth="1"/>
    <col min="14863" max="14863" width="2" style="285" customWidth="1"/>
    <col min="14864" max="14864" width="3.28515625" style="285" customWidth="1"/>
    <col min="14865" max="15104" width="9" style="285"/>
    <col min="15105" max="15105" width="3.28515625" style="285" customWidth="1"/>
    <col min="15106" max="15106" width="2" style="285" customWidth="1"/>
    <col min="15107" max="15111" width="8.28515625" style="285" customWidth="1"/>
    <col min="15112" max="15112" width="3.28515625" style="285" customWidth="1"/>
    <col min="15113" max="15113" width="2" style="285" customWidth="1"/>
    <col min="15114" max="15114" width="7" style="285" customWidth="1"/>
    <col min="15115" max="15116" width="8.28515625" style="285" customWidth="1"/>
    <col min="15117" max="15117" width="8.5703125" style="285" customWidth="1"/>
    <col min="15118" max="15118" width="8.28515625" style="285" customWidth="1"/>
    <col min="15119" max="15119" width="2" style="285" customWidth="1"/>
    <col min="15120" max="15120" width="3.28515625" style="285" customWidth="1"/>
    <col min="15121" max="15360" width="9" style="285"/>
    <col min="15361" max="15361" width="3.28515625" style="285" customWidth="1"/>
    <col min="15362" max="15362" width="2" style="285" customWidth="1"/>
    <col min="15363" max="15367" width="8.28515625" style="285" customWidth="1"/>
    <col min="15368" max="15368" width="3.28515625" style="285" customWidth="1"/>
    <col min="15369" max="15369" width="2" style="285" customWidth="1"/>
    <col min="15370" max="15370" width="7" style="285" customWidth="1"/>
    <col min="15371" max="15372" width="8.28515625" style="285" customWidth="1"/>
    <col min="15373" max="15373" width="8.5703125" style="285" customWidth="1"/>
    <col min="15374" max="15374" width="8.28515625" style="285" customWidth="1"/>
    <col min="15375" max="15375" width="2" style="285" customWidth="1"/>
    <col min="15376" max="15376" width="3.28515625" style="285" customWidth="1"/>
    <col min="15377" max="15616" width="9" style="285"/>
    <col min="15617" max="15617" width="3.28515625" style="285" customWidth="1"/>
    <col min="15618" max="15618" width="2" style="285" customWidth="1"/>
    <col min="15619" max="15623" width="8.28515625" style="285" customWidth="1"/>
    <col min="15624" max="15624" width="3.28515625" style="285" customWidth="1"/>
    <col min="15625" max="15625" width="2" style="285" customWidth="1"/>
    <col min="15626" max="15626" width="7" style="285" customWidth="1"/>
    <col min="15627" max="15628" width="8.28515625" style="285" customWidth="1"/>
    <col min="15629" max="15629" width="8.5703125" style="285" customWidth="1"/>
    <col min="15630" max="15630" width="8.28515625" style="285" customWidth="1"/>
    <col min="15631" max="15631" width="2" style="285" customWidth="1"/>
    <col min="15632" max="15632" width="3.28515625" style="285" customWidth="1"/>
    <col min="15633" max="15872" width="9" style="285"/>
    <col min="15873" max="15873" width="3.28515625" style="285" customWidth="1"/>
    <col min="15874" max="15874" width="2" style="285" customWidth="1"/>
    <col min="15875" max="15879" width="8.28515625" style="285" customWidth="1"/>
    <col min="15880" max="15880" width="3.28515625" style="285" customWidth="1"/>
    <col min="15881" max="15881" width="2" style="285" customWidth="1"/>
    <col min="15882" max="15882" width="7" style="285" customWidth="1"/>
    <col min="15883" max="15884" width="8.28515625" style="285" customWidth="1"/>
    <col min="15885" max="15885" width="8.5703125" style="285" customWidth="1"/>
    <col min="15886" max="15886" width="8.28515625" style="285" customWidth="1"/>
    <col min="15887" max="15887" width="2" style="285" customWidth="1"/>
    <col min="15888" max="15888" width="3.28515625" style="285" customWidth="1"/>
    <col min="15889" max="16128" width="9" style="285"/>
    <col min="16129" max="16129" width="3.28515625" style="285" customWidth="1"/>
    <col min="16130" max="16130" width="2" style="285" customWidth="1"/>
    <col min="16131" max="16135" width="8.28515625" style="285" customWidth="1"/>
    <col min="16136" max="16136" width="3.28515625" style="285" customWidth="1"/>
    <col min="16137" max="16137" width="2" style="285" customWidth="1"/>
    <col min="16138" max="16138" width="7" style="285" customWidth="1"/>
    <col min="16139" max="16140" width="8.28515625" style="285" customWidth="1"/>
    <col min="16141" max="16141" width="8.5703125" style="285" customWidth="1"/>
    <col min="16142" max="16142" width="8.28515625" style="285" customWidth="1"/>
    <col min="16143" max="16143" width="2" style="285" customWidth="1"/>
    <col min="16144" max="16144" width="3.28515625" style="285" customWidth="1"/>
    <col min="16145" max="16384" width="9" style="285"/>
  </cols>
  <sheetData>
    <row r="1" spans="1:16" ht="9.9499999999999993" customHeight="1">
      <c r="A1" s="283"/>
      <c r="B1" s="284"/>
      <c r="C1" s="284"/>
      <c r="E1" s="286"/>
      <c r="F1" s="287"/>
      <c r="G1" s="288"/>
      <c r="H1" s="288"/>
      <c r="I1" s="288"/>
      <c r="J1" s="288"/>
      <c r="K1" s="289"/>
      <c r="L1" s="290"/>
      <c r="M1" s="290"/>
      <c r="N1" s="291"/>
      <c r="O1" s="291"/>
      <c r="P1" s="292"/>
    </row>
    <row r="2" spans="1:16" ht="9.9499999999999993" customHeight="1">
      <c r="A2" s="1644"/>
      <c r="B2" s="1645"/>
      <c r="C2" s="1646"/>
      <c r="D2" s="1646"/>
      <c r="E2" s="1646"/>
      <c r="F2" s="1646"/>
      <c r="G2" s="1646"/>
      <c r="H2" s="1646"/>
      <c r="I2" s="1646"/>
      <c r="J2" s="1646"/>
      <c r="K2" s="1646"/>
      <c r="L2" s="1646"/>
      <c r="M2" s="1646"/>
      <c r="N2" s="1646"/>
      <c r="O2" s="293"/>
      <c r="P2" s="294"/>
    </row>
    <row r="3" spans="1:16" ht="9.9499999999999993" customHeight="1">
      <c r="A3" s="1647"/>
      <c r="B3" s="1646"/>
      <c r="C3" s="1646"/>
      <c r="D3" s="1646"/>
      <c r="E3" s="1646"/>
      <c r="F3" s="1646"/>
      <c r="G3" s="1646"/>
      <c r="H3" s="1646"/>
      <c r="I3" s="1646"/>
      <c r="J3" s="1646"/>
      <c r="K3" s="1646"/>
      <c r="L3" s="1646"/>
      <c r="M3" s="1646"/>
      <c r="N3" s="1646"/>
      <c r="O3" s="293"/>
      <c r="P3" s="294"/>
    </row>
    <row r="4" spans="1:16" ht="15" customHeight="1">
      <c r="A4" s="295"/>
      <c r="B4" s="296"/>
      <c r="C4" s="296"/>
      <c r="D4" s="296"/>
      <c r="E4" s="297"/>
      <c r="F4" s="298"/>
      <c r="G4" s="298"/>
      <c r="H4" s="298"/>
      <c r="I4" s="298"/>
      <c r="J4" s="298"/>
      <c r="K4" s="299"/>
      <c r="L4" s="299"/>
      <c r="M4" s="299"/>
      <c r="N4" s="300"/>
      <c r="O4" s="301"/>
      <c r="P4" s="292"/>
    </row>
    <row r="5" spans="1:16" ht="1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4"/>
      <c r="M5" s="304"/>
      <c r="N5" s="305"/>
      <c r="O5" s="306"/>
      <c r="P5" s="307"/>
    </row>
    <row r="6" spans="1:16" ht="15" customHeight="1">
      <c r="A6" s="308"/>
      <c r="B6" s="309"/>
      <c r="C6" s="1648"/>
      <c r="D6" s="1648"/>
      <c r="E6" s="1648"/>
      <c r="F6" s="1648"/>
      <c r="G6" s="309"/>
      <c r="H6" s="309"/>
      <c r="I6" s="309"/>
      <c r="J6" s="309"/>
      <c r="K6" s="304"/>
      <c r="L6" s="304"/>
      <c r="M6" s="304"/>
      <c r="N6" s="305"/>
      <c r="O6" s="306"/>
      <c r="P6" s="310"/>
    </row>
    <row r="7" spans="1:16" ht="7.5" customHeight="1">
      <c r="A7" s="311"/>
      <c r="B7" s="288"/>
      <c r="C7" s="1649"/>
      <c r="D7" s="1649"/>
      <c r="E7" s="1649"/>
      <c r="F7" s="1649"/>
      <c r="G7" s="288"/>
      <c r="H7" s="288"/>
      <c r="I7" s="288"/>
      <c r="J7" s="288"/>
      <c r="K7" s="312"/>
      <c r="L7" s="312"/>
      <c r="M7" s="312"/>
      <c r="N7" s="306"/>
      <c r="O7" s="306"/>
      <c r="P7" s="310"/>
    </row>
    <row r="8" spans="1:16" ht="13.5" customHeight="1">
      <c r="A8" s="313"/>
      <c r="B8" s="314"/>
      <c r="C8" s="1650"/>
      <c r="D8" s="1650"/>
      <c r="E8" s="1650"/>
      <c r="F8" s="1650"/>
      <c r="G8" s="315"/>
      <c r="H8" s="316"/>
      <c r="I8" s="316"/>
      <c r="J8" s="316"/>
      <c r="K8" s="316"/>
      <c r="L8" s="316"/>
      <c r="M8" s="315"/>
      <c r="N8" s="316"/>
      <c r="O8" s="317"/>
      <c r="P8" s="310"/>
    </row>
    <row r="9" spans="1:16" ht="12.75" customHeight="1">
      <c r="A9" s="311"/>
      <c r="B9" s="631"/>
      <c r="C9" s="631"/>
      <c r="D9" s="631"/>
      <c r="E9" s="631"/>
      <c r="F9" s="1651" t="s">
        <v>338</v>
      </c>
      <c r="G9" s="1651"/>
      <c r="H9" s="1652">
        <v>46059</v>
      </c>
      <c r="I9" s="1652"/>
      <c r="J9" s="1652"/>
      <c r="K9" s="1652"/>
      <c r="L9" s="631"/>
      <c r="M9" s="631"/>
      <c r="N9" s="631"/>
      <c r="O9" s="631"/>
      <c r="P9" s="310"/>
    </row>
    <row r="10" spans="1:16" ht="9.75" hidden="1" customHeight="1">
      <c r="A10" s="311"/>
      <c r="B10" s="357"/>
      <c r="C10" s="1635"/>
      <c r="D10" s="1635"/>
      <c r="E10" s="1635"/>
      <c r="F10" s="1635"/>
      <c r="G10" s="357"/>
      <c r="H10" s="357"/>
      <c r="I10" s="357"/>
      <c r="J10" s="357"/>
      <c r="K10" s="358"/>
      <c r="L10" s="358"/>
      <c r="M10" s="358"/>
      <c r="N10" s="359"/>
      <c r="O10" s="359"/>
      <c r="P10" s="310"/>
    </row>
    <row r="11" spans="1:16" ht="15" hidden="1" customHeight="1">
      <c r="A11" s="311"/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58"/>
      <c r="M11" s="358"/>
      <c r="N11" s="359"/>
      <c r="O11" s="359"/>
      <c r="P11" s="310"/>
    </row>
    <row r="12" spans="1:16" ht="15" customHeight="1">
      <c r="A12" s="311"/>
      <c r="B12" s="1636" t="s">
        <v>348</v>
      </c>
      <c r="C12" s="1636"/>
      <c r="D12" s="1636"/>
      <c r="E12" s="1636"/>
      <c r="F12" s="1636"/>
      <c r="G12" s="1636"/>
      <c r="H12" s="1636"/>
      <c r="I12" s="1636"/>
      <c r="J12" s="1636"/>
      <c r="K12" s="1636"/>
      <c r="L12" s="1636"/>
      <c r="M12" s="1636"/>
      <c r="N12" s="1636"/>
      <c r="O12" s="1636"/>
      <c r="P12" s="310"/>
    </row>
    <row r="13" spans="1:16" ht="9.9499999999999993" customHeight="1">
      <c r="A13" s="318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9.9499999999999993" customHeight="1">
      <c r="A14" s="318"/>
      <c r="B14" s="1624" t="s">
        <v>165</v>
      </c>
      <c r="C14" s="1625"/>
      <c r="D14" s="1625"/>
      <c r="E14" s="1625"/>
      <c r="F14" s="1625"/>
      <c r="G14" s="1626"/>
      <c r="H14" s="319"/>
      <c r="I14" s="1624" t="s">
        <v>166</v>
      </c>
      <c r="J14" s="1625"/>
      <c r="K14" s="1625"/>
      <c r="L14" s="1625"/>
      <c r="M14" s="1625"/>
      <c r="N14" s="1625"/>
      <c r="O14" s="1626"/>
      <c r="P14" s="320"/>
    </row>
    <row r="15" spans="1:16" ht="9.9499999999999993" customHeight="1">
      <c r="A15" s="318"/>
      <c r="B15" s="1627"/>
      <c r="C15" s="1628"/>
      <c r="D15" s="1628"/>
      <c r="E15" s="1628"/>
      <c r="F15" s="1628"/>
      <c r="G15" s="1629"/>
      <c r="H15" s="319"/>
      <c r="I15" s="1627"/>
      <c r="J15" s="1628"/>
      <c r="K15" s="1628"/>
      <c r="L15" s="1628"/>
      <c r="M15" s="1628"/>
      <c r="N15" s="1628"/>
      <c r="O15" s="1629"/>
      <c r="P15" s="320"/>
    </row>
    <row r="16" spans="1:16" ht="9.9499999999999993" customHeight="1">
      <c r="A16" s="321"/>
      <c r="B16" s="322"/>
      <c r="C16" s="322"/>
      <c r="D16" s="322"/>
      <c r="E16" s="322"/>
      <c r="F16" s="322"/>
      <c r="G16" s="323"/>
      <c r="H16" s="319"/>
      <c r="I16" s="324"/>
      <c r="J16" s="1637" t="s">
        <v>261</v>
      </c>
      <c r="K16" s="1638"/>
      <c r="L16" s="1638"/>
      <c r="M16" s="1639"/>
      <c r="N16" s="1640"/>
      <c r="O16" s="323"/>
      <c r="P16" s="320"/>
    </row>
    <row r="17" spans="1:17" ht="5.0999999999999996" customHeight="1">
      <c r="A17" s="321"/>
      <c r="B17" s="319"/>
      <c r="C17" s="325"/>
      <c r="D17" s="325"/>
      <c r="E17" s="325"/>
      <c r="F17" s="325"/>
      <c r="G17" s="326"/>
      <c r="H17" s="319"/>
      <c r="I17" s="327"/>
      <c r="J17" s="1638"/>
      <c r="K17" s="1638"/>
      <c r="L17" s="1638"/>
      <c r="M17" s="1639"/>
      <c r="N17" s="1640"/>
      <c r="O17" s="328"/>
      <c r="P17" s="320"/>
    </row>
    <row r="18" spans="1:17" ht="9.9499999999999993" customHeight="1">
      <c r="A18" s="321"/>
      <c r="B18" s="319"/>
      <c r="C18" s="329" t="s">
        <v>167</v>
      </c>
      <c r="D18" s="330"/>
      <c r="E18" s="330"/>
      <c r="F18" s="331"/>
      <c r="G18" s="332"/>
      <c r="H18" s="319"/>
      <c r="I18" s="327"/>
      <c r="J18" s="1638"/>
      <c r="K18" s="1638"/>
      <c r="L18" s="1638"/>
      <c r="M18" s="1639"/>
      <c r="N18" s="1640"/>
      <c r="O18" s="332"/>
      <c r="P18" s="320"/>
    </row>
    <row r="19" spans="1:17" ht="9.9499999999999993" customHeight="1">
      <c r="A19" s="321"/>
      <c r="B19" s="319"/>
      <c r="C19" s="333" t="s">
        <v>168</v>
      </c>
      <c r="D19" s="1288" t="s">
        <v>652</v>
      </c>
      <c r="E19" s="330"/>
      <c r="F19" s="335"/>
      <c r="G19" s="336"/>
      <c r="H19" s="319"/>
      <c r="I19" s="327"/>
      <c r="J19" s="1638"/>
      <c r="K19" s="1638"/>
      <c r="L19" s="1638"/>
      <c r="M19" s="1639"/>
      <c r="N19" s="1640"/>
      <c r="O19" s="332"/>
      <c r="P19" s="320"/>
    </row>
    <row r="20" spans="1:17" ht="9.9499999999999993" customHeight="1">
      <c r="A20" s="321"/>
      <c r="B20" s="319"/>
      <c r="C20" s="333" t="s">
        <v>170</v>
      </c>
      <c r="D20" s="330" t="s">
        <v>171</v>
      </c>
      <c r="E20" s="330"/>
      <c r="F20" s="331"/>
      <c r="G20" s="332"/>
      <c r="H20" s="319"/>
      <c r="I20" s="327"/>
      <c r="J20" s="1638"/>
      <c r="K20" s="1638"/>
      <c r="L20" s="1638"/>
      <c r="M20" s="1639"/>
      <c r="N20" s="1640"/>
      <c r="O20" s="332"/>
      <c r="P20" s="320"/>
    </row>
    <row r="21" spans="1:17" ht="9.9499999999999993" customHeight="1">
      <c r="A21" s="321"/>
      <c r="B21" s="319"/>
      <c r="C21" s="360" t="s">
        <v>695</v>
      </c>
      <c r="D21" s="361"/>
      <c r="E21" s="337"/>
      <c r="F21" s="337"/>
      <c r="G21" s="332"/>
      <c r="H21" s="319"/>
      <c r="I21" s="327"/>
      <c r="J21" s="1638"/>
      <c r="K21" s="1638"/>
      <c r="L21" s="1638"/>
      <c r="M21" s="1639"/>
      <c r="N21" s="1640"/>
      <c r="O21" s="332"/>
      <c r="P21" s="320"/>
    </row>
    <row r="22" spans="1:17" ht="5.0999999999999996" customHeight="1">
      <c r="A22" s="321"/>
      <c r="B22" s="319"/>
      <c r="C22" s="360"/>
      <c r="D22" s="361"/>
      <c r="E22" s="337"/>
      <c r="F22" s="337"/>
      <c r="G22" s="332"/>
      <c r="H22" s="319"/>
      <c r="I22" s="327"/>
      <c r="J22" s="1638"/>
      <c r="K22" s="1638"/>
      <c r="L22" s="1638"/>
      <c r="M22" s="1639"/>
      <c r="N22" s="1640"/>
      <c r="O22" s="332"/>
      <c r="P22" s="320"/>
    </row>
    <row r="23" spans="1:17" ht="9.9499999999999993" customHeight="1">
      <c r="A23" s="321"/>
      <c r="B23" s="338"/>
      <c r="C23" s="339"/>
      <c r="D23" s="339"/>
      <c r="E23" s="339"/>
      <c r="F23" s="339"/>
      <c r="G23" s="340"/>
      <c r="H23" s="319"/>
      <c r="I23" s="341"/>
      <c r="J23" s="1641"/>
      <c r="K23" s="1641"/>
      <c r="L23" s="1641"/>
      <c r="M23" s="1642"/>
      <c r="N23" s="1643"/>
      <c r="O23" s="340"/>
      <c r="P23" s="320"/>
    </row>
    <row r="24" spans="1:17" ht="9.9499999999999993" customHeight="1">
      <c r="A24" s="318"/>
      <c r="B24" s="319"/>
      <c r="C24" s="331"/>
      <c r="D24" s="331"/>
      <c r="E24" s="331"/>
      <c r="F24" s="331"/>
      <c r="G24" s="331"/>
      <c r="H24" s="319"/>
      <c r="I24" s="319"/>
      <c r="J24" s="331"/>
      <c r="K24" s="331"/>
      <c r="L24" s="331"/>
      <c r="M24" s="331"/>
      <c r="N24" s="331"/>
      <c r="O24" s="331"/>
      <c r="P24" s="320"/>
    </row>
    <row r="25" spans="1:17" ht="9.9499999999999993" customHeight="1">
      <c r="A25" s="318"/>
      <c r="B25" s="1624" t="s">
        <v>173</v>
      </c>
      <c r="C25" s="1625"/>
      <c r="D25" s="1625"/>
      <c r="E25" s="1625"/>
      <c r="F25" s="1625"/>
      <c r="G25" s="1626"/>
      <c r="H25" s="342"/>
      <c r="I25" s="1624" t="s">
        <v>335</v>
      </c>
      <c r="J25" s="1625"/>
      <c r="K25" s="1625"/>
      <c r="L25" s="1625"/>
      <c r="M25" s="1625"/>
      <c r="N25" s="1625"/>
      <c r="O25" s="1626"/>
      <c r="P25" s="320"/>
    </row>
    <row r="26" spans="1:17" ht="9.9499999999999993" customHeight="1">
      <c r="A26" s="318"/>
      <c r="B26" s="1627"/>
      <c r="C26" s="1628"/>
      <c r="D26" s="1628"/>
      <c r="E26" s="1628"/>
      <c r="F26" s="1628"/>
      <c r="G26" s="1629"/>
      <c r="H26" s="342"/>
      <c r="I26" s="1627"/>
      <c r="J26" s="1628"/>
      <c r="K26" s="1628"/>
      <c r="L26" s="1628"/>
      <c r="M26" s="1628"/>
      <c r="N26" s="1628"/>
      <c r="O26" s="1629"/>
      <c r="P26" s="320"/>
    </row>
    <row r="27" spans="1:17" ht="9.9499999999999993" customHeight="1">
      <c r="A27" s="318"/>
      <c r="B27" s="350"/>
      <c r="C27" s="628"/>
      <c r="D27" s="351"/>
      <c r="E27" s="351"/>
      <c r="F27" s="351"/>
      <c r="G27" s="352"/>
      <c r="H27" s="319"/>
      <c r="I27" s="367"/>
      <c r="J27" s="368"/>
      <c r="K27" s="368"/>
      <c r="L27" s="368"/>
      <c r="M27" s="368"/>
      <c r="N27" s="368"/>
      <c r="O27" s="369"/>
      <c r="P27" s="320"/>
    </row>
    <row r="28" spans="1:17" ht="11.25" customHeight="1">
      <c r="A28" s="318"/>
      <c r="B28" s="353"/>
      <c r="C28" s="1630" t="s">
        <v>349</v>
      </c>
      <c r="D28" s="1631"/>
      <c r="E28" s="1631"/>
      <c r="F28" s="1631"/>
      <c r="G28" s="344"/>
      <c r="H28" s="319"/>
      <c r="I28" s="1632" t="s">
        <v>701</v>
      </c>
      <c r="J28" s="1633"/>
      <c r="K28" s="1633"/>
      <c r="L28" s="1633"/>
      <c r="M28" s="1633"/>
      <c r="N28" s="1633"/>
      <c r="O28" s="1634"/>
      <c r="P28" s="320"/>
    </row>
    <row r="29" spans="1:17" ht="11.25" customHeight="1">
      <c r="A29" s="318"/>
      <c r="B29" s="353"/>
      <c r="C29" s="617" t="s">
        <v>743</v>
      </c>
      <c r="D29" s="347"/>
      <c r="E29" s="347"/>
      <c r="F29" s="117"/>
      <c r="G29" s="118" t="s">
        <v>174</v>
      </c>
      <c r="H29" s="319"/>
      <c r="I29" s="1632"/>
      <c r="J29" s="1633"/>
      <c r="K29" s="1633"/>
      <c r="L29" s="1633"/>
      <c r="M29" s="1633"/>
      <c r="N29" s="1633"/>
      <c r="O29" s="1634"/>
      <c r="P29" s="320"/>
      <c r="Q29" s="444"/>
    </row>
    <row r="30" spans="1:17" ht="9.9499999999999993" customHeight="1">
      <c r="A30" s="318"/>
      <c r="B30" s="353"/>
      <c r="C30" s="617" t="s">
        <v>343</v>
      </c>
      <c r="D30" s="347"/>
      <c r="E30" s="347"/>
      <c r="F30" s="117"/>
      <c r="G30" s="118" t="s">
        <v>175</v>
      </c>
      <c r="H30" s="319"/>
      <c r="I30" s="370"/>
      <c r="J30" s="1615"/>
      <c r="K30" s="1615"/>
      <c r="L30" s="1615"/>
      <c r="M30" s="1615"/>
      <c r="N30" s="1615"/>
      <c r="O30" s="372"/>
      <c r="P30" s="320"/>
    </row>
    <row r="31" spans="1:17" ht="9.9499999999999993" customHeight="1">
      <c r="A31" s="318"/>
      <c r="B31" s="353"/>
      <c r="C31" s="617"/>
      <c r="D31" s="347"/>
      <c r="E31" s="347"/>
      <c r="F31" s="117"/>
      <c r="G31" s="118"/>
      <c r="H31" s="319"/>
      <c r="I31" s="370"/>
      <c r="J31" s="371"/>
      <c r="K31" s="371"/>
      <c r="L31" s="371"/>
      <c r="M31" s="371"/>
      <c r="N31" s="371"/>
      <c r="O31" s="372"/>
      <c r="P31" s="320"/>
    </row>
    <row r="32" spans="1:17" ht="9.9499999999999993" customHeight="1">
      <c r="A32" s="318"/>
      <c r="B32" s="353"/>
      <c r="C32" s="617"/>
      <c r="D32" s="347"/>
      <c r="E32" s="347"/>
      <c r="F32" s="117"/>
      <c r="G32" s="118"/>
      <c r="H32" s="319"/>
      <c r="I32" s="373"/>
      <c r="J32" s="374"/>
      <c r="K32" s="374"/>
      <c r="L32" s="374"/>
      <c r="M32" s="374"/>
      <c r="N32" s="374"/>
      <c r="O32" s="375"/>
      <c r="P32" s="320"/>
    </row>
    <row r="33" spans="1:16" ht="9.9499999999999993" customHeight="1">
      <c r="A33" s="318"/>
      <c r="B33" s="362"/>
      <c r="C33" s="617"/>
      <c r="D33" s="347"/>
      <c r="E33" s="347"/>
      <c r="F33" s="117"/>
      <c r="G33" s="118"/>
      <c r="H33" s="319"/>
      <c r="I33" s="343"/>
      <c r="J33" s="343"/>
      <c r="K33" s="343"/>
      <c r="L33" s="343"/>
      <c r="M33" s="343"/>
      <c r="N33" s="343"/>
      <c r="O33" s="343"/>
      <c r="P33" s="320"/>
    </row>
    <row r="34" spans="1:16" ht="9.9499999999999993" customHeight="1">
      <c r="A34" s="318"/>
      <c r="B34" s="353"/>
      <c r="C34" s="617"/>
      <c r="D34" s="347"/>
      <c r="E34" s="347"/>
      <c r="F34" s="117"/>
      <c r="G34" s="118"/>
      <c r="H34" s="319"/>
      <c r="I34" s="343"/>
      <c r="J34" s="343"/>
      <c r="K34" s="343"/>
      <c r="L34" s="343"/>
      <c r="M34" s="343"/>
      <c r="N34" s="343"/>
      <c r="O34" s="343"/>
      <c r="P34" s="320"/>
    </row>
    <row r="35" spans="1:16" ht="11.45" customHeight="1">
      <c r="A35" s="318"/>
      <c r="B35" s="353"/>
      <c r="C35" s="618"/>
      <c r="D35" s="395"/>
      <c r="E35" s="395"/>
      <c r="F35" s="395"/>
      <c r="G35" s="396"/>
      <c r="H35" s="319"/>
      <c r="O35" s="343"/>
      <c r="P35" s="320"/>
    </row>
    <row r="36" spans="1:16" ht="9.9499999999999993" customHeight="1">
      <c r="A36" s="318"/>
      <c r="B36" s="353"/>
      <c r="D36" s="625"/>
      <c r="E36" s="627"/>
      <c r="O36" s="331"/>
      <c r="P36" s="320"/>
    </row>
    <row r="37" spans="1:16" ht="9.9499999999999993" customHeight="1">
      <c r="A37" s="318"/>
      <c r="B37" s="353"/>
      <c r="D37" s="626"/>
      <c r="O37" s="331"/>
      <c r="P37" s="320"/>
    </row>
    <row r="38" spans="1:16" ht="9.9499999999999993" customHeight="1">
      <c r="A38" s="318"/>
      <c r="B38" s="353"/>
      <c r="C38" s="329"/>
      <c r="D38" s="393"/>
      <c r="E38" s="1599" t="s">
        <v>176</v>
      </c>
      <c r="F38" s="1600"/>
      <c r="G38" s="1600"/>
      <c r="H38" s="1600"/>
      <c r="I38" s="1600"/>
      <c r="J38" s="1600"/>
      <c r="K38" s="1600"/>
      <c r="L38" s="1600"/>
      <c r="O38" s="331"/>
      <c r="P38" s="320"/>
    </row>
    <row r="39" spans="1:16" ht="9.9499999999999993" customHeight="1">
      <c r="A39" s="318"/>
      <c r="B39" s="353"/>
      <c r="C39" s="390"/>
      <c r="D39" s="118"/>
      <c r="E39" s="1599"/>
      <c r="F39" s="1600"/>
      <c r="G39" s="1600"/>
      <c r="H39" s="1600"/>
      <c r="I39" s="1600"/>
      <c r="J39" s="1600"/>
      <c r="K39" s="1600"/>
      <c r="L39" s="1600"/>
      <c r="O39" s="331"/>
      <c r="P39" s="320"/>
    </row>
    <row r="40" spans="1:16" ht="9.9499999999999993" customHeight="1">
      <c r="A40" s="318"/>
      <c r="B40" s="353"/>
      <c r="C40" s="379"/>
      <c r="D40" s="118"/>
      <c r="E40" s="1616" t="s">
        <v>337</v>
      </c>
      <c r="F40" s="1617"/>
      <c r="G40" s="1617"/>
      <c r="H40" s="1617"/>
      <c r="I40" s="1617"/>
      <c r="J40" s="1617"/>
      <c r="K40" s="1617"/>
      <c r="L40" s="1618"/>
      <c r="O40" s="331"/>
      <c r="P40" s="320"/>
    </row>
    <row r="41" spans="1:16" ht="9.9499999999999993" customHeight="1">
      <c r="A41" s="318"/>
      <c r="B41" s="353"/>
      <c r="C41" s="379"/>
      <c r="D41" s="118"/>
      <c r="G41" s="644" t="s">
        <v>177</v>
      </c>
      <c r="H41" s="627"/>
      <c r="I41" s="627"/>
      <c r="J41" s="636">
        <v>-0.125</v>
      </c>
      <c r="K41" s="643"/>
      <c r="L41" s="629"/>
      <c r="O41" s="322"/>
      <c r="P41" s="320"/>
    </row>
    <row r="42" spans="1:16" ht="10.5" customHeight="1">
      <c r="A42" s="318"/>
      <c r="B42" s="353"/>
      <c r="C42" s="379"/>
      <c r="D42" s="394"/>
      <c r="G42" s="642" t="s">
        <v>191</v>
      </c>
      <c r="J42" s="643">
        <v>-0.25</v>
      </c>
      <c r="K42" s="643"/>
      <c r="L42" s="629"/>
      <c r="P42" s="320"/>
    </row>
    <row r="43" spans="1:16" ht="9.9499999999999993" customHeight="1">
      <c r="A43" s="318"/>
      <c r="B43" s="353"/>
      <c r="C43" s="379"/>
      <c r="D43" s="391"/>
      <c r="G43" s="642" t="s">
        <v>192</v>
      </c>
      <c r="J43" s="643">
        <v>-0.375</v>
      </c>
      <c r="K43" s="643"/>
      <c r="L43" s="629"/>
      <c r="P43" s="320"/>
    </row>
    <row r="44" spans="1:16" ht="9.9499999999999993" customHeight="1">
      <c r="A44" s="318"/>
      <c r="B44" s="353"/>
      <c r="D44" s="616"/>
      <c r="G44" s="642" t="s">
        <v>193</v>
      </c>
      <c r="H44" s="615"/>
      <c r="J44" s="643">
        <v>-0.5</v>
      </c>
      <c r="K44" s="615"/>
      <c r="L44" s="629"/>
      <c r="P44" s="320"/>
    </row>
    <row r="45" spans="1:16" ht="9.9499999999999993" customHeight="1">
      <c r="A45" s="318"/>
      <c r="B45" s="353"/>
      <c r="D45" s="391"/>
      <c r="E45" s="619"/>
      <c r="F45" s="620"/>
      <c r="G45" s="620"/>
      <c r="H45" s="620"/>
      <c r="I45" s="620"/>
      <c r="J45" s="620"/>
      <c r="K45" s="620"/>
      <c r="L45" s="621"/>
      <c r="P45" s="320"/>
    </row>
    <row r="46" spans="1:16" ht="9.9499999999999993" customHeight="1">
      <c r="A46" s="318"/>
      <c r="B46" s="353"/>
      <c r="D46" s="391"/>
      <c r="E46" s="1593" t="s">
        <v>31</v>
      </c>
      <c r="F46" s="1594"/>
      <c r="G46" s="1594"/>
      <c r="H46" s="1594"/>
      <c r="I46" s="1594"/>
      <c r="J46" s="1594"/>
      <c r="K46" s="1594"/>
      <c r="L46" s="1595"/>
      <c r="P46" s="320"/>
    </row>
    <row r="47" spans="1:16" ht="9.9499999999999993" customHeight="1">
      <c r="A47" s="318"/>
      <c r="B47" s="353"/>
      <c r="C47" s="389"/>
      <c r="D47" s="392"/>
      <c r="E47" s="622"/>
      <c r="F47" s="623"/>
      <c r="G47" s="623"/>
      <c r="H47" s="623"/>
      <c r="I47" s="623"/>
      <c r="J47" s="623"/>
      <c r="K47" s="623"/>
      <c r="L47" s="624"/>
      <c r="P47" s="320"/>
    </row>
    <row r="48" spans="1:16" ht="9.9499999999999993" customHeight="1">
      <c r="A48" s="318"/>
      <c r="B48" s="1596" t="s">
        <v>178</v>
      </c>
      <c r="C48" s="1597"/>
      <c r="D48" s="1597"/>
      <c r="E48" s="1597"/>
      <c r="F48" s="1597"/>
      <c r="G48" s="1597"/>
      <c r="H48" s="1597"/>
      <c r="I48" s="1597"/>
      <c r="J48" s="1597"/>
      <c r="K48" s="1597"/>
      <c r="L48" s="1597"/>
      <c r="M48" s="1597"/>
      <c r="N48" s="1597"/>
      <c r="O48" s="1598"/>
      <c r="P48" s="320"/>
    </row>
    <row r="49" spans="1:16" ht="9.9499999999999993" customHeight="1">
      <c r="A49" s="318"/>
      <c r="B49" s="1599"/>
      <c r="C49" s="1600"/>
      <c r="D49" s="1600"/>
      <c r="E49" s="1600"/>
      <c r="F49" s="1600"/>
      <c r="G49" s="1600"/>
      <c r="H49" s="1600"/>
      <c r="I49" s="1600"/>
      <c r="J49" s="1600"/>
      <c r="K49" s="1600"/>
      <c r="L49" s="1600"/>
      <c r="M49" s="1600"/>
      <c r="N49" s="1600"/>
      <c r="O49" s="1601"/>
      <c r="P49" s="320"/>
    </row>
    <row r="50" spans="1:16" ht="15">
      <c r="A50" s="318"/>
      <c r="B50" s="377"/>
      <c r="C50" s="36" t="s">
        <v>481</v>
      </c>
      <c r="D50" s="387"/>
      <c r="E50" s="387"/>
      <c r="F50" s="387"/>
      <c r="G50" s="387"/>
      <c r="H50" s="388"/>
      <c r="I50" s="386"/>
      <c r="J50" s="386"/>
      <c r="K50" s="386"/>
      <c r="L50" s="386"/>
      <c r="M50" s="386"/>
      <c r="N50" s="386"/>
      <c r="O50" s="380"/>
      <c r="P50" s="320"/>
    </row>
    <row r="51" spans="1:16" ht="15">
      <c r="A51" s="318"/>
      <c r="B51" s="353"/>
      <c r="C51" s="36" t="s">
        <v>364</v>
      </c>
      <c r="D51" s="36"/>
      <c r="E51" s="36"/>
      <c r="F51" s="36"/>
      <c r="G51" s="36"/>
      <c r="H51" s="36"/>
      <c r="I51" s="36"/>
      <c r="J51" s="36"/>
      <c r="K51" s="36"/>
      <c r="L51" s="36"/>
      <c r="M51" s="386"/>
      <c r="N51" s="386"/>
      <c r="O51" s="382"/>
      <c r="P51" s="320"/>
    </row>
    <row r="52" spans="1:16" ht="9.9499999999999993" customHeight="1">
      <c r="A52" s="318"/>
      <c r="B52" s="353"/>
      <c r="H52" s="319"/>
      <c r="O52" s="382"/>
      <c r="P52" s="320"/>
    </row>
    <row r="53" spans="1:16" ht="9.9499999999999993" customHeight="1">
      <c r="A53" s="345"/>
      <c r="B53" s="364"/>
      <c r="C53" s="347" t="s">
        <v>180</v>
      </c>
      <c r="H53" s="319"/>
      <c r="O53" s="382"/>
      <c r="P53" s="346"/>
    </row>
    <row r="54" spans="1:16" ht="9.9499999999999993" customHeight="1">
      <c r="A54" s="345"/>
      <c r="B54" s="364"/>
      <c r="C54" s="347"/>
      <c r="H54" s="319"/>
      <c r="O54" s="382"/>
      <c r="P54" s="346"/>
    </row>
    <row r="55" spans="1:16" ht="9.9499999999999993" customHeight="1">
      <c r="A55" s="345"/>
      <c r="B55" s="385"/>
      <c r="C55" s="379"/>
      <c r="D55" s="117"/>
      <c r="E55" s="117"/>
      <c r="F55" s="1602"/>
      <c r="G55" s="1602"/>
      <c r="H55" s="319"/>
      <c r="O55" s="382"/>
      <c r="P55" s="346"/>
    </row>
    <row r="56" spans="1:16" ht="9.9499999999999993" customHeight="1">
      <c r="A56" s="345"/>
      <c r="B56" s="381"/>
      <c r="C56" s="376"/>
      <c r="D56" s="376"/>
      <c r="E56" s="376"/>
      <c r="F56" s="376"/>
      <c r="G56" s="378"/>
      <c r="H56" s="378"/>
      <c r="I56" s="383"/>
      <c r="J56" s="383"/>
      <c r="K56" s="383"/>
      <c r="L56" s="383"/>
      <c r="M56" s="383"/>
      <c r="N56" s="383"/>
      <c r="O56" s="384"/>
      <c r="P56" s="346"/>
    </row>
    <row r="57" spans="1:16" ht="9.9499999999999993" customHeight="1">
      <c r="A57" s="345"/>
      <c r="B57" s="1596"/>
      <c r="C57" s="1603"/>
      <c r="D57" s="1603"/>
      <c r="E57" s="1603"/>
      <c r="F57" s="1603"/>
      <c r="G57" s="1603"/>
      <c r="H57" s="1603"/>
      <c r="I57" s="1603"/>
      <c r="J57" s="1603"/>
      <c r="K57" s="1603"/>
      <c r="L57" s="1603"/>
      <c r="M57" s="1603"/>
      <c r="N57" s="1603"/>
      <c r="O57" s="1604"/>
      <c r="P57" s="346"/>
    </row>
    <row r="58" spans="1:16" ht="9.9499999999999993" customHeight="1">
      <c r="A58" s="345"/>
      <c r="B58" s="1605"/>
      <c r="C58" s="1606"/>
      <c r="D58" s="1606"/>
      <c r="E58" s="1606"/>
      <c r="F58" s="1606"/>
      <c r="G58" s="1606"/>
      <c r="H58" s="1606"/>
      <c r="I58" s="1606"/>
      <c r="J58" s="1606"/>
      <c r="K58" s="1606"/>
      <c r="L58" s="1606"/>
      <c r="M58" s="1606"/>
      <c r="N58" s="1606"/>
      <c r="O58" s="1607"/>
      <c r="P58" s="346"/>
    </row>
    <row r="59" spans="1:16" ht="9.9499999999999993" customHeight="1">
      <c r="A59" s="355"/>
      <c r="B59" s="1545"/>
      <c r="C59" s="1546"/>
      <c r="D59" s="1546"/>
      <c r="E59" s="1546"/>
      <c r="F59" s="1546"/>
      <c r="G59" s="1546"/>
      <c r="H59" s="1546"/>
      <c r="I59" s="1546"/>
      <c r="J59" s="1546"/>
      <c r="K59" s="1546"/>
      <c r="L59" s="1546"/>
      <c r="M59" s="1546"/>
      <c r="N59" s="1546"/>
      <c r="O59" s="1547"/>
      <c r="P59" s="346"/>
    </row>
    <row r="60" spans="1:16" ht="9.9499999999999993" customHeight="1">
      <c r="A60" s="355"/>
      <c r="B60" s="1545"/>
      <c r="C60" s="1546"/>
      <c r="D60" s="1546"/>
      <c r="E60" s="1546"/>
      <c r="F60" s="1546"/>
      <c r="G60" s="1546"/>
      <c r="H60" s="1546"/>
      <c r="I60" s="1546"/>
      <c r="J60" s="1546"/>
      <c r="K60" s="1546"/>
      <c r="L60" s="1546"/>
      <c r="M60" s="1546"/>
      <c r="N60" s="1546"/>
      <c r="O60" s="1547"/>
      <c r="P60" s="346"/>
    </row>
    <row r="61" spans="1:16" ht="9.9499999999999993" customHeight="1">
      <c r="A61" s="355"/>
      <c r="B61" s="1548"/>
      <c r="C61" s="1608"/>
      <c r="D61" s="1608"/>
      <c r="E61" s="1608"/>
      <c r="F61" s="1608"/>
      <c r="G61" s="1608"/>
      <c r="H61" s="1608"/>
      <c r="I61" s="1608"/>
      <c r="J61" s="1608"/>
      <c r="K61" s="1608"/>
      <c r="L61" s="1608"/>
      <c r="M61" s="1608"/>
      <c r="N61" s="1608"/>
      <c r="O61" s="1549"/>
      <c r="P61" s="354"/>
    </row>
    <row r="62" spans="1:16" ht="9.9499999999999993" customHeight="1">
      <c r="A62" s="355"/>
      <c r="B62" s="1550"/>
      <c r="C62" s="1551"/>
      <c r="D62" s="1546"/>
      <c r="E62" s="1546"/>
      <c r="F62" s="1546"/>
      <c r="G62" s="1546"/>
      <c r="H62" s="1546"/>
      <c r="I62" s="1546"/>
      <c r="J62" s="1546"/>
      <c r="K62" s="1546"/>
      <c r="L62" s="1546"/>
      <c r="M62" s="1546"/>
      <c r="N62" s="1546"/>
      <c r="O62" s="1549"/>
      <c r="P62" s="354"/>
    </row>
    <row r="63" spans="1:16" ht="9.9499999999999993" customHeight="1">
      <c r="A63" s="355"/>
      <c r="B63" s="1550"/>
      <c r="C63" s="1551"/>
      <c r="D63" s="1546"/>
      <c r="E63" s="1546"/>
      <c r="F63" s="1546"/>
      <c r="G63" s="1546"/>
      <c r="H63" s="1546"/>
      <c r="I63" s="1546"/>
      <c r="J63" s="1546"/>
      <c r="K63" s="1546"/>
      <c r="L63" s="1546"/>
      <c r="M63" s="1546"/>
      <c r="N63" s="1546"/>
      <c r="O63" s="1549"/>
      <c r="P63" s="354"/>
    </row>
    <row r="64" spans="1:16" ht="9.9499999999999993" customHeight="1">
      <c r="A64" s="355"/>
      <c r="B64" s="1550"/>
      <c r="C64" s="1552"/>
      <c r="D64" s="1553"/>
      <c r="E64" s="1553"/>
      <c r="F64" s="1553"/>
      <c r="G64" s="1554"/>
      <c r="H64" s="1555"/>
      <c r="I64" s="1555"/>
      <c r="J64" s="1553"/>
      <c r="K64" s="1553"/>
      <c r="L64" s="1553"/>
      <c r="M64" s="1553"/>
      <c r="N64" s="1553"/>
      <c r="O64" s="1549"/>
      <c r="P64" s="346"/>
    </row>
    <row r="65" spans="1:16" ht="9.9499999999999993" customHeight="1">
      <c r="A65" s="355"/>
      <c r="B65" s="1550"/>
      <c r="C65" s="1553"/>
      <c r="D65" s="1553"/>
      <c r="E65" s="1553"/>
      <c r="F65" s="1553"/>
      <c r="G65" s="1555"/>
      <c r="H65" s="1555"/>
      <c r="I65" s="1555"/>
      <c r="J65" s="1553"/>
      <c r="K65" s="1553"/>
      <c r="L65" s="1553"/>
      <c r="M65" s="1553"/>
      <c r="N65" s="1553"/>
      <c r="O65" s="1549"/>
      <c r="P65" s="346"/>
    </row>
    <row r="66" spans="1:16" ht="9.9499999999999993" customHeight="1">
      <c r="A66" s="355"/>
      <c r="B66" s="1545"/>
      <c r="C66" s="1546"/>
      <c r="D66" s="1546"/>
      <c r="E66" s="1546"/>
      <c r="F66" s="1546"/>
      <c r="G66" s="1546"/>
      <c r="H66" s="1546"/>
      <c r="I66" s="1546"/>
      <c r="J66" s="1546"/>
      <c r="K66" s="1546"/>
      <c r="L66" s="1546"/>
      <c r="M66" s="1546"/>
      <c r="N66" s="1546"/>
      <c r="O66" s="1547"/>
      <c r="P66" s="346"/>
    </row>
    <row r="67" spans="1:16" ht="9.9499999999999993" customHeight="1">
      <c r="A67" s="355"/>
      <c r="B67" s="1545"/>
      <c r="C67" s="1546"/>
      <c r="D67" s="1546"/>
      <c r="E67" s="1546"/>
      <c r="F67" s="1546"/>
      <c r="G67" s="1546"/>
      <c r="H67" s="1546"/>
      <c r="I67" s="1546"/>
      <c r="J67" s="1546"/>
      <c r="K67" s="1546"/>
      <c r="L67" s="1546"/>
      <c r="M67" s="1546"/>
      <c r="N67" s="1546"/>
      <c r="O67" s="1547"/>
      <c r="P67" s="346"/>
    </row>
    <row r="68" spans="1:16" ht="12" customHeight="1">
      <c r="A68" s="355"/>
      <c r="B68" s="1545"/>
      <c r="C68" s="1546"/>
      <c r="D68" s="1546"/>
      <c r="E68" s="1546"/>
      <c r="F68" s="1546"/>
      <c r="G68" s="1546"/>
      <c r="H68" s="1546"/>
      <c r="I68" s="1546"/>
      <c r="J68" s="1546"/>
      <c r="K68" s="1546"/>
      <c r="L68" s="1546"/>
      <c r="M68" s="1546"/>
      <c r="N68" s="1546"/>
      <c r="O68" s="1547"/>
      <c r="P68" s="346"/>
    </row>
    <row r="69" spans="1:16" ht="12" customHeight="1">
      <c r="A69" s="356"/>
      <c r="B69" s="1545"/>
      <c r="C69" s="1546"/>
      <c r="D69" s="1546"/>
      <c r="E69" s="1546"/>
      <c r="F69" s="1546"/>
      <c r="G69" s="1546"/>
      <c r="H69" s="1546"/>
      <c r="I69" s="1546"/>
      <c r="J69" s="1546"/>
      <c r="K69" s="1546"/>
      <c r="L69" s="1546"/>
      <c r="M69" s="1546"/>
      <c r="N69" s="1546"/>
      <c r="O69" s="1547"/>
      <c r="P69" s="348"/>
    </row>
    <row r="70" spans="1:16" ht="9.9499999999999993" customHeight="1">
      <c r="A70" s="349"/>
      <c r="B70" s="1545"/>
      <c r="C70" s="1546"/>
      <c r="D70" s="1546"/>
      <c r="E70" s="1546"/>
      <c r="F70" s="1546"/>
      <c r="G70" s="1546"/>
      <c r="H70" s="1546"/>
      <c r="I70" s="1546"/>
      <c r="J70" s="1546"/>
      <c r="K70" s="1546"/>
      <c r="L70" s="1546"/>
      <c r="M70" s="1546"/>
      <c r="N70" s="1546"/>
      <c r="O70" s="1547"/>
      <c r="P70" s="349"/>
    </row>
    <row r="71" spans="1:16" ht="89.25" customHeight="1">
      <c r="A71" s="349"/>
      <c r="B71" s="1545"/>
      <c r="C71" s="1546"/>
      <c r="D71" s="1546"/>
      <c r="E71" s="1546"/>
      <c r="F71" s="1546"/>
      <c r="G71" s="1546"/>
      <c r="H71" s="1546"/>
      <c r="I71" s="1546"/>
      <c r="J71" s="1546"/>
      <c r="K71" s="1546"/>
      <c r="L71" s="1546"/>
      <c r="M71" s="1546"/>
      <c r="N71" s="1546"/>
      <c r="O71" s="1547"/>
      <c r="P71" s="349"/>
    </row>
    <row r="72" spans="1:16" ht="6.6" customHeight="1">
      <c r="B72" s="1609" t="s">
        <v>181</v>
      </c>
      <c r="C72" s="1610"/>
      <c r="D72" s="1610"/>
      <c r="E72" s="1610"/>
      <c r="F72" s="1610"/>
      <c r="G72" s="1610"/>
      <c r="H72" s="1610"/>
      <c r="I72" s="1610"/>
      <c r="J72" s="1610"/>
      <c r="K72" s="1610"/>
      <c r="L72" s="1610"/>
      <c r="M72" s="1610"/>
      <c r="N72" s="1610"/>
      <c r="O72" s="1611"/>
    </row>
    <row r="73" spans="1:16">
      <c r="B73" s="1612"/>
      <c r="C73" s="1613"/>
      <c r="D73" s="1613"/>
      <c r="E73" s="1613"/>
      <c r="F73" s="1613"/>
      <c r="G73" s="1613"/>
      <c r="H73" s="1613"/>
      <c r="I73" s="1613"/>
      <c r="J73" s="1613"/>
      <c r="K73" s="1613"/>
      <c r="L73" s="1613"/>
      <c r="M73" s="1613"/>
      <c r="N73" s="1613"/>
      <c r="O73" s="1614"/>
    </row>
    <row r="74" spans="1:16">
      <c r="B74" s="1619" t="s">
        <v>182</v>
      </c>
      <c r="C74" s="1620"/>
      <c r="D74" s="1620"/>
      <c r="E74" s="1620"/>
      <c r="F74" s="1620"/>
      <c r="G74" s="1620"/>
      <c r="H74" s="1620"/>
      <c r="I74" s="1620"/>
      <c r="J74" s="1620"/>
      <c r="K74" s="1620"/>
      <c r="L74" s="1620"/>
      <c r="M74" s="1620"/>
      <c r="N74" s="1620"/>
      <c r="O74" s="1621"/>
    </row>
    <row r="75" spans="1:16" ht="9.9499999999999993" customHeight="1">
      <c r="B75" s="1622" t="s">
        <v>183</v>
      </c>
      <c r="C75" s="1602"/>
      <c r="D75" s="1602"/>
      <c r="E75" s="1602"/>
      <c r="F75" s="1602"/>
      <c r="G75" s="1602"/>
      <c r="H75" s="1602"/>
      <c r="I75" s="1602"/>
      <c r="J75" s="1602"/>
      <c r="K75" s="1602"/>
      <c r="L75" s="1602"/>
      <c r="M75" s="1602"/>
      <c r="N75" s="1602"/>
      <c r="O75" s="1623"/>
    </row>
    <row r="76" spans="1:16" ht="13.5" customHeight="1">
      <c r="B76" s="1587" t="s">
        <v>184</v>
      </c>
      <c r="C76" s="1588"/>
      <c r="D76" s="1588"/>
      <c r="E76" s="1588"/>
      <c r="F76" s="1588"/>
      <c r="G76" s="1588"/>
      <c r="H76" s="1588"/>
      <c r="I76" s="1588"/>
      <c r="J76" s="1588"/>
      <c r="K76" s="1588"/>
      <c r="L76" s="1588"/>
      <c r="M76" s="1588"/>
      <c r="N76" s="1588"/>
      <c r="O76" s="1589"/>
    </row>
    <row r="77" spans="1:16">
      <c r="B77" s="1590"/>
      <c r="C77" s="1591"/>
      <c r="D77" s="1591"/>
      <c r="E77" s="1591"/>
      <c r="F77" s="1591"/>
      <c r="G77" s="1591"/>
      <c r="H77" s="1591"/>
      <c r="I77" s="1591"/>
      <c r="J77" s="1591"/>
      <c r="K77" s="1591"/>
      <c r="L77" s="1591"/>
      <c r="M77" s="1591"/>
      <c r="N77" s="1591"/>
      <c r="O77" s="1592"/>
    </row>
  </sheetData>
  <mergeCells count="28">
    <mergeCell ref="E46:L46"/>
    <mergeCell ref="B76:O77"/>
    <mergeCell ref="B48:O49"/>
    <mergeCell ref="F55:G55"/>
    <mergeCell ref="B57:O58"/>
    <mergeCell ref="C61:N61"/>
    <mergeCell ref="B72:O73"/>
    <mergeCell ref="B74:O74"/>
    <mergeCell ref="B75:O75"/>
    <mergeCell ref="E40:L4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C10:F10"/>
    <mergeCell ref="A2:N3"/>
    <mergeCell ref="C6:F6"/>
    <mergeCell ref="C7:F7"/>
    <mergeCell ref="C8:F8"/>
    <mergeCell ref="F9:G9"/>
    <mergeCell ref="H9:K9"/>
  </mergeCells>
  <hyperlinks>
    <hyperlink ref="D19" r:id="rId1" xr:uid="{B038BAC8-F037-49D6-801C-7245ED672C68}"/>
    <hyperlink ref="J16:L23" r:id="rId2" display="AMC selection can be made vy clicking here.  theLender accepts transferred appraisals." xr:uid="{421E5EBA-2965-4BAC-B9E2-60573450CE2F}"/>
    <hyperlink ref="J16:N23" r:id="rId3" display="AMC selection can be made by clicking here.  theLender accepts transferred appraisals." xr:uid="{B3A9336D-9044-48CF-B8DA-40B5885C574D}"/>
  </hyperlinks>
  <pageMargins left="0.25" right="0.25" top="0.75" bottom="0.75" header="0.3" footer="0.3"/>
  <pageSetup paperSize="5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02B4-9D5B-417C-B435-FF95B2E333C2}">
  <sheetPr codeName="Sheet33"/>
  <dimension ref="A1:AH130"/>
  <sheetViews>
    <sheetView topLeftCell="A5" zoomScaleNormal="100" zoomScaleSheetLayoutView="100" workbookViewId="0">
      <selection activeCell="S61" sqref="S61"/>
    </sheetView>
  </sheetViews>
  <sheetFormatPr defaultColWidth="9.140625" defaultRowHeight="15"/>
  <cols>
    <col min="1" max="1" width="3.5703125" style="994" customWidth="1"/>
    <col min="2" max="2" width="21.140625" style="993" customWidth="1"/>
    <col min="3" max="4" width="13.7109375" style="993" customWidth="1"/>
    <col min="5" max="5" width="13.85546875" style="993" customWidth="1"/>
    <col min="6" max="6" width="12.140625" style="993" customWidth="1"/>
    <col min="7" max="7" width="15.85546875" style="993" customWidth="1"/>
    <col min="8" max="9" width="13.7109375" style="993" customWidth="1"/>
    <col min="10" max="10" width="15.140625" style="993" customWidth="1"/>
    <col min="11" max="11" width="11.42578125" style="993" customWidth="1"/>
    <col min="12" max="14" width="13.7109375" style="993" customWidth="1"/>
    <col min="15" max="15" width="3.140625" customWidth="1"/>
    <col min="16" max="16" width="9.140625" style="992"/>
    <col min="17" max="17" width="17.85546875" style="992" bestFit="1" customWidth="1"/>
    <col min="18" max="18" width="26.5703125" style="992" bestFit="1" customWidth="1"/>
    <col min="19" max="19" width="21" style="992" bestFit="1" customWidth="1"/>
    <col min="20" max="16384" width="9.140625" style="992"/>
  </cols>
  <sheetData>
    <row r="1" spans="1:19" s="993" customFormat="1" ht="15.75" thickBot="1">
      <c r="A1" s="1205"/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001"/>
      <c r="N1" s="1001"/>
      <c r="O1"/>
    </row>
    <row r="2" spans="1:19" s="993" customFormat="1">
      <c r="A2" s="1205"/>
      <c r="B2" s="1001"/>
      <c r="C2" s="1001"/>
      <c r="D2" s="1001"/>
      <c r="E2" s="1001"/>
      <c r="F2" s="1001"/>
      <c r="G2" s="1001"/>
      <c r="H2" s="1001"/>
      <c r="I2" s="1001"/>
      <c r="J2" s="1037"/>
      <c r="K2" s="1802" t="s">
        <v>338</v>
      </c>
      <c r="L2" s="1802"/>
      <c r="M2" s="1796">
        <f ca="1">NOW()</f>
        <v>46059.35432604167</v>
      </c>
      <c r="N2" s="1796"/>
      <c r="O2" s="1543"/>
    </row>
    <row r="3" spans="1:19" s="993" customFormat="1">
      <c r="A3" s="1139"/>
      <c r="B3" s="998"/>
      <c r="C3" s="998"/>
      <c r="D3" s="998"/>
      <c r="E3" s="998"/>
      <c r="F3" s="998"/>
      <c r="G3" s="998"/>
      <c r="H3" s="998"/>
      <c r="I3" s="998"/>
      <c r="K3" s="998"/>
      <c r="L3" s="994"/>
      <c r="M3" s="1697" t="s">
        <v>618</v>
      </c>
      <c r="N3" s="1697"/>
      <c r="O3" s="1405"/>
    </row>
    <row r="4" spans="1:19" s="993" customFormat="1">
      <c r="A4" s="1139"/>
      <c r="B4" s="998"/>
      <c r="C4" s="998"/>
      <c r="D4" s="998"/>
      <c r="E4" s="998"/>
      <c r="F4" s="998"/>
      <c r="G4" s="998"/>
      <c r="H4" s="998"/>
      <c r="I4" s="998"/>
      <c r="K4" s="998"/>
      <c r="L4" s="998"/>
      <c r="M4" s="994"/>
      <c r="N4" s="994"/>
      <c r="O4" s="1405"/>
    </row>
    <row r="5" spans="1:19" s="993" customFormat="1">
      <c r="A5" s="1139"/>
      <c r="B5" s="998"/>
      <c r="C5" s="998"/>
      <c r="D5" s="998"/>
      <c r="E5" s="998"/>
      <c r="F5" s="998"/>
      <c r="G5" s="998"/>
      <c r="H5" s="998"/>
      <c r="I5" s="998"/>
      <c r="K5" s="998"/>
      <c r="L5" s="998"/>
      <c r="N5" s="1379" t="s">
        <v>174</v>
      </c>
      <c r="O5" s="1405"/>
    </row>
    <row r="6" spans="1:19" s="993" customFormat="1">
      <c r="A6" s="1139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998"/>
      <c r="N6" s="998"/>
      <c r="O6" s="1405"/>
    </row>
    <row r="7" spans="1:19" s="993" customFormat="1">
      <c r="A7" s="1139"/>
      <c r="B7" s="998"/>
      <c r="C7" s="998"/>
      <c r="D7" s="998"/>
      <c r="E7" s="998"/>
      <c r="F7" s="998"/>
      <c r="G7" s="998"/>
      <c r="H7" s="998"/>
      <c r="I7" s="998"/>
      <c r="J7" s="998"/>
      <c r="K7" s="998"/>
      <c r="L7" s="998"/>
      <c r="M7" s="998"/>
      <c r="N7" s="998"/>
      <c r="O7" s="1405"/>
    </row>
    <row r="8" spans="1:19" s="993" customFormat="1">
      <c r="A8" s="1139"/>
      <c r="B8" s="998"/>
      <c r="C8" s="998"/>
      <c r="D8" s="998"/>
      <c r="E8" s="998"/>
      <c r="F8" s="998"/>
      <c r="G8" s="998"/>
      <c r="H8" s="998"/>
      <c r="I8" s="998"/>
      <c r="J8" s="998"/>
      <c r="K8" s="998"/>
      <c r="L8" s="998"/>
      <c r="M8" s="998"/>
      <c r="N8" s="998"/>
      <c r="O8" s="1405"/>
    </row>
    <row r="9" spans="1:19" s="993" customFormat="1" ht="15.75" thickBot="1">
      <c r="A9" s="1139"/>
      <c r="B9" s="998"/>
      <c r="C9" s="998"/>
      <c r="D9" s="998"/>
      <c r="E9" s="998"/>
      <c r="F9" s="998"/>
      <c r="G9" s="998"/>
      <c r="H9" s="998"/>
      <c r="I9" s="998"/>
      <c r="J9" s="998"/>
      <c r="K9" s="998"/>
      <c r="L9" s="998"/>
      <c r="M9" s="998"/>
      <c r="N9" s="998"/>
      <c r="O9" s="1405"/>
    </row>
    <row r="10" spans="1:19" s="993" customFormat="1" ht="14.25" customHeight="1" thickBot="1">
      <c r="A10" s="1699" t="s">
        <v>632</v>
      </c>
      <c r="B10" s="1700"/>
      <c r="C10" s="1700"/>
      <c r="D10" s="1700"/>
      <c r="E10" s="1700"/>
      <c r="F10" s="1700"/>
      <c r="G10" s="1700"/>
      <c r="H10" s="1700"/>
      <c r="I10" s="1700"/>
      <c r="J10" s="1700"/>
      <c r="K10" s="1700"/>
      <c r="L10" s="1700"/>
      <c r="M10" s="1700"/>
      <c r="N10" s="1700"/>
      <c r="O10" s="1701"/>
      <c r="Q10" s="1529" t="s">
        <v>323</v>
      </c>
      <c r="R10" s="1530"/>
      <c r="S10" s="1507">
        <v>46059.354328703703</v>
      </c>
    </row>
    <row r="11" spans="1:19" s="993" customFormat="1" ht="15" customHeight="1" thickBot="1">
      <c r="A11" s="1702"/>
      <c r="B11" s="1703"/>
      <c r="C11" s="1703"/>
      <c r="D11" s="1703"/>
      <c r="E11" s="1703"/>
      <c r="F11" s="1703"/>
      <c r="G11" s="1703"/>
      <c r="H11" s="1703"/>
      <c r="I11" s="1703"/>
      <c r="J11" s="1703"/>
      <c r="K11" s="1703"/>
      <c r="L11" s="1703"/>
      <c r="M11" s="1703"/>
      <c r="N11" s="1703"/>
      <c r="O11" s="1704"/>
      <c r="Q11" s="1531"/>
      <c r="R11" s="1"/>
      <c r="S11" s="1532"/>
    </row>
    <row r="12" spans="1:19" s="993" customFormat="1" ht="15.75" thickBot="1">
      <c r="A12" s="1139"/>
      <c r="B12" s="998"/>
      <c r="C12" s="998"/>
      <c r="D12" s="998"/>
      <c r="E12" s="998"/>
      <c r="F12" s="998"/>
      <c r="G12" s="998"/>
      <c r="H12" s="998"/>
      <c r="I12" s="998"/>
      <c r="J12" s="998"/>
      <c r="K12" s="998"/>
      <c r="L12" s="998"/>
      <c r="M12" s="998"/>
      <c r="N12" s="998"/>
      <c r="O12" s="1405"/>
      <c r="Q12" s="1533" t="s">
        <v>199</v>
      </c>
      <c r="R12" s="1378" t="s">
        <v>200</v>
      </c>
      <c r="S12" s="1534" t="s">
        <v>201</v>
      </c>
    </row>
    <row r="13" spans="1:19" s="993" customFormat="1" ht="15.75" thickBot="1">
      <c r="A13" s="1139"/>
      <c r="B13" s="1805" t="s">
        <v>216</v>
      </c>
      <c r="C13" s="1804" t="s">
        <v>630</v>
      </c>
      <c r="D13" s="1717"/>
      <c r="E13" s="1718"/>
      <c r="G13" s="1716" t="s">
        <v>216</v>
      </c>
      <c r="H13" s="1804" t="s">
        <v>629</v>
      </c>
      <c r="I13" s="1717"/>
      <c r="J13" s="1718"/>
      <c r="K13"/>
      <c r="L13" s="1138" t="s">
        <v>631</v>
      </c>
      <c r="M13" s="1"/>
      <c r="N13" s="1"/>
      <c r="O13" s="1405"/>
      <c r="Q13" s="1531"/>
      <c r="R13" s="1"/>
      <c r="S13" s="1532"/>
    </row>
    <row r="14" spans="1:19" s="993" customFormat="1" ht="15.75" thickBot="1">
      <c r="A14" s="1139"/>
      <c r="B14" s="1806"/>
      <c r="C14" s="1241" t="s">
        <v>13</v>
      </c>
      <c r="D14" s="1110" t="s">
        <v>87</v>
      </c>
      <c r="E14" s="1240" t="s">
        <v>628</v>
      </c>
      <c r="G14" s="1803"/>
      <c r="H14" s="1239" t="s">
        <v>13</v>
      </c>
      <c r="I14" s="1238" t="s">
        <v>87</v>
      </c>
      <c r="J14" s="1237" t="s">
        <v>628</v>
      </c>
      <c r="K14"/>
      <c r="L14" s="1680" t="s">
        <v>6</v>
      </c>
      <c r="M14" s="1681"/>
      <c r="N14" s="1192">
        <v>102</v>
      </c>
      <c r="O14" s="1405"/>
      <c r="Q14" s="1535" t="s">
        <v>202</v>
      </c>
      <c r="R14" s="435" t="s">
        <v>196</v>
      </c>
      <c r="S14" s="1512"/>
    </row>
    <row r="15" spans="1:19" s="993" customFormat="1">
      <c r="A15" s="1139"/>
      <c r="B15" s="1233">
        <f>margins!S5</f>
        <v>6.125</v>
      </c>
      <c r="C15" s="1236">
        <v>98.677000000000007</v>
      </c>
      <c r="D15" s="1235">
        <v>98.827000000000012</v>
      </c>
      <c r="E15" s="1234">
        <v>98.827000000000012</v>
      </c>
      <c r="G15" s="1233">
        <f>B15</f>
        <v>6.125</v>
      </c>
      <c r="H15" s="1236">
        <v>98.677000000000007</v>
      </c>
      <c r="I15" s="1235">
        <v>98.827000000000012</v>
      </c>
      <c r="J15" s="1234">
        <v>98.827000000000012</v>
      </c>
      <c r="K15" s="66"/>
      <c r="L15" s="1800" t="s">
        <v>659</v>
      </c>
      <c r="M15" s="1801"/>
      <c r="N15" s="1188">
        <v>100.5</v>
      </c>
      <c r="O15" s="1405"/>
      <c r="Q15" s="1536" t="s">
        <v>5</v>
      </c>
      <c r="R15" s="612" t="s">
        <v>329</v>
      </c>
      <c r="S15" s="1515"/>
    </row>
    <row r="16" spans="1:19" s="993" customFormat="1">
      <c r="A16" s="1139"/>
      <c r="B16" s="1178">
        <f>margins!S6</f>
        <v>6.25</v>
      </c>
      <c r="C16" s="1236">
        <v>99.427000000000007</v>
      </c>
      <c r="D16" s="1235">
        <v>99.577000000000012</v>
      </c>
      <c r="E16" s="1234">
        <v>99.577000000000012</v>
      </c>
      <c r="G16" s="1178">
        <f>B16</f>
        <v>6.25</v>
      </c>
      <c r="H16" s="1236">
        <v>99.427000000000007</v>
      </c>
      <c r="I16" s="1235">
        <v>99.577000000000012</v>
      </c>
      <c r="J16" s="1234">
        <v>99.577000000000012</v>
      </c>
      <c r="K16" s="66"/>
      <c r="L16" s="1800" t="s">
        <v>627</v>
      </c>
      <c r="M16" s="1801"/>
      <c r="N16" s="1188">
        <v>0</v>
      </c>
      <c r="O16" s="1405"/>
      <c r="Q16" s="1536" t="s">
        <v>203</v>
      </c>
      <c r="R16" s="436">
        <v>7.5</v>
      </c>
      <c r="S16" s="1515">
        <f>IF(R15="No",IF(R14="7/6 Arm",VLOOKUP(R16,$B$15:$E$39,2,FALSE),IF(R14="10/6 Arm",VLOOKUP(R16,$B$15:$E$39,3,FALSE),VLOOKUP(R16,$B$15:$E$39,4,FALSE))),IF(R15="Yes",IF(R14="7/6 Arm",VLOOKUP(R16,$G$15:$J$39,2,FALSE),IF(R14="10/6 Arm",VLOOKUP(R16,$G$15:$J$39,3,FALSE),VLOOKUP(R16,$G$15:$J$39,4,FALSE))),"NA"))</f>
        <v>104.613</v>
      </c>
    </row>
    <row r="17" spans="1:19" s="993" customFormat="1" ht="15.75" thickBot="1">
      <c r="A17" s="1139"/>
      <c r="B17" s="1178">
        <f>margins!S7</f>
        <v>6.375</v>
      </c>
      <c r="C17" s="1236">
        <v>100.14500000000001</v>
      </c>
      <c r="D17" s="1235">
        <v>100.295</v>
      </c>
      <c r="E17" s="1234">
        <v>100.295</v>
      </c>
      <c r="G17" s="1178">
        <f t="shared" ref="G17:G39" si="0">B17</f>
        <v>6.375</v>
      </c>
      <c r="H17" s="1236">
        <v>100.14500000000001</v>
      </c>
      <c r="I17" s="1235">
        <v>100.295</v>
      </c>
      <c r="J17" s="1234">
        <v>100.295</v>
      </c>
      <c r="K17" s="66"/>
      <c r="L17" s="1695" t="s">
        <v>614</v>
      </c>
      <c r="M17" s="1799"/>
      <c r="N17" s="1194">
        <v>-0.375</v>
      </c>
      <c r="O17" s="1405"/>
      <c r="Q17" s="1513" t="s">
        <v>363</v>
      </c>
      <c r="R17" s="436" t="s">
        <v>17</v>
      </c>
      <c r="S17" s="1515"/>
    </row>
    <row r="18" spans="1:19" s="993" customFormat="1">
      <c r="A18" s="1139"/>
      <c r="B18" s="1178">
        <f>margins!S8</f>
        <v>6.5</v>
      </c>
      <c r="C18" s="1236">
        <v>100.77000000000001</v>
      </c>
      <c r="D18" s="1235">
        <v>100.92</v>
      </c>
      <c r="E18" s="1234">
        <v>100.92</v>
      </c>
      <c r="G18" s="1178">
        <f t="shared" si="0"/>
        <v>6.5</v>
      </c>
      <c r="H18" s="1236">
        <v>100.77000000000001</v>
      </c>
      <c r="I18" s="1235">
        <v>100.92</v>
      </c>
      <c r="J18" s="1234">
        <v>100.92</v>
      </c>
      <c r="K18" s="66"/>
      <c r="O18" s="1405"/>
      <c r="Q18" s="1536" t="s">
        <v>204</v>
      </c>
      <c r="R18" s="436" t="s">
        <v>36</v>
      </c>
      <c r="S18" s="1515"/>
    </row>
    <row r="19" spans="1:19" s="993" customFormat="1" ht="15.75" thickBot="1">
      <c r="A19" s="1139"/>
      <c r="B19" s="1178">
        <f>margins!S9</f>
        <v>6.625</v>
      </c>
      <c r="C19" s="1236">
        <v>101.33300000000001</v>
      </c>
      <c r="D19" s="1235">
        <v>101.483</v>
      </c>
      <c r="E19" s="1234">
        <v>101.483</v>
      </c>
      <c r="G19" s="1178">
        <f t="shared" si="0"/>
        <v>6.625</v>
      </c>
      <c r="H19" s="1236">
        <v>101.33300000000001</v>
      </c>
      <c r="I19" s="1235">
        <v>101.483</v>
      </c>
      <c r="J19" s="1234">
        <v>101.483</v>
      </c>
      <c r="K19" s="66"/>
      <c r="L19" s="1138" t="s">
        <v>612</v>
      </c>
      <c r="O19" s="1405"/>
      <c r="Q19" s="1536" t="s">
        <v>318</v>
      </c>
      <c r="R19" s="612" t="s">
        <v>195</v>
      </c>
      <c r="S19" s="1515">
        <f>IF(R19="Full Doc - 2 Years",INDEX($E$55:$M$63,MATCH(R18,C55:C63,0),MATCH(R17,$E$54:$M$54,0),1),0)</f>
        <v>0</v>
      </c>
    </row>
    <row r="20" spans="1:19" s="993" customFormat="1">
      <c r="A20" s="1139"/>
      <c r="B20" s="1178">
        <f>margins!S10</f>
        <v>6.75</v>
      </c>
      <c r="C20" s="1236">
        <v>101.89500000000001</v>
      </c>
      <c r="D20" s="1235">
        <v>102.045</v>
      </c>
      <c r="E20" s="1234">
        <v>102.045</v>
      </c>
      <c r="G20" s="1178">
        <f t="shared" si="0"/>
        <v>6.75</v>
      </c>
      <c r="H20" s="1236">
        <v>101.89500000000001</v>
      </c>
      <c r="I20" s="1235">
        <v>102.045</v>
      </c>
      <c r="J20" s="1234">
        <v>102.045</v>
      </c>
      <c r="K20" s="66"/>
      <c r="L20" s="1193" t="s">
        <v>244</v>
      </c>
      <c r="M20" s="1719" t="s">
        <v>610</v>
      </c>
      <c r="N20" s="1720"/>
      <c r="O20" s="1405"/>
      <c r="Q20" s="1536" t="s">
        <v>319</v>
      </c>
      <c r="R20" s="1375" t="s">
        <v>195</v>
      </c>
      <c r="S20" s="1515">
        <f>IF(R20="Full Doc - 1 Year",INDEX($E$64:$M$64,1,MATCH(R17,$E$54:$M$54,0),1),0)</f>
        <v>0</v>
      </c>
    </row>
    <row r="21" spans="1:19" s="993" customFormat="1">
      <c r="A21" s="1139"/>
      <c r="B21" s="1178">
        <f>margins!S11</f>
        <v>6.875</v>
      </c>
      <c r="C21" s="1236">
        <v>102.426</v>
      </c>
      <c r="D21" s="1235">
        <v>102.57600000000001</v>
      </c>
      <c r="E21" s="1234">
        <v>102.57600000000001</v>
      </c>
      <c r="G21" s="1178">
        <f t="shared" si="0"/>
        <v>6.875</v>
      </c>
      <c r="H21" s="1236">
        <v>102.426</v>
      </c>
      <c r="I21" s="1235">
        <v>102.57600000000001</v>
      </c>
      <c r="J21" s="1234">
        <v>102.57600000000001</v>
      </c>
      <c r="K21" s="66"/>
      <c r="L21" s="1189" t="s">
        <v>215</v>
      </c>
      <c r="M21" s="1690">
        <v>5</v>
      </c>
      <c r="N21" s="1691"/>
      <c r="O21" s="1405"/>
      <c r="Q21" s="1536" t="s">
        <v>5</v>
      </c>
      <c r="R21" s="436" t="s">
        <v>195</v>
      </c>
      <c r="S21" s="1515">
        <f>IF(R21="Choose a Selection",0,(INDEX($E$68:$M$76,MATCH($R$18,C68:C76,0),MATCH($R$17,$E$67:$M$67,0),1)))</f>
        <v>0</v>
      </c>
    </row>
    <row r="22" spans="1:19" s="993" customFormat="1">
      <c r="A22" s="1139"/>
      <c r="B22" s="1178">
        <f>margins!S12</f>
        <v>7</v>
      </c>
      <c r="C22" s="1236">
        <v>102.926</v>
      </c>
      <c r="D22" s="1235">
        <v>103.07600000000001</v>
      </c>
      <c r="E22" s="1234">
        <v>103.07600000000001</v>
      </c>
      <c r="G22" s="1178">
        <f t="shared" si="0"/>
        <v>7</v>
      </c>
      <c r="H22" s="1236">
        <v>102.926</v>
      </c>
      <c r="I22" s="1235">
        <v>103.07600000000001</v>
      </c>
      <c r="J22" s="1234">
        <v>103.07600000000001</v>
      </c>
      <c r="K22" s="66"/>
      <c r="L22" s="1189" t="s">
        <v>609</v>
      </c>
      <c r="M22" s="1690" t="s">
        <v>608</v>
      </c>
      <c r="N22" s="1691"/>
      <c r="O22" s="1405"/>
      <c r="Q22" s="1536" t="s">
        <v>321</v>
      </c>
      <c r="R22" s="436" t="s">
        <v>195</v>
      </c>
      <c r="S22" s="1515">
        <f>IF(R22="Choose a Selection",0,(INDEX($E$68:$M$81,MATCH(R22,C68:C81,0),MATCH($R$17,$E$67:$M$67,0),1)))</f>
        <v>0</v>
      </c>
    </row>
    <row r="23" spans="1:19" s="993" customFormat="1" ht="14.25" customHeight="1" thickBot="1">
      <c r="A23" s="1139"/>
      <c r="B23" s="1178">
        <f>margins!S13</f>
        <v>7.125</v>
      </c>
      <c r="C23" s="1236">
        <v>103.39500000000001</v>
      </c>
      <c r="D23" s="1235">
        <v>103.545</v>
      </c>
      <c r="E23" s="1234">
        <v>103.545</v>
      </c>
      <c r="G23" s="1178">
        <f t="shared" si="0"/>
        <v>7.125</v>
      </c>
      <c r="H23" s="1236">
        <v>103.39500000000001</v>
      </c>
      <c r="I23" s="1235">
        <v>103.545</v>
      </c>
      <c r="J23" s="1234">
        <v>103.545</v>
      </c>
      <c r="K23" s="66"/>
      <c r="L23" s="1430" t="s">
        <v>607</v>
      </c>
      <c r="M23" s="1797" t="s">
        <v>240</v>
      </c>
      <c r="N23" s="1798"/>
      <c r="O23" s="1405"/>
      <c r="Q23" s="1536" t="s">
        <v>71</v>
      </c>
      <c r="R23" s="436" t="s">
        <v>195</v>
      </c>
      <c r="S23" s="1515">
        <f t="shared" ref="S23:S31" si="1">IF(R23="Choose a Selection",0,(INDEX($E$85:$M$115,MATCH(R23,$C$85:$C$115,0),MATCH($R$17,$E$84:$M$84,0),1)))</f>
        <v>0</v>
      </c>
    </row>
    <row r="24" spans="1:19" s="993" customFormat="1">
      <c r="A24" s="1139"/>
      <c r="B24" s="1178">
        <f>margins!S14</f>
        <v>7.25</v>
      </c>
      <c r="C24" s="1236">
        <v>103.863</v>
      </c>
      <c r="D24" s="1235">
        <v>104.01300000000001</v>
      </c>
      <c r="E24" s="1234">
        <v>104.01300000000001</v>
      </c>
      <c r="G24" s="1178">
        <f t="shared" si="0"/>
        <v>7.25</v>
      </c>
      <c r="H24" s="1236">
        <v>103.863</v>
      </c>
      <c r="I24" s="1235">
        <v>104.01300000000001</v>
      </c>
      <c r="J24" s="1234">
        <v>104.01300000000001</v>
      </c>
      <c r="K24" s="66"/>
      <c r="L24"/>
      <c r="M24"/>
      <c r="N24"/>
      <c r="O24" s="1405"/>
      <c r="Q24" s="1536" t="s">
        <v>324</v>
      </c>
      <c r="R24" s="436" t="s">
        <v>195</v>
      </c>
      <c r="S24" s="1515">
        <f t="shared" si="1"/>
        <v>0</v>
      </c>
    </row>
    <row r="25" spans="1:19" s="993" customFormat="1" ht="14.25" customHeight="1" thickBot="1">
      <c r="A25" s="1139"/>
      <c r="B25" s="1178">
        <f>margins!S15</f>
        <v>7.375</v>
      </c>
      <c r="C25" s="1236">
        <v>104.238</v>
      </c>
      <c r="D25" s="1235">
        <v>104.38800000000001</v>
      </c>
      <c r="E25" s="1234">
        <v>104.38800000000001</v>
      </c>
      <c r="G25" s="1178">
        <f t="shared" si="0"/>
        <v>7.375</v>
      </c>
      <c r="H25" s="1236">
        <v>104.238</v>
      </c>
      <c r="I25" s="1235">
        <v>104.38800000000001</v>
      </c>
      <c r="J25" s="1234">
        <v>104.38800000000001</v>
      </c>
      <c r="K25" s="66"/>
      <c r="L25" s="1138" t="s">
        <v>626</v>
      </c>
      <c r="O25" s="1405"/>
      <c r="Q25" s="1536" t="s">
        <v>45</v>
      </c>
      <c r="R25" s="436" t="s">
        <v>195</v>
      </c>
      <c r="S25" s="1515">
        <f t="shared" si="1"/>
        <v>0</v>
      </c>
    </row>
    <row r="26" spans="1:19" s="993" customFormat="1" ht="15.75" thickBot="1">
      <c r="A26" s="1139"/>
      <c r="B26" s="1178">
        <f>margins!S16</f>
        <v>7.5</v>
      </c>
      <c r="C26" s="1236">
        <v>104.613</v>
      </c>
      <c r="D26" s="1235">
        <v>104.76300000000001</v>
      </c>
      <c r="E26" s="1234">
        <v>104.76300000000001</v>
      </c>
      <c r="G26" s="1178">
        <f t="shared" si="0"/>
        <v>7.5</v>
      </c>
      <c r="H26" s="1236">
        <v>104.613</v>
      </c>
      <c r="I26" s="1235">
        <v>104.76300000000001</v>
      </c>
      <c r="J26" s="1234">
        <v>104.76300000000001</v>
      </c>
      <c r="K26" s="66"/>
      <c r="L26" s="1353" t="s">
        <v>94</v>
      </c>
      <c r="M26" s="1496" t="s">
        <v>625</v>
      </c>
      <c r="N26" s="1497" t="s">
        <v>6</v>
      </c>
      <c r="O26" s="1405"/>
      <c r="Q26" s="1536" t="s">
        <v>47</v>
      </c>
      <c r="R26" s="436" t="s">
        <v>195</v>
      </c>
      <c r="S26" s="1515">
        <f t="shared" si="1"/>
        <v>0</v>
      </c>
    </row>
    <row r="27" spans="1:19" s="993" customFormat="1" ht="14.25" customHeight="1">
      <c r="A27" s="1139"/>
      <c r="B27" s="1178">
        <f>margins!S17</f>
        <v>7.625</v>
      </c>
      <c r="C27" s="1236">
        <v>104.95700000000001</v>
      </c>
      <c r="D27" s="1235">
        <v>105.107</v>
      </c>
      <c r="E27" s="1234">
        <v>105.107</v>
      </c>
      <c r="G27" s="1178">
        <f t="shared" si="0"/>
        <v>7.625</v>
      </c>
      <c r="H27" s="1236">
        <v>104.95700000000001</v>
      </c>
      <c r="I27" s="1235">
        <v>105.107</v>
      </c>
      <c r="J27" s="1234">
        <v>105.107</v>
      </c>
      <c r="K27" s="66"/>
      <c r="L27" s="1351" t="s">
        <v>95</v>
      </c>
      <c r="M27" s="1493">
        <v>0.5</v>
      </c>
      <c r="N27" s="1458">
        <v>102</v>
      </c>
      <c r="O27" s="1405"/>
      <c r="Q27" s="1536" t="s">
        <v>56</v>
      </c>
      <c r="R27" s="436" t="s">
        <v>195</v>
      </c>
      <c r="S27" s="1515">
        <f t="shared" si="1"/>
        <v>0</v>
      </c>
    </row>
    <row r="28" spans="1:19" s="993" customFormat="1">
      <c r="A28" s="1139"/>
      <c r="B28" s="1178">
        <f>margins!S18</f>
        <v>7.75</v>
      </c>
      <c r="C28" s="1236">
        <v>105.239</v>
      </c>
      <c r="D28" s="1235">
        <v>105.38900000000001</v>
      </c>
      <c r="E28" s="1234">
        <v>105.38900000000001</v>
      </c>
      <c r="G28" s="1178">
        <f t="shared" si="0"/>
        <v>7.75</v>
      </c>
      <c r="H28" s="1236">
        <v>105.239</v>
      </c>
      <c r="I28" s="1235">
        <v>105.38900000000001</v>
      </c>
      <c r="J28" s="1234">
        <v>105.38900000000001</v>
      </c>
      <c r="K28" s="66"/>
      <c r="L28" s="1351" t="s">
        <v>96</v>
      </c>
      <c r="M28" s="1494">
        <v>0.25</v>
      </c>
      <c r="N28" s="1191">
        <v>102</v>
      </c>
      <c r="O28" s="1405"/>
      <c r="Q28" s="1536" t="s">
        <v>60</v>
      </c>
      <c r="R28" s="612" t="s">
        <v>195</v>
      </c>
      <c r="S28" s="1515">
        <f t="shared" si="1"/>
        <v>0</v>
      </c>
    </row>
    <row r="29" spans="1:19" s="993" customFormat="1">
      <c r="A29" s="1139"/>
      <c r="B29" s="1178">
        <f>margins!S19</f>
        <v>7.875</v>
      </c>
      <c r="C29" s="1236">
        <v>105.489</v>
      </c>
      <c r="D29" s="1235">
        <v>105.63900000000001</v>
      </c>
      <c r="E29" s="1234">
        <v>105.63900000000001</v>
      </c>
      <c r="G29" s="1178">
        <f t="shared" si="0"/>
        <v>7.875</v>
      </c>
      <c r="H29" s="1236">
        <v>105.489</v>
      </c>
      <c r="I29" s="1235">
        <v>105.63900000000001</v>
      </c>
      <c r="J29" s="1234">
        <v>105.63900000000001</v>
      </c>
      <c r="K29" s="66"/>
      <c r="L29" s="1351" t="s">
        <v>7</v>
      </c>
      <c r="M29" s="1494">
        <v>0</v>
      </c>
      <c r="N29" s="1191">
        <v>102</v>
      </c>
      <c r="O29" s="1405"/>
      <c r="Q29" s="1536" t="s">
        <v>62</v>
      </c>
      <c r="R29" s="612" t="s">
        <v>195</v>
      </c>
      <c r="S29" s="1515">
        <f t="shared" si="1"/>
        <v>0</v>
      </c>
    </row>
    <row r="30" spans="1:19" s="993" customFormat="1">
      <c r="A30" s="1139"/>
      <c r="B30" s="1178">
        <f>margins!S20</f>
        <v>8</v>
      </c>
      <c r="C30" s="1236">
        <v>105.739</v>
      </c>
      <c r="D30" s="1235">
        <v>105.88900000000001</v>
      </c>
      <c r="E30" s="1234">
        <v>105.88900000000001</v>
      </c>
      <c r="G30" s="1178">
        <f t="shared" si="0"/>
        <v>8</v>
      </c>
      <c r="H30" s="1236">
        <v>105.739</v>
      </c>
      <c r="I30" s="1235">
        <v>105.88900000000001</v>
      </c>
      <c r="J30" s="1234">
        <v>105.88900000000001</v>
      </c>
      <c r="K30" s="66"/>
      <c r="L30" s="1351" t="s">
        <v>9</v>
      </c>
      <c r="M30" s="1494">
        <v>-0.375</v>
      </c>
      <c r="N30" s="1191">
        <v>101</v>
      </c>
      <c r="O30" s="1405"/>
      <c r="Q30" s="1536" t="s">
        <v>65</v>
      </c>
      <c r="R30" s="436" t="s">
        <v>195</v>
      </c>
      <c r="S30" s="1515">
        <f t="shared" si="1"/>
        <v>0</v>
      </c>
    </row>
    <row r="31" spans="1:19" s="993" customFormat="1">
      <c r="A31" s="1139"/>
      <c r="B31" s="1178">
        <f>margins!S21</f>
        <v>8.125</v>
      </c>
      <c r="C31" s="1236">
        <v>105.989</v>
      </c>
      <c r="D31" s="1235">
        <v>106.13900000000001</v>
      </c>
      <c r="E31" s="1234">
        <v>106.13900000000001</v>
      </c>
      <c r="G31" s="1178">
        <f t="shared" si="0"/>
        <v>8.125</v>
      </c>
      <c r="H31" s="1236">
        <v>105.989</v>
      </c>
      <c r="I31" s="1235">
        <v>106.13900000000001</v>
      </c>
      <c r="J31" s="1234">
        <v>106.13900000000001</v>
      </c>
      <c r="K31" s="66"/>
      <c r="L31" s="1351" t="s">
        <v>11</v>
      </c>
      <c r="M31" s="1494">
        <v>-0.75</v>
      </c>
      <c r="N31" s="1191">
        <v>100.5</v>
      </c>
      <c r="O31" s="1405"/>
      <c r="Q31" s="1536" t="s">
        <v>137</v>
      </c>
      <c r="R31" s="436" t="s">
        <v>195</v>
      </c>
      <c r="S31" s="1515">
        <f t="shared" si="1"/>
        <v>0</v>
      </c>
    </row>
    <row r="32" spans="1:19" s="993" customFormat="1" ht="15.75" thickBot="1">
      <c r="A32" s="1139"/>
      <c r="B32" s="1178">
        <f>margins!S22</f>
        <v>8.25</v>
      </c>
      <c r="C32" s="1236">
        <v>106.239</v>
      </c>
      <c r="D32" s="1235">
        <v>106.38900000000001</v>
      </c>
      <c r="E32" s="1234">
        <v>106.38900000000001</v>
      </c>
      <c r="G32" s="1178">
        <f t="shared" si="0"/>
        <v>8.25</v>
      </c>
      <c r="H32" s="1236">
        <v>106.239</v>
      </c>
      <c r="I32" s="1235">
        <v>106.38900000000001</v>
      </c>
      <c r="J32" s="1234">
        <v>106.38900000000001</v>
      </c>
      <c r="K32" s="66"/>
      <c r="L32" s="1146" t="s">
        <v>624</v>
      </c>
      <c r="M32" s="1495">
        <v>-1</v>
      </c>
      <c r="N32" s="1190">
        <v>100</v>
      </c>
      <c r="O32" s="1405"/>
      <c r="Q32" s="1536" t="s">
        <v>362</v>
      </c>
      <c r="R32" s="612" t="s">
        <v>195</v>
      </c>
      <c r="S32" s="1515">
        <f>IF(R32="Choose a Selection",0,VLOOKUP(R32,$L$27:$M$32,2,FALSE))</f>
        <v>0</v>
      </c>
    </row>
    <row r="33" spans="1:19" s="993" customFormat="1" ht="15" customHeight="1">
      <c r="A33" s="1139"/>
      <c r="B33" s="1178">
        <f>margins!S23</f>
        <v>8.375</v>
      </c>
      <c r="C33" s="1236">
        <v>106.489</v>
      </c>
      <c r="D33" s="1235">
        <v>106.63900000000001</v>
      </c>
      <c r="E33" s="1234">
        <v>106.63900000000001</v>
      </c>
      <c r="G33" s="1178">
        <f t="shared" si="0"/>
        <v>8.375</v>
      </c>
      <c r="H33" s="1236">
        <v>106.489</v>
      </c>
      <c r="I33" s="1235">
        <v>106.63900000000001</v>
      </c>
      <c r="J33" s="1234">
        <v>106.63900000000001</v>
      </c>
      <c r="K33" s="66"/>
      <c r="L33" s="1676" t="s">
        <v>749</v>
      </c>
      <c r="M33" s="1676"/>
      <c r="N33" s="1676"/>
      <c r="O33" s="1405"/>
      <c r="Q33" s="1536" t="s">
        <v>69</v>
      </c>
      <c r="R33" s="436" t="s">
        <v>195</v>
      </c>
      <c r="S33" s="1515">
        <f>IF(R33="Choose a Selection",0,(INDEX($E$85:$M$115,MATCH(R33,$C$85:$C$115,0),MATCH($R$17,$E$84:$M$84,0),1)))</f>
        <v>0</v>
      </c>
    </row>
    <row r="34" spans="1:19" s="993" customFormat="1" ht="15" customHeight="1">
      <c r="A34" s="1139"/>
      <c r="B34" s="1178">
        <f>margins!S24</f>
        <v>8.5</v>
      </c>
      <c r="C34" s="1236">
        <v>106.739</v>
      </c>
      <c r="D34" s="1235">
        <v>106.88900000000001</v>
      </c>
      <c r="E34" s="1234">
        <v>106.88900000000001</v>
      </c>
      <c r="G34" s="1178">
        <f t="shared" si="0"/>
        <v>8.5</v>
      </c>
      <c r="H34" s="1236">
        <v>106.739</v>
      </c>
      <c r="I34" s="1235">
        <v>106.88900000000001</v>
      </c>
      <c r="J34" s="1234">
        <v>106.88900000000001</v>
      </c>
      <c r="K34" s="66"/>
      <c r="L34" s="1676"/>
      <c r="M34" s="1676"/>
      <c r="N34" s="1676"/>
      <c r="O34" s="1405"/>
      <c r="Q34" s="1536" t="s">
        <v>650</v>
      </c>
      <c r="R34" s="436" t="s">
        <v>195</v>
      </c>
      <c r="S34" s="1515">
        <f>IF(R34="Choose a Selection",0,(INDEX($E$85:$M$115,MATCH(R34,$C$85:$C$115,0),MATCH($R$17,$E$84:$M$84,0),1)))</f>
        <v>0</v>
      </c>
    </row>
    <row r="35" spans="1:19" s="993" customFormat="1">
      <c r="A35" s="1139"/>
      <c r="B35" s="1178">
        <f>margins!S25</f>
        <v>8.625</v>
      </c>
      <c r="C35" s="1236">
        <v>106.989</v>
      </c>
      <c r="D35" s="1235">
        <v>107.13900000000001</v>
      </c>
      <c r="E35" s="1234">
        <v>107.13900000000001</v>
      </c>
      <c r="G35" s="1178">
        <f t="shared" si="0"/>
        <v>8.625</v>
      </c>
      <c r="H35" s="1236">
        <v>106.989</v>
      </c>
      <c r="I35" s="1235">
        <v>107.13900000000001</v>
      </c>
      <c r="J35" s="1234">
        <v>107.13900000000001</v>
      </c>
      <c r="K35" s="66"/>
      <c r="L35" s="1785" t="s">
        <v>440</v>
      </c>
      <c r="M35" s="1785"/>
      <c r="N35" s="1785"/>
      <c r="O35" s="1405"/>
      <c r="Q35" s="1536" t="s">
        <v>209</v>
      </c>
      <c r="R35" s="612" t="s">
        <v>195</v>
      </c>
      <c r="S35" s="1515">
        <f>IF(R35=15,0, IF(R35=30, N17, 0))</f>
        <v>0</v>
      </c>
    </row>
    <row r="36" spans="1:19" s="993" customFormat="1">
      <c r="A36" s="1139"/>
      <c r="B36" s="1178">
        <f>margins!S26</f>
        <v>8.75</v>
      </c>
      <c r="C36" s="1236">
        <v>107.176</v>
      </c>
      <c r="D36" s="1235">
        <v>107.32600000000001</v>
      </c>
      <c r="E36" s="1234">
        <v>107.32600000000001</v>
      </c>
      <c r="G36" s="1178">
        <f t="shared" si="0"/>
        <v>8.75</v>
      </c>
      <c r="H36" s="1236">
        <v>107.176</v>
      </c>
      <c r="I36" s="1235">
        <v>107.32600000000001</v>
      </c>
      <c r="J36" s="1234">
        <v>107.32600000000001</v>
      </c>
      <c r="K36" s="66"/>
      <c r="L36" s="1785"/>
      <c r="M36" s="1785"/>
      <c r="N36" s="1785"/>
      <c r="O36" s="1405"/>
      <c r="Q36" s="1516" t="s">
        <v>692</v>
      </c>
      <c r="R36" s="436" t="s">
        <v>748</v>
      </c>
      <c r="S36" s="1515">
        <f>IF(R36="All NQHEM Products",0.25,IF(R36="Full/Alt Doc w/ CLTV &lt;= 80 &amp; LA &lt; 1.25MM",0.625,0))</f>
        <v>0.25</v>
      </c>
    </row>
    <row r="37" spans="1:19" s="993" customFormat="1" ht="15.75" thickBot="1">
      <c r="A37" s="1139"/>
      <c r="B37" s="1178">
        <f>margins!S27</f>
        <v>8.875</v>
      </c>
      <c r="C37" s="1236">
        <v>107.364</v>
      </c>
      <c r="D37" s="1235">
        <v>107.51400000000001</v>
      </c>
      <c r="E37" s="1234">
        <v>107.51400000000001</v>
      </c>
      <c r="G37" s="1178">
        <f t="shared" si="0"/>
        <v>8.875</v>
      </c>
      <c r="H37" s="1236">
        <v>107.364</v>
      </c>
      <c r="I37" s="1235">
        <v>107.51400000000001</v>
      </c>
      <c r="J37" s="1234">
        <v>107.51400000000001</v>
      </c>
      <c r="K37" s="66"/>
      <c r="L37" s="1785" t="s">
        <v>441</v>
      </c>
      <c r="M37" s="1785"/>
      <c r="N37" s="1785"/>
      <c r="O37" s="1405"/>
      <c r="Q37" s="1537" t="s">
        <v>210</v>
      </c>
      <c r="R37" s="437"/>
      <c r="S37" s="1538">
        <f>SUM(S19:S36)</f>
        <v>0.25</v>
      </c>
    </row>
    <row r="38" spans="1:19" s="993" customFormat="1" ht="15.75" thickBot="1">
      <c r="A38" s="1139"/>
      <c r="B38" s="1178">
        <f>margins!S28</f>
        <v>9</v>
      </c>
      <c r="C38" s="1236">
        <v>107.551</v>
      </c>
      <c r="D38" s="1235">
        <v>107.70100000000001</v>
      </c>
      <c r="E38" s="1234">
        <v>107.70100000000001</v>
      </c>
      <c r="G38" s="1178">
        <f t="shared" si="0"/>
        <v>9</v>
      </c>
      <c r="H38" s="1236">
        <v>107.551</v>
      </c>
      <c r="I38" s="1235">
        <v>107.70100000000001</v>
      </c>
      <c r="J38" s="1234">
        <v>107.70100000000001</v>
      </c>
      <c r="K38" s="66"/>
      <c r="L38" s="1785"/>
      <c r="M38" s="1785"/>
      <c r="N38" s="1785"/>
      <c r="O38" s="1405"/>
      <c r="Q38" s="1520"/>
      <c r="R38" s="425"/>
      <c r="S38" s="1521"/>
    </row>
    <row r="39" spans="1:19" s="993" customFormat="1" ht="15.75" customHeight="1" thickBot="1">
      <c r="A39" s="1139"/>
      <c r="B39" s="1174">
        <f>margins!S29</f>
        <v>9.125</v>
      </c>
      <c r="C39" s="1347">
        <v>107.739</v>
      </c>
      <c r="D39" s="1352">
        <v>107.88900000000001</v>
      </c>
      <c r="E39" s="1179">
        <v>107.88900000000001</v>
      </c>
      <c r="G39" s="1178">
        <f t="shared" si="0"/>
        <v>9.125</v>
      </c>
      <c r="H39" s="1347">
        <v>107.739</v>
      </c>
      <c r="I39" s="1352">
        <v>107.88900000000001</v>
      </c>
      <c r="J39" s="1179">
        <v>107.88900000000001</v>
      </c>
      <c r="K39" s="66"/>
      <c r="L39" s="1785" t="s">
        <v>677</v>
      </c>
      <c r="M39" s="1785"/>
      <c r="N39" s="1785"/>
      <c r="O39" s="1405"/>
      <c r="Q39" s="1522" t="s">
        <v>211</v>
      </c>
      <c r="R39" s="427"/>
      <c r="S39" s="1523">
        <f>IF(ISNUMBER(MATCH("NA", S19:S36, 0)), "NA", IF(R28="Investor",MIN(S37+S16,VLOOKUP(R32,$L$27:$N$32,3,FALSE)),MIN(S37+S16,N14)))</f>
        <v>102</v>
      </c>
    </row>
    <row r="40" spans="1:19" s="993" customFormat="1" ht="15.75" thickBot="1">
      <c r="A40" s="1139"/>
      <c r="B40" s="1233"/>
      <c r="C40" s="1366"/>
      <c r="D40" s="1365"/>
      <c r="E40" s="1367"/>
      <c r="G40" s="1178"/>
      <c r="H40" s="1182"/>
      <c r="I40" s="1231"/>
      <c r="J40" s="1181"/>
      <c r="K40"/>
      <c r="L40" s="1785"/>
      <c r="M40" s="1785"/>
      <c r="N40" s="1785"/>
      <c r="O40" s="1405"/>
      <c r="Q40" s="1539"/>
      <c r="S40" s="1540"/>
    </row>
    <row r="41" spans="1:19" s="993" customFormat="1" ht="15" customHeight="1">
      <c r="A41" s="1139"/>
      <c r="B41" s="1680" t="str">
        <f ca="1">TEXT(TODAY(), "mmmm") &amp; " Special"</f>
        <v>February Special</v>
      </c>
      <c r="C41" s="1754"/>
      <c r="D41" s="1754"/>
      <c r="E41" s="1681"/>
      <c r="F41" s="998"/>
      <c r="G41" s="1680" t="str">
        <f ca="1">TEXT(TODAY(), "mmmm") &amp; " Special"</f>
        <v>February Special</v>
      </c>
      <c r="H41" s="1754"/>
      <c r="I41" s="1754"/>
      <c r="J41" s="1681"/>
      <c r="K41"/>
      <c r="M41" s="1499"/>
      <c r="N41" s="1499"/>
      <c r="O41" s="1405"/>
      <c r="Q41" s="1526" t="s">
        <v>458</v>
      </c>
      <c r="R41" s="1527"/>
      <c r="S41" s="1528"/>
    </row>
    <row r="42" spans="1:19" s="993" customFormat="1">
      <c r="A42" s="1139"/>
      <c r="B42" s="1571" t="s">
        <v>748</v>
      </c>
      <c r="C42" s="1570"/>
      <c r="D42" s="1569"/>
      <c r="E42" s="1572">
        <v>0.25</v>
      </c>
      <c r="F42" s="998"/>
      <c r="G42" s="1571" t="s">
        <v>748</v>
      </c>
      <c r="H42" s="1570"/>
      <c r="I42" s="1569"/>
      <c r="J42" s="1572">
        <v>0.25</v>
      </c>
      <c r="K42"/>
      <c r="L42" s="1499"/>
      <c r="M42" s="1499"/>
      <c r="N42" s="1499"/>
      <c r="O42" s="1405"/>
    </row>
    <row r="43" spans="1:19" s="993" customFormat="1" ht="15" customHeight="1" thickBot="1">
      <c r="A43" s="1139"/>
      <c r="B43" s="1577" t="s">
        <v>753</v>
      </c>
      <c r="C43" s="1578"/>
      <c r="D43" s="1579"/>
      <c r="E43" s="1580">
        <v>0.375</v>
      </c>
      <c r="G43" s="1577" t="s">
        <v>754</v>
      </c>
      <c r="H43" s="1578"/>
      <c r="I43" s="1579"/>
      <c r="J43" s="1580">
        <v>0.375</v>
      </c>
      <c r="K43"/>
      <c r="M43" s="1499"/>
      <c r="N43" s="1499"/>
      <c r="O43" s="1405"/>
    </row>
    <row r="44" spans="1:19" s="993" customFormat="1">
      <c r="A44" s="1139"/>
      <c r="B44" s="1581" t="s">
        <v>751</v>
      </c>
      <c r="C44" s="1581"/>
      <c r="D44" s="1582"/>
      <c r="E44" s="1582"/>
      <c r="G44" s="1581" t="s">
        <v>751</v>
      </c>
      <c r="H44" s="1581"/>
      <c r="I44" s="1582"/>
      <c r="J44" s="1582"/>
      <c r="K44"/>
      <c r="L44" s="1499"/>
      <c r="M44" s="1499"/>
      <c r="N44" s="1499"/>
      <c r="O44" s="1405"/>
    </row>
    <row r="45" spans="1:19" s="993" customFormat="1" ht="15.75" customHeight="1">
      <c r="A45" s="1139"/>
      <c r="B45" s="1275" t="s">
        <v>752</v>
      </c>
      <c r="C45" s="1583"/>
      <c r="D45" s="1583"/>
      <c r="E45" s="1583"/>
      <c r="G45" s="1275" t="s">
        <v>752</v>
      </c>
      <c r="H45" s="1583"/>
      <c r="I45" s="1583"/>
      <c r="J45" s="1583"/>
      <c r="K45"/>
      <c r="O45" s="1405"/>
    </row>
    <row r="46" spans="1:19" s="993" customFormat="1">
      <c r="A46" s="1139"/>
      <c r="B46" s="1275"/>
      <c r="G46" s="1275"/>
      <c r="K46" s="1500"/>
      <c r="L46" s="1499"/>
      <c r="M46" s="1499"/>
      <c r="N46" s="1499"/>
      <c r="O46" s="1405"/>
    </row>
    <row r="47" spans="1:19" s="993" customFormat="1">
      <c r="A47" s="1139"/>
      <c r="B47" s="1244"/>
      <c r="E47" s="1574"/>
      <c r="F47" s="1574"/>
      <c r="G47" s="1244"/>
      <c r="J47" s="1574"/>
      <c r="K47" s="1500"/>
      <c r="L47" s="1499"/>
      <c r="M47" s="1499"/>
      <c r="N47" s="1499"/>
      <c r="O47" s="1405"/>
    </row>
    <row r="48" spans="1:19" s="993" customFormat="1">
      <c r="A48" s="1139"/>
      <c r="E48" s="1584"/>
      <c r="F48" s="1275"/>
      <c r="G48" s="1275"/>
      <c r="H48" s="1585"/>
      <c r="K48" s="1500"/>
      <c r="L48" s="1499"/>
      <c r="M48" s="1499"/>
      <c r="N48" s="1499"/>
      <c r="O48" s="1405"/>
    </row>
    <row r="49" spans="1:34" s="993" customFormat="1" ht="15" customHeight="1">
      <c r="A49" s="1139"/>
      <c r="E49" s="1576"/>
      <c r="F49" s="1576"/>
      <c r="G49" s="1576"/>
      <c r="H49" s="1576"/>
      <c r="K49" s="1500"/>
      <c r="L49" s="1499"/>
      <c r="M49" s="1499"/>
      <c r="N49" s="1499"/>
      <c r="O49" s="1405"/>
    </row>
    <row r="50" spans="1:34" s="993" customFormat="1">
      <c r="A50" s="1139"/>
      <c r="E50" s="1576"/>
      <c r="F50" s="1576"/>
      <c r="G50" s="1576"/>
      <c r="H50" s="1576"/>
      <c r="K50" s="1500"/>
      <c r="L50" s="1499"/>
      <c r="M50" s="1499"/>
      <c r="N50" s="1499"/>
      <c r="O50" s="1405"/>
    </row>
    <row r="51" spans="1:34" s="993" customFormat="1">
      <c r="A51" s="1139"/>
      <c r="E51" s="1576"/>
      <c r="F51" s="1576"/>
      <c r="G51" s="1576"/>
      <c r="H51" s="1576"/>
      <c r="O51" s="1405"/>
    </row>
    <row r="52" spans="1:34" s="993" customFormat="1" ht="15.75" thickBot="1">
      <c r="A52" s="1139"/>
      <c r="E52" s="1501"/>
      <c r="F52" s="1501"/>
      <c r="G52" s="1501"/>
      <c r="H52" s="1501"/>
      <c r="O52" s="1405"/>
    </row>
    <row r="53" spans="1:34" s="993" customFormat="1" ht="15.75" thickBot="1">
      <c r="A53" s="1139"/>
      <c r="B53" s="1138" t="s">
        <v>728</v>
      </c>
      <c r="D53" s="1140"/>
      <c r="E53" s="1687" t="s">
        <v>306</v>
      </c>
      <c r="F53" s="1688"/>
      <c r="G53" s="1688"/>
      <c r="H53" s="1688"/>
      <c r="I53" s="1688"/>
      <c r="J53" s="1688"/>
      <c r="K53" s="1688"/>
      <c r="L53" s="1688"/>
      <c r="M53" s="1689"/>
      <c r="N53"/>
      <c r="O53" s="1405"/>
    </row>
    <row r="54" spans="1:34" s="993" customFormat="1" ht="15.75" thickBot="1">
      <c r="A54" s="1139"/>
      <c r="B54" s="1364"/>
      <c r="C54" s="1441"/>
      <c r="D54" s="1372" t="s">
        <v>195</v>
      </c>
      <c r="E54" s="1361" t="s">
        <v>15</v>
      </c>
      <c r="F54" s="1373" t="s">
        <v>16</v>
      </c>
      <c r="G54" s="1373" t="s">
        <v>17</v>
      </c>
      <c r="H54" s="1373" t="s">
        <v>18</v>
      </c>
      <c r="I54" s="1373" t="s">
        <v>19</v>
      </c>
      <c r="J54" s="1373" t="s">
        <v>20</v>
      </c>
      <c r="K54" s="1373" t="s">
        <v>21</v>
      </c>
      <c r="L54" s="1373" t="s">
        <v>22</v>
      </c>
      <c r="M54" s="1374" t="s">
        <v>23</v>
      </c>
      <c r="N54"/>
      <c r="O54" s="1405"/>
    </row>
    <row r="55" spans="1:34" s="993" customFormat="1">
      <c r="A55" s="1139"/>
      <c r="B55" s="1711" t="s">
        <v>194</v>
      </c>
      <c r="C55" s="1655" t="s">
        <v>37</v>
      </c>
      <c r="D55" s="1655"/>
      <c r="E55" s="1211">
        <v>1</v>
      </c>
      <c r="F55" s="1210">
        <v>1</v>
      </c>
      <c r="G55" s="1210">
        <v>0.75</v>
      </c>
      <c r="H55" s="1210">
        <v>0.625</v>
      </c>
      <c r="I55" s="1210">
        <v>0.375</v>
      </c>
      <c r="J55" s="1210">
        <v>0</v>
      </c>
      <c r="K55" s="1210">
        <v>-0.125</v>
      </c>
      <c r="L55" s="1210">
        <v>-1.625</v>
      </c>
      <c r="M55" s="1209">
        <v>-2.75</v>
      </c>
      <c r="N55"/>
      <c r="O55" s="1405"/>
    </row>
    <row r="56" spans="1:34" s="993" customFormat="1">
      <c r="A56" s="1139"/>
      <c r="B56" s="1711"/>
      <c r="C56" s="1658" t="s">
        <v>36</v>
      </c>
      <c r="D56" s="1658"/>
      <c r="E56" s="1152">
        <v>1</v>
      </c>
      <c r="F56" s="1151">
        <v>1</v>
      </c>
      <c r="G56" s="1151">
        <v>0.75</v>
      </c>
      <c r="H56" s="1151">
        <v>0.625</v>
      </c>
      <c r="I56" s="1151">
        <v>0.375</v>
      </c>
      <c r="J56" s="1151">
        <v>0</v>
      </c>
      <c r="K56" s="1151">
        <v>-0.25</v>
      </c>
      <c r="L56" s="1151">
        <v>-1.75</v>
      </c>
      <c r="M56" s="1150">
        <v>-2.875</v>
      </c>
      <c r="N56"/>
      <c r="O56" s="1405"/>
    </row>
    <row r="57" spans="1:34" s="993" customFormat="1">
      <c r="A57" s="1139"/>
      <c r="B57" s="1711"/>
      <c r="C57" s="1658" t="s">
        <v>24</v>
      </c>
      <c r="D57" s="1658"/>
      <c r="E57" s="1152">
        <v>0.875</v>
      </c>
      <c r="F57" s="1151">
        <v>0.875</v>
      </c>
      <c r="G57" s="1151">
        <v>0.625</v>
      </c>
      <c r="H57" s="1151">
        <v>0.5</v>
      </c>
      <c r="I57" s="1151">
        <v>0.25</v>
      </c>
      <c r="J57" s="1151">
        <v>-0.125</v>
      </c>
      <c r="K57" s="1151">
        <v>-0.375</v>
      </c>
      <c r="L57" s="1151">
        <v>-2.125</v>
      </c>
      <c r="M57" s="1150">
        <v>-3.375</v>
      </c>
      <c r="N57"/>
      <c r="O57" s="1405"/>
    </row>
    <row r="58" spans="1:34" s="993" customFormat="1">
      <c r="A58" s="1139"/>
      <c r="B58" s="1711"/>
      <c r="C58" s="1658" t="s">
        <v>25</v>
      </c>
      <c r="D58" s="1658"/>
      <c r="E58" s="1152">
        <v>0.75</v>
      </c>
      <c r="F58" s="1151">
        <v>0.75</v>
      </c>
      <c r="G58" s="1151">
        <v>0.5</v>
      </c>
      <c r="H58" s="1151">
        <v>0.375</v>
      </c>
      <c r="I58" s="1151">
        <v>0.125</v>
      </c>
      <c r="J58" s="1151">
        <v>-0.375</v>
      </c>
      <c r="K58" s="1151">
        <v>-0.875</v>
      </c>
      <c r="L58" s="1151">
        <v>-2.5</v>
      </c>
      <c r="M58" s="1150">
        <v>-4</v>
      </c>
      <c r="N58"/>
      <c r="O58" s="1405"/>
      <c r="T58" s="1138"/>
      <c r="V58" s="1140"/>
      <c r="W58" s="1"/>
      <c r="X58" s="1160"/>
      <c r="Y58" s="1161"/>
      <c r="Z58" s="1161"/>
      <c r="AA58" s="1162"/>
      <c r="AB58" s="1160"/>
      <c r="AC58" s="1161"/>
      <c r="AD58" s="1161"/>
      <c r="AE58" s="1162"/>
      <c r="AF58" s="1160"/>
      <c r="AG58" s="1161"/>
      <c r="AH58" s="1161"/>
    </row>
    <row r="59" spans="1:34" s="993" customFormat="1">
      <c r="A59" s="1139"/>
      <c r="B59" s="1711"/>
      <c r="C59" s="1658" t="s">
        <v>26</v>
      </c>
      <c r="D59" s="1658"/>
      <c r="E59" s="1152">
        <v>0.625</v>
      </c>
      <c r="F59" s="1151">
        <v>0.625</v>
      </c>
      <c r="G59" s="1151">
        <v>0.375</v>
      </c>
      <c r="H59" s="1151">
        <v>0.25</v>
      </c>
      <c r="I59" s="1151">
        <v>-0.25</v>
      </c>
      <c r="J59" s="1151">
        <v>-1</v>
      </c>
      <c r="K59" s="1151">
        <v>-1.375</v>
      </c>
      <c r="L59" s="1151">
        <v>-3.5</v>
      </c>
      <c r="M59" s="1150">
        <v>-4.875</v>
      </c>
      <c r="N59"/>
      <c r="O59" s="1405"/>
    </row>
    <row r="60" spans="1:34" s="993" customFormat="1">
      <c r="A60" s="1139"/>
      <c r="B60" s="1711"/>
      <c r="C60" s="1658" t="s">
        <v>27</v>
      </c>
      <c r="D60" s="1658"/>
      <c r="E60" s="1152">
        <v>0.375</v>
      </c>
      <c r="F60" s="1151">
        <v>0.375</v>
      </c>
      <c r="G60" s="1151">
        <v>0</v>
      </c>
      <c r="H60" s="1151">
        <v>-0.375</v>
      </c>
      <c r="I60" s="1151">
        <v>-0.875</v>
      </c>
      <c r="J60" s="1151">
        <v>-2.125</v>
      </c>
      <c r="K60" s="1151">
        <v>-2.5</v>
      </c>
      <c r="L60" s="1151">
        <v>-4.75</v>
      </c>
      <c r="M60" s="1150">
        <v>-6.625</v>
      </c>
      <c r="N60"/>
      <c r="O60" s="1405"/>
    </row>
    <row r="61" spans="1:34" s="993" customFormat="1" ht="15" customHeight="1">
      <c r="A61" s="1139"/>
      <c r="B61" s="1711"/>
      <c r="C61" s="1658" t="s">
        <v>28</v>
      </c>
      <c r="D61" s="1658"/>
      <c r="E61" s="1152">
        <v>-0.25</v>
      </c>
      <c r="F61" s="1151">
        <v>-0.5</v>
      </c>
      <c r="G61" s="1151">
        <v>-0.75</v>
      </c>
      <c r="H61" s="1151">
        <v>-1.5</v>
      </c>
      <c r="I61" s="1151">
        <v>-2.25</v>
      </c>
      <c r="J61" s="1151">
        <v>-2.875</v>
      </c>
      <c r="K61" s="1151">
        <v>-3.5</v>
      </c>
      <c r="L61" s="1151" t="s">
        <v>14</v>
      </c>
      <c r="M61" s="1150" t="s">
        <v>14</v>
      </c>
      <c r="N61"/>
      <c r="O61" s="1405"/>
    </row>
    <row r="62" spans="1:34" s="993" customFormat="1" ht="15" customHeight="1">
      <c r="A62" s="1139"/>
      <c r="B62" s="1711"/>
      <c r="C62" s="1658" t="s">
        <v>80</v>
      </c>
      <c r="D62" s="1658"/>
      <c r="E62" s="1152">
        <v>-1.25</v>
      </c>
      <c r="F62" s="1151">
        <v>-1.25</v>
      </c>
      <c r="G62" s="1151">
        <v>-1.25</v>
      </c>
      <c r="H62" s="1151">
        <v>-1.875</v>
      </c>
      <c r="I62" s="1151">
        <v>-2.375</v>
      </c>
      <c r="J62" s="1151">
        <v>-3.125</v>
      </c>
      <c r="K62" s="1151">
        <v>-3.375</v>
      </c>
      <c r="L62" s="1151" t="s">
        <v>14</v>
      </c>
      <c r="M62" s="1150" t="s">
        <v>14</v>
      </c>
      <c r="N62"/>
      <c r="O62" s="1405"/>
    </row>
    <row r="63" spans="1:34" s="993" customFormat="1" ht="15" customHeight="1" thickBot="1">
      <c r="A63" s="1139"/>
      <c r="B63" s="1724"/>
      <c r="C63" s="1658" t="s">
        <v>81</v>
      </c>
      <c r="D63" s="1658"/>
      <c r="E63" s="1152">
        <v>-2.25</v>
      </c>
      <c r="F63" s="1151">
        <v>-2.25</v>
      </c>
      <c r="G63" s="1151">
        <v>-2.25</v>
      </c>
      <c r="H63" s="1151">
        <v>-2.625</v>
      </c>
      <c r="I63" s="1151">
        <v>-3.125</v>
      </c>
      <c r="J63" s="1151">
        <v>-4.875</v>
      </c>
      <c r="K63" s="1151">
        <v>-5.375</v>
      </c>
      <c r="L63" s="1151" t="s">
        <v>14</v>
      </c>
      <c r="M63" s="1150" t="s">
        <v>14</v>
      </c>
      <c r="N63"/>
      <c r="O63" s="1405"/>
    </row>
    <row r="64" spans="1:34" s="993" customFormat="1" ht="15.75" thickBot="1">
      <c r="A64" s="1139"/>
      <c r="B64" s="1712" t="s">
        <v>744</v>
      </c>
      <c r="C64" s="1713"/>
      <c r="D64" s="1714"/>
      <c r="E64" s="1155">
        <v>0</v>
      </c>
      <c r="F64" s="1154">
        <v>0</v>
      </c>
      <c r="G64" s="1154">
        <v>0</v>
      </c>
      <c r="H64" s="1154">
        <v>0</v>
      </c>
      <c r="I64" s="1154">
        <v>0</v>
      </c>
      <c r="J64" s="1154">
        <v>0</v>
      </c>
      <c r="K64" s="1154">
        <v>0</v>
      </c>
      <c r="L64" s="1154">
        <v>-0.25</v>
      </c>
      <c r="M64" s="1153">
        <v>-0.375</v>
      </c>
      <c r="N64"/>
      <c r="O64" s="1405"/>
    </row>
    <row r="65" spans="1:15" s="993" customFormat="1" ht="15.75" thickBot="1">
      <c r="A65" s="1139"/>
      <c r="N65"/>
      <c r="O65" s="1405"/>
    </row>
    <row r="66" spans="1:15" s="993" customFormat="1" ht="15.75" thickBot="1">
      <c r="A66" s="1139"/>
      <c r="B66" s="1138" t="s">
        <v>729</v>
      </c>
      <c r="D66" s="1140"/>
      <c r="E66" s="1687" t="s">
        <v>306</v>
      </c>
      <c r="F66" s="1688"/>
      <c r="G66" s="1688"/>
      <c r="H66" s="1688"/>
      <c r="I66" s="1688"/>
      <c r="J66" s="1688"/>
      <c r="K66" s="1688"/>
      <c r="L66" s="1688"/>
      <c r="M66" s="1689"/>
      <c r="N66"/>
      <c r="O66" s="1405"/>
    </row>
    <row r="67" spans="1:15" s="993" customFormat="1" ht="15.75" thickBot="1">
      <c r="A67" s="1139"/>
      <c r="B67" s="1364"/>
      <c r="C67" s="1713"/>
      <c r="D67" s="1714"/>
      <c r="E67" s="1218" t="s">
        <v>15</v>
      </c>
      <c r="F67" s="1217" t="s">
        <v>16</v>
      </c>
      <c r="G67" s="1217" t="s">
        <v>17</v>
      </c>
      <c r="H67" s="1217" t="s">
        <v>18</v>
      </c>
      <c r="I67" s="1217" t="s">
        <v>19</v>
      </c>
      <c r="J67" s="1217" t="s">
        <v>20</v>
      </c>
      <c r="K67" s="1217" t="s">
        <v>21</v>
      </c>
      <c r="L67" s="1217" t="s">
        <v>22</v>
      </c>
      <c r="M67" s="1216" t="s">
        <v>23</v>
      </c>
      <c r="N67"/>
      <c r="O67" s="1405"/>
    </row>
    <row r="68" spans="1:15" s="993" customFormat="1">
      <c r="A68" s="1139"/>
      <c r="B68" s="1368"/>
      <c r="C68" s="1655" t="s">
        <v>37</v>
      </c>
      <c r="D68" s="1656"/>
      <c r="E68" s="1152">
        <v>1.125</v>
      </c>
      <c r="F68" s="1151">
        <v>1.125</v>
      </c>
      <c r="G68" s="1151">
        <v>0.875</v>
      </c>
      <c r="H68" s="1151">
        <v>0.75</v>
      </c>
      <c r="I68" s="1151">
        <v>0.5</v>
      </c>
      <c r="J68" s="1151">
        <v>0</v>
      </c>
      <c r="K68" s="1151">
        <v>-0.25</v>
      </c>
      <c r="L68" s="1151">
        <v>-1.75</v>
      </c>
      <c r="M68" s="1150">
        <v>-3</v>
      </c>
      <c r="N68"/>
      <c r="O68" s="1405"/>
    </row>
    <row r="69" spans="1:15" s="993" customFormat="1">
      <c r="A69" s="1139"/>
      <c r="B69" s="1368" t="s">
        <v>5</v>
      </c>
      <c r="C69" s="1658" t="s">
        <v>36</v>
      </c>
      <c r="D69" s="1659"/>
      <c r="E69" s="1152">
        <v>1.125</v>
      </c>
      <c r="F69" s="1151">
        <v>1.125</v>
      </c>
      <c r="G69" s="1151">
        <v>0.875</v>
      </c>
      <c r="H69" s="1151">
        <v>0.75</v>
      </c>
      <c r="I69" s="1151">
        <v>0.5</v>
      </c>
      <c r="J69" s="1151">
        <v>0</v>
      </c>
      <c r="K69" s="1151">
        <v>-0.375</v>
      </c>
      <c r="L69" s="1151">
        <v>-1.875</v>
      </c>
      <c r="M69" s="1150">
        <v>-3.125</v>
      </c>
      <c r="N69"/>
      <c r="O69" s="1405"/>
    </row>
    <row r="70" spans="1:15" s="993" customFormat="1" ht="22.5">
      <c r="A70" s="1139"/>
      <c r="B70" s="1369" t="s">
        <v>38</v>
      </c>
      <c r="C70" s="1658" t="s">
        <v>24</v>
      </c>
      <c r="D70" s="1659"/>
      <c r="E70" s="1152">
        <v>1</v>
      </c>
      <c r="F70" s="1151">
        <v>1</v>
      </c>
      <c r="G70" s="1151">
        <v>0.75</v>
      </c>
      <c r="H70" s="1151">
        <v>0.625</v>
      </c>
      <c r="I70" s="1151">
        <v>0.375</v>
      </c>
      <c r="J70" s="1151">
        <v>-0.125</v>
      </c>
      <c r="K70" s="1151">
        <v>-0.5</v>
      </c>
      <c r="L70" s="1151">
        <v>-2.375</v>
      </c>
      <c r="M70" s="1150">
        <v>-3.75</v>
      </c>
      <c r="N70"/>
      <c r="O70" s="1405"/>
    </row>
    <row r="71" spans="1:15" s="993" customFormat="1" ht="22.5">
      <c r="A71" s="1139"/>
      <c r="B71" s="1369" t="s">
        <v>703</v>
      </c>
      <c r="C71" s="1658" t="s">
        <v>25</v>
      </c>
      <c r="D71" s="1659"/>
      <c r="E71" s="1152">
        <v>0.875</v>
      </c>
      <c r="F71" s="1151">
        <v>0.875</v>
      </c>
      <c r="G71" s="1151">
        <v>0.625</v>
      </c>
      <c r="H71" s="1151">
        <v>0.5</v>
      </c>
      <c r="I71" s="1151">
        <v>0.25</v>
      </c>
      <c r="J71" s="1151">
        <v>-0.5</v>
      </c>
      <c r="K71" s="1151">
        <v>-1.125</v>
      </c>
      <c r="L71" s="1151">
        <v>-2.875</v>
      </c>
      <c r="M71" s="1150">
        <v>-4.375</v>
      </c>
      <c r="N71"/>
      <c r="O71" s="1405"/>
    </row>
    <row r="72" spans="1:15" s="993" customFormat="1">
      <c r="A72" s="1139"/>
      <c r="B72" s="1368" t="s">
        <v>39</v>
      </c>
      <c r="C72" s="1658" t="s">
        <v>26</v>
      </c>
      <c r="D72" s="1659"/>
      <c r="E72" s="1152">
        <v>0.75</v>
      </c>
      <c r="F72" s="1151">
        <v>0.75</v>
      </c>
      <c r="G72" s="1151">
        <v>0.5</v>
      </c>
      <c r="H72" s="1151">
        <v>0.375</v>
      </c>
      <c r="I72" s="1151">
        <v>-0.125</v>
      </c>
      <c r="J72" s="1151">
        <v>-1.125</v>
      </c>
      <c r="K72" s="1151">
        <v>-1.625</v>
      </c>
      <c r="L72" s="1151">
        <v>-3.875</v>
      </c>
      <c r="M72" s="1150">
        <v>-5.375</v>
      </c>
      <c r="N72"/>
      <c r="O72" s="1405"/>
    </row>
    <row r="73" spans="1:15" s="993" customFormat="1">
      <c r="A73" s="1139"/>
      <c r="B73" s="1368" t="s">
        <v>40</v>
      </c>
      <c r="C73" s="1658" t="s">
        <v>27</v>
      </c>
      <c r="D73" s="1659"/>
      <c r="E73" s="1152">
        <v>0.375</v>
      </c>
      <c r="F73" s="1151">
        <v>0.375</v>
      </c>
      <c r="G73" s="1151">
        <v>0</v>
      </c>
      <c r="H73" s="1151">
        <v>-0.5</v>
      </c>
      <c r="I73" s="1151">
        <v>-0.875</v>
      </c>
      <c r="J73" s="1151">
        <v>-2.375</v>
      </c>
      <c r="K73" s="1151">
        <v>-3</v>
      </c>
      <c r="L73" s="1151">
        <v>-5.25</v>
      </c>
      <c r="M73" s="1150">
        <v>-6.75</v>
      </c>
      <c r="N73"/>
      <c r="O73" s="1405"/>
    </row>
    <row r="74" spans="1:15" s="993" customFormat="1">
      <c r="A74" s="1139"/>
      <c r="B74" s="1368" t="s">
        <v>88</v>
      </c>
      <c r="C74" s="1670" t="s">
        <v>28</v>
      </c>
      <c r="D74" s="1671"/>
      <c r="E74" s="1230">
        <v>-0.25</v>
      </c>
      <c r="F74" s="1229">
        <v>-0.5</v>
      </c>
      <c r="G74" s="1229">
        <v>-0.875</v>
      </c>
      <c r="H74" s="1229">
        <v>-1.625</v>
      </c>
      <c r="I74" s="1229">
        <v>-2.5</v>
      </c>
      <c r="J74" s="1229">
        <v>-3.125</v>
      </c>
      <c r="K74" s="1229">
        <v>-3.75</v>
      </c>
      <c r="L74" s="1229" t="s">
        <v>14</v>
      </c>
      <c r="M74" s="1228" t="s">
        <v>14</v>
      </c>
      <c r="N74"/>
      <c r="O74" s="1405"/>
    </row>
    <row r="75" spans="1:15" s="993" customFormat="1">
      <c r="A75" s="1139"/>
      <c r="B75" s="1358"/>
      <c r="C75" s="1658" t="s">
        <v>80</v>
      </c>
      <c r="D75" s="1658"/>
      <c r="E75" s="1230">
        <v>-1.25</v>
      </c>
      <c r="F75" s="1229">
        <v>-1.25</v>
      </c>
      <c r="G75" s="1229">
        <v>-1.25</v>
      </c>
      <c r="H75" s="1229">
        <v>-1.875</v>
      </c>
      <c r="I75" s="1229">
        <v>-2.75</v>
      </c>
      <c r="J75" s="1229">
        <v>-3.125</v>
      </c>
      <c r="K75" s="1229">
        <v>-4.125</v>
      </c>
      <c r="L75" s="1229" t="s">
        <v>14</v>
      </c>
      <c r="M75" s="1228" t="s">
        <v>14</v>
      </c>
      <c r="N75"/>
      <c r="O75" s="1405"/>
    </row>
    <row r="76" spans="1:15" s="993" customFormat="1" ht="15.75" thickBot="1">
      <c r="A76" s="1139"/>
      <c r="B76" s="1359"/>
      <c r="C76" s="1658" t="s">
        <v>81</v>
      </c>
      <c r="D76" s="1658"/>
      <c r="E76" s="1230">
        <v>-2.5</v>
      </c>
      <c r="F76" s="1229">
        <v>-2.5</v>
      </c>
      <c r="G76" s="1229">
        <v>-2.5</v>
      </c>
      <c r="H76" s="1229">
        <v>-2.75</v>
      </c>
      <c r="I76" s="1229">
        <v>-3.25</v>
      </c>
      <c r="J76" s="1229">
        <v>-4.75</v>
      </c>
      <c r="K76" s="1229">
        <v>-5.5</v>
      </c>
      <c r="L76" s="1229" t="s">
        <v>14</v>
      </c>
      <c r="M76" s="1228" t="s">
        <v>14</v>
      </c>
      <c r="N76"/>
      <c r="O76" s="1405"/>
    </row>
    <row r="77" spans="1:15" s="993" customFormat="1">
      <c r="A77" s="1139"/>
      <c r="B77" s="1708" t="s">
        <v>706</v>
      </c>
      <c r="C77" s="1667" t="s">
        <v>43</v>
      </c>
      <c r="D77" s="1668"/>
      <c r="E77" s="1149">
        <v>0</v>
      </c>
      <c r="F77" s="1148">
        <v>0</v>
      </c>
      <c r="G77" s="1148">
        <v>0</v>
      </c>
      <c r="H77" s="1148">
        <v>0</v>
      </c>
      <c r="I77" s="1148">
        <v>0</v>
      </c>
      <c r="J77" s="1148">
        <v>0</v>
      </c>
      <c r="K77" s="1148">
        <v>0</v>
      </c>
      <c r="L77" s="1148">
        <v>-0.25</v>
      </c>
      <c r="M77" s="1147">
        <v>-0.375</v>
      </c>
      <c r="N77"/>
      <c r="O77" s="1405"/>
    </row>
    <row r="78" spans="1:15" s="993" customFormat="1" ht="15" customHeight="1">
      <c r="A78" s="1139"/>
      <c r="B78" s="1709"/>
      <c r="C78" s="1658" t="s">
        <v>44</v>
      </c>
      <c r="D78" s="1659"/>
      <c r="E78" s="1152">
        <v>0</v>
      </c>
      <c r="F78" s="1151">
        <v>0</v>
      </c>
      <c r="G78" s="1151">
        <v>0</v>
      </c>
      <c r="H78" s="1151">
        <v>0</v>
      </c>
      <c r="I78" s="1151">
        <v>0</v>
      </c>
      <c r="J78" s="1151">
        <v>0</v>
      </c>
      <c r="K78" s="1151">
        <v>0</v>
      </c>
      <c r="L78" s="1151">
        <v>-0.25</v>
      </c>
      <c r="M78" s="1150">
        <v>-0.375</v>
      </c>
      <c r="N78"/>
      <c r="O78" s="1405"/>
    </row>
    <row r="79" spans="1:15" s="993" customFormat="1">
      <c r="A79" s="1139"/>
      <c r="B79" s="1709"/>
      <c r="C79" s="1658" t="s">
        <v>633</v>
      </c>
      <c r="D79" s="1659"/>
      <c r="E79" s="1152">
        <v>-0.625</v>
      </c>
      <c r="F79" s="1151">
        <v>-0.625</v>
      </c>
      <c r="G79" s="1151">
        <v>-0.625</v>
      </c>
      <c r="H79" s="1151">
        <v>-0.625</v>
      </c>
      <c r="I79" s="1151">
        <v>-0.625</v>
      </c>
      <c r="J79" s="1151">
        <v>-0.625</v>
      </c>
      <c r="K79" s="1151">
        <v>-0.625</v>
      </c>
      <c r="L79" s="1151">
        <v>-2.75</v>
      </c>
      <c r="M79" s="1150" t="s">
        <v>14</v>
      </c>
      <c r="N79"/>
      <c r="O79" s="1405"/>
    </row>
    <row r="80" spans="1:15" s="993" customFormat="1">
      <c r="A80" s="1139"/>
      <c r="B80" s="1709"/>
      <c r="C80" s="1658" t="s">
        <v>704</v>
      </c>
      <c r="D80" s="1659"/>
      <c r="E80" s="1152">
        <v>-1.625</v>
      </c>
      <c r="F80" s="1151">
        <v>-1.625</v>
      </c>
      <c r="G80" s="1151">
        <v>-1.625</v>
      </c>
      <c r="H80" s="1151">
        <v>-1.625</v>
      </c>
      <c r="I80" s="1151">
        <v>-1.625</v>
      </c>
      <c r="J80" s="1151">
        <v>-1.75</v>
      </c>
      <c r="K80" s="1151">
        <v>-2.125</v>
      </c>
      <c r="L80" s="1151">
        <v>-5.125</v>
      </c>
      <c r="M80" s="1150" t="s">
        <v>14</v>
      </c>
      <c r="N80"/>
      <c r="O80" s="1405"/>
    </row>
    <row r="81" spans="1:15" s="993" customFormat="1" ht="32.25" customHeight="1" thickBot="1">
      <c r="A81" s="1139"/>
      <c r="B81" s="1710"/>
      <c r="C81" s="1818" t="s">
        <v>705</v>
      </c>
      <c r="D81" s="1819"/>
      <c r="E81" s="1214">
        <v>0</v>
      </c>
      <c r="F81" s="1213">
        <v>0</v>
      </c>
      <c r="G81" s="1213">
        <v>0</v>
      </c>
      <c r="H81" s="1213">
        <v>0</v>
      </c>
      <c r="I81" s="1213">
        <v>-0.125</v>
      </c>
      <c r="J81" s="1213">
        <v>-0.25</v>
      </c>
      <c r="K81" s="1213">
        <v>-0.375</v>
      </c>
      <c r="L81" s="1213">
        <v>-0.5</v>
      </c>
      <c r="M81" s="1212" t="s">
        <v>14</v>
      </c>
      <c r="N81"/>
      <c r="O81" s="1405"/>
    </row>
    <row r="82" spans="1:15" s="993" customFormat="1" ht="15.75" thickBot="1">
      <c r="A82" s="1139"/>
      <c r="N82"/>
      <c r="O82" s="1405"/>
    </row>
    <row r="83" spans="1:15" s="993" customFormat="1" ht="15.75" thickBot="1">
      <c r="A83" s="1139"/>
      <c r="B83" s="1138" t="s">
        <v>727</v>
      </c>
      <c r="D83" s="1140"/>
      <c r="E83" s="1687" t="s">
        <v>306</v>
      </c>
      <c r="F83" s="1688"/>
      <c r="G83" s="1688"/>
      <c r="H83" s="1688"/>
      <c r="I83" s="1688"/>
      <c r="J83" s="1688"/>
      <c r="K83" s="1688"/>
      <c r="L83" s="1688"/>
      <c r="M83" s="1689"/>
      <c r="N83"/>
      <c r="O83" s="1405"/>
    </row>
    <row r="84" spans="1:15" s="993" customFormat="1" ht="15.75" thickBot="1">
      <c r="A84" s="1139"/>
      <c r="B84" s="1354"/>
      <c r="C84" s="1348"/>
      <c r="D84" s="1348"/>
      <c r="E84" s="1251" t="s">
        <v>15</v>
      </c>
      <c r="F84" s="1252" t="s">
        <v>16</v>
      </c>
      <c r="G84" s="1252" t="s">
        <v>17</v>
      </c>
      <c r="H84" s="1252" t="s">
        <v>18</v>
      </c>
      <c r="I84" s="1252" t="s">
        <v>19</v>
      </c>
      <c r="J84" s="1252" t="s">
        <v>20</v>
      </c>
      <c r="K84" s="1252" t="s">
        <v>21</v>
      </c>
      <c r="L84" s="1252" t="s">
        <v>22</v>
      </c>
      <c r="M84" s="1253" t="s">
        <v>23</v>
      </c>
      <c r="N84"/>
      <c r="O84" s="1405"/>
    </row>
    <row r="85" spans="1:15" s="993" customFormat="1">
      <c r="A85" s="1139"/>
      <c r="B85" s="1723" t="s">
        <v>71</v>
      </c>
      <c r="C85" s="1816" t="s">
        <v>72</v>
      </c>
      <c r="D85" s="1817"/>
      <c r="E85" s="1273">
        <v>-0.125</v>
      </c>
      <c r="F85" s="1273">
        <v>-0.25</v>
      </c>
      <c r="G85" s="1273">
        <v>-0.25</v>
      </c>
      <c r="H85" s="1273">
        <v>-0.375</v>
      </c>
      <c r="I85" s="1273">
        <v>-0.375</v>
      </c>
      <c r="J85" s="1273">
        <v>-0.375</v>
      </c>
      <c r="K85" s="1273">
        <v>-0.5</v>
      </c>
      <c r="L85" s="1273">
        <v>-0.5</v>
      </c>
      <c r="M85" s="1274" t="s">
        <v>14</v>
      </c>
      <c r="N85"/>
      <c r="O85" s="1405"/>
    </row>
    <row r="86" spans="1:15" s="993" customFormat="1">
      <c r="A86" s="1139"/>
      <c r="B86" s="1711"/>
      <c r="C86" s="1822" t="s">
        <v>73</v>
      </c>
      <c r="D86" s="1823"/>
      <c r="E86" s="1215">
        <v>-0.875</v>
      </c>
      <c r="F86" s="1215">
        <v>-0.875</v>
      </c>
      <c r="G86" s="1215">
        <v>-0.875</v>
      </c>
      <c r="H86" s="1215">
        <v>-0.875</v>
      </c>
      <c r="I86" s="1215">
        <v>-0.875</v>
      </c>
      <c r="J86" s="1215">
        <v>-1.125</v>
      </c>
      <c r="K86" s="1215">
        <v>-1.125</v>
      </c>
      <c r="L86" s="1215" t="s">
        <v>14</v>
      </c>
      <c r="M86" s="1357" t="s">
        <v>14</v>
      </c>
      <c r="N86"/>
      <c r="O86" s="1405"/>
    </row>
    <row r="87" spans="1:15" s="993" customFormat="1" ht="15.75" thickBot="1">
      <c r="A87" s="1139"/>
      <c r="B87" s="1711"/>
      <c r="C87" s="1822" t="s">
        <v>74</v>
      </c>
      <c r="D87" s="1823"/>
      <c r="E87" s="1215">
        <v>-1.25</v>
      </c>
      <c r="F87" s="1215">
        <v>-1.25</v>
      </c>
      <c r="G87" s="1215">
        <v>-1.25</v>
      </c>
      <c r="H87" s="1215">
        <v>-1.25</v>
      </c>
      <c r="I87" s="1215">
        <v>-1.5</v>
      </c>
      <c r="J87" s="1215" t="s">
        <v>14</v>
      </c>
      <c r="K87" s="1215" t="s">
        <v>14</v>
      </c>
      <c r="L87" s="1215" t="s">
        <v>14</v>
      </c>
      <c r="M87" s="1357" t="s">
        <v>14</v>
      </c>
      <c r="N87"/>
      <c r="O87" s="1405"/>
    </row>
    <row r="88" spans="1:15" s="993" customFormat="1">
      <c r="A88" s="1139"/>
      <c r="B88" s="1708" t="s">
        <v>708</v>
      </c>
      <c r="C88" s="1816" t="s">
        <v>76</v>
      </c>
      <c r="D88" s="1817"/>
      <c r="E88" s="1273">
        <v>0</v>
      </c>
      <c r="F88" s="1273">
        <v>0</v>
      </c>
      <c r="G88" s="1273">
        <v>0</v>
      </c>
      <c r="H88" s="1273">
        <v>0</v>
      </c>
      <c r="I88" s="1273">
        <v>0</v>
      </c>
      <c r="J88" s="1273">
        <v>0</v>
      </c>
      <c r="K88" s="1273">
        <v>0</v>
      </c>
      <c r="L88" s="1273">
        <v>0</v>
      </c>
      <c r="M88" s="1274" t="s">
        <v>14</v>
      </c>
      <c r="N88"/>
      <c r="O88" s="1405"/>
    </row>
    <row r="89" spans="1:15" s="993" customFormat="1">
      <c r="A89" s="1139"/>
      <c r="B89" s="1709"/>
      <c r="C89" s="1822" t="s">
        <v>78</v>
      </c>
      <c r="D89" s="1823"/>
      <c r="E89" s="1215">
        <v>-0.75</v>
      </c>
      <c r="F89" s="1215">
        <v>-0.75</v>
      </c>
      <c r="G89" s="1215">
        <v>-0.75</v>
      </c>
      <c r="H89" s="1215">
        <v>-0.75</v>
      </c>
      <c r="I89" s="1215">
        <v>-0.75</v>
      </c>
      <c r="J89" s="1215">
        <v>-0.75</v>
      </c>
      <c r="K89" s="1215">
        <v>-0.75</v>
      </c>
      <c r="L89" s="1215" t="s">
        <v>14</v>
      </c>
      <c r="M89" s="1357" t="s">
        <v>14</v>
      </c>
      <c r="N89"/>
      <c r="O89" s="1405"/>
    </row>
    <row r="90" spans="1:15" s="993" customFormat="1" ht="15.75" thickBot="1">
      <c r="A90" s="1139"/>
      <c r="B90" s="1710"/>
      <c r="C90" s="1820" t="s">
        <v>79</v>
      </c>
      <c r="D90" s="1821"/>
      <c r="E90" s="1144">
        <v>-1</v>
      </c>
      <c r="F90" s="1144">
        <v>-1</v>
      </c>
      <c r="G90" s="1144">
        <v>-1</v>
      </c>
      <c r="H90" s="1144">
        <v>-1</v>
      </c>
      <c r="I90" s="1144">
        <v>-1</v>
      </c>
      <c r="J90" s="1144" t="s">
        <v>14</v>
      </c>
      <c r="K90" s="1144" t="s">
        <v>14</v>
      </c>
      <c r="L90" s="1144" t="s">
        <v>14</v>
      </c>
      <c r="M90" s="1143" t="s">
        <v>14</v>
      </c>
      <c r="N90"/>
      <c r="O90" s="1405"/>
    </row>
    <row r="91" spans="1:15" s="993" customFormat="1">
      <c r="A91" s="1139"/>
      <c r="B91" s="1723" t="s">
        <v>45</v>
      </c>
      <c r="C91" s="1816" t="s">
        <v>46</v>
      </c>
      <c r="D91" s="1817"/>
      <c r="E91" s="1272">
        <v>0</v>
      </c>
      <c r="F91" s="1273">
        <v>0</v>
      </c>
      <c r="G91" s="1273">
        <v>0</v>
      </c>
      <c r="H91" s="1273">
        <v>0</v>
      </c>
      <c r="I91" s="1273">
        <v>0</v>
      </c>
      <c r="J91" s="1273">
        <v>0</v>
      </c>
      <c r="K91" s="1273">
        <v>0</v>
      </c>
      <c r="L91" s="1273">
        <v>-0.25</v>
      </c>
      <c r="M91" s="1274">
        <v>-0.25</v>
      </c>
      <c r="N91"/>
      <c r="O91" s="1405"/>
    </row>
    <row r="92" spans="1:15" s="993" customFormat="1" ht="15.75" thickBot="1">
      <c r="A92" s="1139"/>
      <c r="B92" s="1724"/>
      <c r="C92" s="1820" t="s">
        <v>707</v>
      </c>
      <c r="D92" s="1821"/>
      <c r="E92" s="1145">
        <v>-0.125</v>
      </c>
      <c r="F92" s="1144">
        <v>-0.125</v>
      </c>
      <c r="G92" s="1144">
        <v>-0.125</v>
      </c>
      <c r="H92" s="1144">
        <v>-0.125</v>
      </c>
      <c r="I92" s="1144">
        <v>-0.25</v>
      </c>
      <c r="J92" s="1144" t="s">
        <v>14</v>
      </c>
      <c r="K92" s="1144" t="s">
        <v>14</v>
      </c>
      <c r="L92" s="1144" t="s">
        <v>14</v>
      </c>
      <c r="M92" s="1143" t="s">
        <v>14</v>
      </c>
      <c r="N92"/>
      <c r="O92" s="1405"/>
    </row>
    <row r="93" spans="1:15" s="993" customFormat="1">
      <c r="A93" s="1139"/>
      <c r="B93" s="1723" t="s">
        <v>47</v>
      </c>
      <c r="C93" s="1811" t="s">
        <v>466</v>
      </c>
      <c r="D93" s="1812"/>
      <c r="E93" s="1149">
        <v>-0.75</v>
      </c>
      <c r="F93" s="1148">
        <v>-0.75</v>
      </c>
      <c r="G93" s="1148">
        <v>-0.75</v>
      </c>
      <c r="H93" s="1148">
        <v>-0.875</v>
      </c>
      <c r="I93" s="1148">
        <v>-1</v>
      </c>
      <c r="J93" s="1148">
        <v>-1.125</v>
      </c>
      <c r="K93" s="1148">
        <v>-1.25</v>
      </c>
      <c r="L93" s="1148">
        <v>-1.375</v>
      </c>
      <c r="M93" s="1147">
        <v>-1.5</v>
      </c>
      <c r="N93"/>
      <c r="O93" s="1405"/>
    </row>
    <row r="94" spans="1:15" s="993" customFormat="1">
      <c r="A94" s="1139"/>
      <c r="B94" s="1711"/>
      <c r="C94" s="1809" t="s">
        <v>127</v>
      </c>
      <c r="D94" s="1810"/>
      <c r="E94" s="1152">
        <v>-0.25</v>
      </c>
      <c r="F94" s="1151">
        <v>-0.25</v>
      </c>
      <c r="G94" s="1151">
        <v>-0.25</v>
      </c>
      <c r="H94" s="1151">
        <v>-0.25</v>
      </c>
      <c r="I94" s="1151">
        <v>-0.5</v>
      </c>
      <c r="J94" s="1151">
        <v>-0.5</v>
      </c>
      <c r="K94" s="1151">
        <v>-0.5</v>
      </c>
      <c r="L94" s="1151">
        <v>-0.75</v>
      </c>
      <c r="M94" s="1150">
        <v>-0.875</v>
      </c>
      <c r="N94"/>
      <c r="O94" s="1405"/>
    </row>
    <row r="95" spans="1:15" s="993" customFormat="1">
      <c r="A95" s="1139"/>
      <c r="B95" s="1711"/>
      <c r="C95" s="1809" t="s">
        <v>48</v>
      </c>
      <c r="D95" s="1810"/>
      <c r="E95" s="1152">
        <v>0</v>
      </c>
      <c r="F95" s="1151">
        <v>0</v>
      </c>
      <c r="G95" s="1151">
        <v>0</v>
      </c>
      <c r="H95" s="1151">
        <v>0</v>
      </c>
      <c r="I95" s="1151">
        <v>0</v>
      </c>
      <c r="J95" s="1151">
        <v>0</v>
      </c>
      <c r="K95" s="1151">
        <v>0</v>
      </c>
      <c r="L95" s="1151">
        <v>0</v>
      </c>
      <c r="M95" s="1150">
        <v>0</v>
      </c>
      <c r="N95"/>
      <c r="O95" s="1405"/>
    </row>
    <row r="96" spans="1:15" s="993" customFormat="1" ht="15" customHeight="1">
      <c r="A96" s="1139"/>
      <c r="B96" s="1711"/>
      <c r="C96" s="1809" t="s">
        <v>49</v>
      </c>
      <c r="D96" s="1810"/>
      <c r="E96" s="1152">
        <v>0.125</v>
      </c>
      <c r="F96" s="1151">
        <v>0.125</v>
      </c>
      <c r="G96" s="1151">
        <v>0.125</v>
      </c>
      <c r="H96" s="1151">
        <v>0.125</v>
      </c>
      <c r="I96" s="1151">
        <v>0.125</v>
      </c>
      <c r="J96" s="1151">
        <v>0.125</v>
      </c>
      <c r="K96" s="1151">
        <v>0.125</v>
      </c>
      <c r="L96" s="1151">
        <v>0</v>
      </c>
      <c r="M96" s="1150">
        <v>0</v>
      </c>
      <c r="N96"/>
      <c r="O96" s="1405"/>
    </row>
    <row r="97" spans="1:15" s="993" customFormat="1">
      <c r="A97" s="1139"/>
      <c r="B97" s="1711"/>
      <c r="C97" s="1809" t="s">
        <v>50</v>
      </c>
      <c r="D97" s="1810"/>
      <c r="E97" s="1152">
        <v>0.125</v>
      </c>
      <c r="F97" s="1151">
        <v>0.125</v>
      </c>
      <c r="G97" s="1151">
        <v>0.125</v>
      </c>
      <c r="H97" s="1151">
        <v>0.125</v>
      </c>
      <c r="I97" s="1151">
        <v>0.125</v>
      </c>
      <c r="J97" s="1151">
        <v>0.125</v>
      </c>
      <c r="K97" s="1151">
        <v>0</v>
      </c>
      <c r="L97" s="1151">
        <v>0</v>
      </c>
      <c r="M97" s="1150">
        <v>-0.25</v>
      </c>
      <c r="N97"/>
      <c r="O97" s="1405"/>
    </row>
    <row r="98" spans="1:15" s="993" customFormat="1">
      <c r="A98" s="1139"/>
      <c r="B98" s="1711"/>
      <c r="C98" s="1809" t="s">
        <v>51</v>
      </c>
      <c r="D98" s="1810"/>
      <c r="E98" s="1152">
        <v>0</v>
      </c>
      <c r="F98" s="1151">
        <v>0</v>
      </c>
      <c r="G98" s="1151">
        <v>0</v>
      </c>
      <c r="H98" s="1151">
        <v>0</v>
      </c>
      <c r="I98" s="1151">
        <v>0</v>
      </c>
      <c r="J98" s="1151">
        <v>0</v>
      </c>
      <c r="K98" s="1151">
        <v>0</v>
      </c>
      <c r="L98" s="1151">
        <v>-0.25</v>
      </c>
      <c r="M98" s="1150">
        <v>-1.5</v>
      </c>
      <c r="N98"/>
      <c r="O98" s="1405"/>
    </row>
    <row r="99" spans="1:15" s="993" customFormat="1">
      <c r="A99" s="1139"/>
      <c r="B99" s="1711"/>
      <c r="C99" s="1809" t="s">
        <v>52</v>
      </c>
      <c r="D99" s="1810"/>
      <c r="E99" s="1152">
        <v>0</v>
      </c>
      <c r="F99" s="1151">
        <v>0</v>
      </c>
      <c r="G99" s="1151">
        <v>-0.125</v>
      </c>
      <c r="H99" s="1151">
        <v>-0.125</v>
      </c>
      <c r="I99" s="1151">
        <v>-0.25</v>
      </c>
      <c r="J99" s="1151">
        <v>-0.25</v>
      </c>
      <c r="K99" s="1151">
        <v>-0.375</v>
      </c>
      <c r="L99" s="1151" t="s">
        <v>14</v>
      </c>
      <c r="M99" s="1150" t="s">
        <v>14</v>
      </c>
      <c r="N99"/>
      <c r="O99" s="1405"/>
    </row>
    <row r="100" spans="1:15" s="993" customFormat="1">
      <c r="A100" s="1139"/>
      <c r="B100" s="1711"/>
      <c r="C100" s="1809" t="s">
        <v>53</v>
      </c>
      <c r="D100" s="1810"/>
      <c r="E100" s="1152">
        <v>-0.625</v>
      </c>
      <c r="F100" s="1151">
        <v>-0.625</v>
      </c>
      <c r="G100" s="1151">
        <v>-0.625</v>
      </c>
      <c r="H100" s="1151">
        <v>-0.625</v>
      </c>
      <c r="I100" s="1151">
        <v>-1</v>
      </c>
      <c r="J100" s="1151">
        <v>-1.5</v>
      </c>
      <c r="K100" s="1151">
        <v>-1.5</v>
      </c>
      <c r="L100" s="1151" t="s">
        <v>14</v>
      </c>
      <c r="M100" s="1150" t="s">
        <v>14</v>
      </c>
      <c r="N100"/>
      <c r="O100" s="1405"/>
    </row>
    <row r="101" spans="1:15" s="993" customFormat="1">
      <c r="A101" s="1139"/>
      <c r="B101" s="1711"/>
      <c r="C101" s="1809" t="s">
        <v>54</v>
      </c>
      <c r="D101" s="1810"/>
      <c r="E101" s="1152">
        <v>-1</v>
      </c>
      <c r="F101" s="1151">
        <v>-1</v>
      </c>
      <c r="G101" s="1151">
        <v>-1</v>
      </c>
      <c r="H101" s="1151">
        <v>-1.5</v>
      </c>
      <c r="I101" s="1151">
        <v>-2</v>
      </c>
      <c r="J101" s="1151" t="s">
        <v>14</v>
      </c>
      <c r="K101" s="1151" t="s">
        <v>14</v>
      </c>
      <c r="L101" s="1151" t="s">
        <v>14</v>
      </c>
      <c r="M101" s="1150" t="s">
        <v>14</v>
      </c>
      <c r="N101"/>
      <c r="O101" s="1405"/>
    </row>
    <row r="102" spans="1:15" s="993" customFormat="1" ht="15.75" thickBot="1">
      <c r="A102" s="1139"/>
      <c r="B102" s="1724"/>
      <c r="C102" s="1807" t="s">
        <v>55</v>
      </c>
      <c r="D102" s="1808"/>
      <c r="E102" s="1214">
        <v>-2</v>
      </c>
      <c r="F102" s="1213">
        <v>-2</v>
      </c>
      <c r="G102" s="1213">
        <v>-2</v>
      </c>
      <c r="H102" s="1213">
        <v>-2</v>
      </c>
      <c r="I102" s="1213">
        <v>-2.25</v>
      </c>
      <c r="J102" s="1213" t="s">
        <v>14</v>
      </c>
      <c r="K102" s="1213" t="s">
        <v>14</v>
      </c>
      <c r="L102" s="1213" t="s">
        <v>14</v>
      </c>
      <c r="M102" s="1212" t="s">
        <v>14</v>
      </c>
      <c r="N102"/>
      <c r="O102" s="1405"/>
    </row>
    <row r="103" spans="1:15" s="993" customFormat="1">
      <c r="A103" s="1139"/>
      <c r="B103" s="1723" t="s">
        <v>56</v>
      </c>
      <c r="C103" s="1811" t="s">
        <v>57</v>
      </c>
      <c r="D103" s="1812"/>
      <c r="E103" s="1149">
        <v>0</v>
      </c>
      <c r="F103" s="1148">
        <v>0</v>
      </c>
      <c r="G103" s="1148">
        <v>0</v>
      </c>
      <c r="H103" s="1148">
        <v>0</v>
      </c>
      <c r="I103" s="1148">
        <v>0</v>
      </c>
      <c r="J103" s="1148">
        <v>0</v>
      </c>
      <c r="K103" s="1148">
        <v>0</v>
      </c>
      <c r="L103" s="1148">
        <v>0</v>
      </c>
      <c r="M103" s="1147">
        <v>0</v>
      </c>
      <c r="N103"/>
      <c r="O103" s="1405"/>
    </row>
    <row r="104" spans="1:15" s="993" customFormat="1">
      <c r="A104" s="1139"/>
      <c r="B104" s="1711"/>
      <c r="C104" s="1809" t="s">
        <v>58</v>
      </c>
      <c r="D104" s="1810"/>
      <c r="E104" s="1152">
        <v>0</v>
      </c>
      <c r="F104" s="1151">
        <v>0</v>
      </c>
      <c r="G104" s="1151">
        <v>0</v>
      </c>
      <c r="H104" s="1151">
        <v>0</v>
      </c>
      <c r="I104" s="1151">
        <v>0</v>
      </c>
      <c r="J104" s="1151">
        <v>0</v>
      </c>
      <c r="K104" s="1151">
        <v>-0.125</v>
      </c>
      <c r="L104" s="1151">
        <v>-0.375</v>
      </c>
      <c r="M104" s="1150" t="s">
        <v>14</v>
      </c>
      <c r="N104"/>
      <c r="O104" s="1405"/>
    </row>
    <row r="105" spans="1:15" s="993" customFormat="1" ht="15.75" thickBot="1">
      <c r="A105" s="1139"/>
      <c r="B105" s="1724"/>
      <c r="C105" s="1807" t="s">
        <v>59</v>
      </c>
      <c r="D105" s="1808"/>
      <c r="E105" s="1214">
        <v>-0.25</v>
      </c>
      <c r="F105" s="1213">
        <v>-0.25</v>
      </c>
      <c r="G105" s="1213">
        <v>-0.375</v>
      </c>
      <c r="H105" s="1213">
        <v>-0.5</v>
      </c>
      <c r="I105" s="1213">
        <v>-0.75</v>
      </c>
      <c r="J105" s="1213">
        <v>-0.875</v>
      </c>
      <c r="K105" s="1213">
        <v>-1.25</v>
      </c>
      <c r="L105" s="1213" t="s">
        <v>14</v>
      </c>
      <c r="M105" s="1212" t="s">
        <v>14</v>
      </c>
      <c r="N105"/>
      <c r="O105" s="1405"/>
    </row>
    <row r="106" spans="1:15" s="993" customFormat="1">
      <c r="A106" s="1139"/>
      <c r="B106" s="1723" t="s">
        <v>60</v>
      </c>
      <c r="C106" s="1811" t="s">
        <v>29</v>
      </c>
      <c r="D106" s="1812"/>
      <c r="E106" s="1149">
        <v>0</v>
      </c>
      <c r="F106" s="1148">
        <v>0</v>
      </c>
      <c r="G106" s="1148">
        <v>0</v>
      </c>
      <c r="H106" s="1148">
        <v>-0.125</v>
      </c>
      <c r="I106" s="1148">
        <v>-0.25</v>
      </c>
      <c r="J106" s="1148">
        <v>-0.25</v>
      </c>
      <c r="K106" s="1148">
        <v>-0.25</v>
      </c>
      <c r="L106" s="1148">
        <v>-0.5</v>
      </c>
      <c r="M106" s="1147" t="s">
        <v>14</v>
      </c>
      <c r="N106"/>
      <c r="O106" s="1405"/>
    </row>
    <row r="107" spans="1:15" s="993" customFormat="1" ht="15.75" thickBot="1">
      <c r="A107" s="1139"/>
      <c r="B107" s="1724"/>
      <c r="C107" s="1807" t="s">
        <v>61</v>
      </c>
      <c r="D107" s="1808"/>
      <c r="E107" s="1214">
        <v>0</v>
      </c>
      <c r="F107" s="1213">
        <v>0</v>
      </c>
      <c r="G107" s="1213">
        <v>0</v>
      </c>
      <c r="H107" s="1213">
        <v>-0.125</v>
      </c>
      <c r="I107" s="1213">
        <v>-0.25</v>
      </c>
      <c r="J107" s="1213">
        <v>-0.25</v>
      </c>
      <c r="K107" s="1213">
        <v>-0.25</v>
      </c>
      <c r="L107" s="1213">
        <v>-1.625</v>
      </c>
      <c r="M107" s="1212" t="s">
        <v>14</v>
      </c>
      <c r="N107"/>
      <c r="O107" s="1405"/>
    </row>
    <row r="108" spans="1:15" s="993" customFormat="1">
      <c r="A108" s="1139"/>
      <c r="B108" s="1723" t="s">
        <v>62</v>
      </c>
      <c r="C108" s="1811" t="s">
        <v>63</v>
      </c>
      <c r="D108" s="1812"/>
      <c r="E108" s="1149">
        <v>-0.125</v>
      </c>
      <c r="F108" s="1148">
        <v>-0.125</v>
      </c>
      <c r="G108" s="1148">
        <v>-0.125</v>
      </c>
      <c r="H108" s="1148">
        <v>-0.125</v>
      </c>
      <c r="I108" s="1148">
        <v>-0.25</v>
      </c>
      <c r="J108" s="1148">
        <v>-0.375</v>
      </c>
      <c r="K108" s="1148">
        <v>-0.5</v>
      </c>
      <c r="L108" s="1148">
        <v>-0.75</v>
      </c>
      <c r="M108" s="1147">
        <v>-1.25</v>
      </c>
      <c r="N108"/>
      <c r="O108" s="1405"/>
    </row>
    <row r="109" spans="1:15" s="993" customFormat="1">
      <c r="A109" s="1139"/>
      <c r="B109" s="1711"/>
      <c r="C109" s="1809" t="s">
        <v>186</v>
      </c>
      <c r="D109" s="1810"/>
      <c r="E109" s="1152">
        <v>-1.375</v>
      </c>
      <c r="F109" s="1151">
        <v>-1.375</v>
      </c>
      <c r="G109" s="1151">
        <v>-1.375</v>
      </c>
      <c r="H109" s="1151">
        <v>-1.375</v>
      </c>
      <c r="I109" s="1151">
        <v>-1.375</v>
      </c>
      <c r="J109" s="1151">
        <v>-1.375</v>
      </c>
      <c r="K109" s="1151">
        <v>-1.375</v>
      </c>
      <c r="L109" s="1151">
        <v>-1.375</v>
      </c>
      <c r="M109" s="1150" t="s">
        <v>14</v>
      </c>
      <c r="N109"/>
      <c r="O109" s="1405"/>
    </row>
    <row r="110" spans="1:15" s="993" customFormat="1" ht="15.75" thickBot="1">
      <c r="A110" s="1139"/>
      <c r="B110" s="1724"/>
      <c r="C110" s="1807" t="s">
        <v>64</v>
      </c>
      <c r="D110" s="1808"/>
      <c r="E110" s="1214">
        <v>-0.25</v>
      </c>
      <c r="F110" s="1213">
        <v>-0.25</v>
      </c>
      <c r="G110" s="1213">
        <v>-0.25</v>
      </c>
      <c r="H110" s="1213">
        <v>-0.25</v>
      </c>
      <c r="I110" s="1213">
        <v>-0.375</v>
      </c>
      <c r="J110" s="1213">
        <v>-0.375</v>
      </c>
      <c r="K110" s="1213">
        <v>-0.5</v>
      </c>
      <c r="L110" s="1213">
        <v>-0.5</v>
      </c>
      <c r="M110" s="1212">
        <v>-1</v>
      </c>
      <c r="N110"/>
      <c r="O110" s="1405"/>
    </row>
    <row r="111" spans="1:15" s="993" customFormat="1" ht="15.75" thickBot="1">
      <c r="A111" s="1139"/>
      <c r="B111" s="1350" t="s">
        <v>65</v>
      </c>
      <c r="C111" s="1816" t="s">
        <v>206</v>
      </c>
      <c r="D111" s="1817"/>
      <c r="E111" s="1272">
        <v>-0.25</v>
      </c>
      <c r="F111" s="1273">
        <v>-0.25</v>
      </c>
      <c r="G111" s="1273">
        <v>-0.25</v>
      </c>
      <c r="H111" s="1273">
        <v>-0.25</v>
      </c>
      <c r="I111" s="1273">
        <v>-0.25</v>
      </c>
      <c r="J111" s="1273">
        <v>-0.25</v>
      </c>
      <c r="K111" s="1273">
        <v>-0.25</v>
      </c>
      <c r="L111" s="1273">
        <v>-0.25</v>
      </c>
      <c r="M111" s="1274">
        <v>-0.25</v>
      </c>
      <c r="N111"/>
      <c r="O111" s="1405"/>
    </row>
    <row r="112" spans="1:15" s="993" customFormat="1">
      <c r="A112" s="1139"/>
      <c r="B112" s="1723" t="s">
        <v>137</v>
      </c>
      <c r="C112" s="1811" t="s">
        <v>66</v>
      </c>
      <c r="D112" s="1812"/>
      <c r="E112" s="1149">
        <v>-0.25</v>
      </c>
      <c r="F112" s="1148">
        <v>-0.25</v>
      </c>
      <c r="G112" s="1148">
        <v>-0.25</v>
      </c>
      <c r="H112" s="1148">
        <v>-0.375</v>
      </c>
      <c r="I112" s="1148">
        <v>-0.5</v>
      </c>
      <c r="J112" s="1148">
        <v>-0.5</v>
      </c>
      <c r="K112" s="1148">
        <v>-0.75</v>
      </c>
      <c r="L112" s="1148">
        <v>-1</v>
      </c>
      <c r="M112" s="1147">
        <v>-1.25</v>
      </c>
      <c r="N112"/>
      <c r="O112" s="1405"/>
    </row>
    <row r="113" spans="1:15" s="993" customFormat="1" ht="15.75" thickBot="1">
      <c r="A113" s="1139"/>
      <c r="B113" s="1724"/>
      <c r="C113" s="1807" t="s">
        <v>67</v>
      </c>
      <c r="D113" s="1808"/>
      <c r="E113" s="1214">
        <v>-0.25</v>
      </c>
      <c r="F113" s="1213">
        <v>-0.25</v>
      </c>
      <c r="G113" s="1213">
        <v>-0.25</v>
      </c>
      <c r="H113" s="1213">
        <v>-0.375</v>
      </c>
      <c r="I113" s="1213">
        <v>-0.5</v>
      </c>
      <c r="J113" s="1213">
        <v>-0.5</v>
      </c>
      <c r="K113" s="1213">
        <v>-0.75</v>
      </c>
      <c r="L113" s="1213" t="s">
        <v>14</v>
      </c>
      <c r="M113" s="1212" t="s">
        <v>14</v>
      </c>
      <c r="N113"/>
      <c r="O113" s="1405"/>
    </row>
    <row r="114" spans="1:15" s="993" customFormat="1" ht="15.75" thickBot="1">
      <c r="A114" s="1139"/>
      <c r="B114" s="1250" t="s">
        <v>68</v>
      </c>
      <c r="C114" s="1815" t="s">
        <v>69</v>
      </c>
      <c r="D114" s="1814"/>
      <c r="E114" s="1145">
        <v>-0.125</v>
      </c>
      <c r="F114" s="1144">
        <v>-0.125</v>
      </c>
      <c r="G114" s="1144">
        <v>-0.125</v>
      </c>
      <c r="H114" s="1144">
        <v>-0.125</v>
      </c>
      <c r="I114" s="1144">
        <v>-0.125</v>
      </c>
      <c r="J114" s="1144">
        <v>-0.125</v>
      </c>
      <c r="K114" s="1144">
        <v>-0.125</v>
      </c>
      <c r="L114" s="1144" t="s">
        <v>14</v>
      </c>
      <c r="M114" s="1143" t="s">
        <v>14</v>
      </c>
      <c r="N114"/>
      <c r="O114" s="1405"/>
    </row>
    <row r="115" spans="1:15" s="993" customFormat="1" ht="15.75" thickBot="1">
      <c r="A115" s="1139"/>
      <c r="B115" s="1249" t="s">
        <v>134</v>
      </c>
      <c r="C115" s="1813" t="s">
        <v>478</v>
      </c>
      <c r="D115" s="1814"/>
      <c r="E115" s="1145">
        <v>0</v>
      </c>
      <c r="F115" s="1144">
        <v>0</v>
      </c>
      <c r="G115" s="1144">
        <v>0</v>
      </c>
      <c r="H115" s="1144">
        <v>0</v>
      </c>
      <c r="I115" s="1144">
        <v>0</v>
      </c>
      <c r="J115" s="1144">
        <v>0</v>
      </c>
      <c r="K115" s="1144">
        <v>0</v>
      </c>
      <c r="L115" s="1144">
        <v>-0.25</v>
      </c>
      <c r="M115" s="1143">
        <v>-0.25</v>
      </c>
      <c r="N115"/>
      <c r="O115" s="1405"/>
    </row>
    <row r="116" spans="1:15" s="993" customFormat="1">
      <c r="A116" s="1139"/>
      <c r="N116"/>
      <c r="O116" s="1405"/>
    </row>
    <row r="117" spans="1:15" s="993" customFormat="1" ht="15" customHeight="1">
      <c r="A117" s="1139"/>
      <c r="N117"/>
      <c r="O117" s="1405"/>
    </row>
    <row r="118" spans="1:15" s="993" customFormat="1" ht="15" customHeight="1">
      <c r="A118" s="1139"/>
      <c r="N118"/>
      <c r="O118" s="1405"/>
    </row>
    <row r="119" spans="1:15" s="993" customFormat="1" ht="15" customHeight="1">
      <c r="A119" s="1139"/>
      <c r="N119"/>
      <c r="O119" s="1405"/>
    </row>
    <row r="120" spans="1:15" s="993" customFormat="1" ht="15" customHeight="1">
      <c r="A120" s="1139"/>
      <c r="N120"/>
      <c r="O120" s="1405"/>
    </row>
    <row r="121" spans="1:15" s="993" customFormat="1" ht="15" customHeight="1">
      <c r="A121" s="1139"/>
      <c r="N121"/>
      <c r="O121" s="1405"/>
    </row>
    <row r="122" spans="1:15" s="993" customFormat="1" ht="15" customHeight="1">
      <c r="A122" s="1139"/>
      <c r="N122"/>
      <c r="O122" s="1405"/>
    </row>
    <row r="123" spans="1:15" s="993" customFormat="1">
      <c r="A123" s="1139"/>
      <c r="N123"/>
      <c r="O123" s="1405"/>
    </row>
    <row r="124" spans="1:15" s="993" customFormat="1">
      <c r="A124" s="1139"/>
      <c r="N124"/>
      <c r="O124" s="1405"/>
    </row>
    <row r="125" spans="1:15" s="993" customFormat="1">
      <c r="A125" s="1139"/>
      <c r="O125" s="1405"/>
    </row>
    <row r="126" spans="1:15" s="993" customFormat="1">
      <c r="A126" s="1139"/>
      <c r="G126" s="1138"/>
      <c r="H126" s="1137"/>
      <c r="O126" s="1405"/>
    </row>
    <row r="127" spans="1:15" s="993" customFormat="1" ht="15" customHeight="1">
      <c r="A127" s="999"/>
      <c r="B127" s="1503"/>
      <c r="C127" s="1503"/>
      <c r="D127" s="1503"/>
      <c r="E127" s="1503"/>
      <c r="F127" s="1503"/>
      <c r="G127" s="1503"/>
      <c r="H127" s="1503"/>
      <c r="I127" s="1503"/>
      <c r="J127" s="1503"/>
      <c r="K127" s="1503"/>
      <c r="L127" s="1503"/>
      <c r="M127" s="1503"/>
      <c r="N127" s="1498"/>
      <c r="O127" s="1405"/>
    </row>
    <row r="128" spans="1:15" s="993" customFormat="1">
      <c r="A128" s="999"/>
      <c r="B128" s="1503"/>
      <c r="C128" s="1503"/>
      <c r="D128" s="1503"/>
      <c r="E128" s="1503"/>
      <c r="F128" s="1503"/>
      <c r="G128" s="1503"/>
      <c r="H128" s="1503"/>
      <c r="I128" s="1503"/>
      <c r="J128" s="1503"/>
      <c r="K128" s="1503"/>
      <c r="L128" s="1503"/>
      <c r="M128" s="1503"/>
      <c r="N128" s="1498"/>
      <c r="O128" s="1405"/>
    </row>
    <row r="129" spans="1:15" s="993" customFormat="1">
      <c r="A129" s="999"/>
      <c r="B129" s="1503"/>
      <c r="C129" s="1503"/>
      <c r="D129" s="1503"/>
      <c r="E129" s="1503"/>
      <c r="F129" s="1503"/>
      <c r="G129" s="1503"/>
      <c r="H129" s="1503"/>
      <c r="I129" s="1503"/>
      <c r="J129" s="1503"/>
      <c r="K129" s="1503"/>
      <c r="L129" s="1503"/>
      <c r="M129" s="1503"/>
      <c r="N129" s="1498"/>
      <c r="O129" s="1405"/>
    </row>
    <row r="130" spans="1:15" s="993" customFormat="1" ht="15.75" thickBot="1">
      <c r="A130" s="996"/>
      <c r="B130" s="1502"/>
      <c r="C130" s="1502"/>
      <c r="D130" s="1502"/>
      <c r="E130" s="1502"/>
      <c r="F130" s="1502"/>
      <c r="G130" s="1502"/>
      <c r="H130" s="1502"/>
      <c r="I130" s="1502"/>
      <c r="J130" s="1502"/>
      <c r="K130" s="1502"/>
      <c r="L130" s="1502"/>
      <c r="M130" s="1502"/>
      <c r="N130" s="1429"/>
      <c r="O130" s="1544"/>
    </row>
  </sheetData>
  <mergeCells count="91">
    <mergeCell ref="B77:B81"/>
    <mergeCell ref="C81:D81"/>
    <mergeCell ref="C80:D80"/>
    <mergeCell ref="B91:B92"/>
    <mergeCell ref="C92:D92"/>
    <mergeCell ref="C90:D90"/>
    <mergeCell ref="C91:D91"/>
    <mergeCell ref="B88:B90"/>
    <mergeCell ref="C89:D89"/>
    <mergeCell ref="C88:D88"/>
    <mergeCell ref="C87:D87"/>
    <mergeCell ref="C86:D86"/>
    <mergeCell ref="B85:B87"/>
    <mergeCell ref="C78:D78"/>
    <mergeCell ref="C79:D79"/>
    <mergeCell ref="C85:D85"/>
    <mergeCell ref="C58:D58"/>
    <mergeCell ref="C56:D56"/>
    <mergeCell ref="C57:D57"/>
    <mergeCell ref="C76:D76"/>
    <mergeCell ref="C60:D60"/>
    <mergeCell ref="B64:D64"/>
    <mergeCell ref="C62:D62"/>
    <mergeCell ref="C72:D72"/>
    <mergeCell ref="C71:D71"/>
    <mergeCell ref="C70:D70"/>
    <mergeCell ref="C69:D69"/>
    <mergeCell ref="C68:D68"/>
    <mergeCell ref="C73:D73"/>
    <mergeCell ref="C67:D67"/>
    <mergeCell ref="C61:D61"/>
    <mergeCell ref="C99:D99"/>
    <mergeCell ref="C98:D98"/>
    <mergeCell ref="C95:D95"/>
    <mergeCell ref="C94:D94"/>
    <mergeCell ref="C93:D93"/>
    <mergeCell ref="C97:D97"/>
    <mergeCell ref="C96:D96"/>
    <mergeCell ref="C115:D115"/>
    <mergeCell ref="C114:D114"/>
    <mergeCell ref="C113:D113"/>
    <mergeCell ref="C112:D112"/>
    <mergeCell ref="C111:D111"/>
    <mergeCell ref="B112:B113"/>
    <mergeCell ref="C105:D105"/>
    <mergeCell ref="C104:D104"/>
    <mergeCell ref="C103:D103"/>
    <mergeCell ref="C102:D102"/>
    <mergeCell ref="B103:B105"/>
    <mergeCell ref="B106:B107"/>
    <mergeCell ref="B108:B110"/>
    <mergeCell ref="C110:D110"/>
    <mergeCell ref="C109:D109"/>
    <mergeCell ref="C108:D108"/>
    <mergeCell ref="C107:D107"/>
    <mergeCell ref="C106:D106"/>
    <mergeCell ref="B93:B102"/>
    <mergeCell ref="C101:D101"/>
    <mergeCell ref="C100:D100"/>
    <mergeCell ref="E83:M83"/>
    <mergeCell ref="E53:M53"/>
    <mergeCell ref="L33:N34"/>
    <mergeCell ref="L35:N36"/>
    <mergeCell ref="L37:N38"/>
    <mergeCell ref="L39:N40"/>
    <mergeCell ref="B41:E41"/>
    <mergeCell ref="G41:J41"/>
    <mergeCell ref="C77:D77"/>
    <mergeCell ref="C74:D74"/>
    <mergeCell ref="C75:D75"/>
    <mergeCell ref="E66:M66"/>
    <mergeCell ref="C63:D63"/>
    <mergeCell ref="B55:B63"/>
    <mergeCell ref="C59:D59"/>
    <mergeCell ref="C55:D55"/>
    <mergeCell ref="G13:G14"/>
    <mergeCell ref="H13:J13"/>
    <mergeCell ref="A10:O11"/>
    <mergeCell ref="L14:M14"/>
    <mergeCell ref="B13:B14"/>
    <mergeCell ref="C13:E13"/>
    <mergeCell ref="M3:N3"/>
    <mergeCell ref="M2:N2"/>
    <mergeCell ref="M23:N23"/>
    <mergeCell ref="M22:N22"/>
    <mergeCell ref="M21:N21"/>
    <mergeCell ref="M20:N20"/>
    <mergeCell ref="L17:M17"/>
    <mergeCell ref="L16:M16"/>
    <mergeCell ref="L15:M15"/>
    <mergeCell ref="K2:L2"/>
  </mergeCells>
  <dataValidations count="3">
    <dataValidation type="list" allowBlank="1" showInputMessage="1" showErrorMessage="1" sqref="R17" xr:uid="{46BC8B95-9E85-4011-8222-134BFD079CEB}">
      <formula1>$D$54:$M$54</formula1>
    </dataValidation>
    <dataValidation type="list" allowBlank="1" showInputMessage="1" showErrorMessage="1" sqref="R16" xr:uid="{3EDA4361-A993-4675-9146-6A9F69920B32}">
      <formula1>$B$15:$B$39</formula1>
    </dataValidation>
    <dataValidation type="list" allowBlank="1" showInputMessage="1" showErrorMessage="1" sqref="R14" xr:uid="{874A7E8B-E692-433D-B17A-6BE7CF46D5C8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cellWatches>
    <cellWatch r="B15"/>
    <cellWatch r="C15"/>
    <cellWatch r="D15"/>
    <cellWatch r="E15"/>
    <cellWatch r="F15"/>
    <cellWatch r="G15"/>
    <cellWatch r="H15"/>
    <cellWatch r="I15"/>
    <cellWatch r="J15"/>
    <cellWatch r="B16"/>
    <cellWatch r="C16"/>
    <cellWatch r="D16"/>
    <cellWatch r="E16"/>
    <cellWatch r="F16"/>
    <cellWatch r="G16"/>
    <cellWatch r="H16"/>
    <cellWatch r="I16"/>
    <cellWatch r="J16"/>
    <cellWatch r="B17"/>
    <cellWatch r="C17"/>
    <cellWatch r="D17"/>
    <cellWatch r="E17"/>
    <cellWatch r="F17"/>
    <cellWatch r="G17"/>
    <cellWatch r="H17"/>
    <cellWatch r="I17"/>
    <cellWatch r="J17"/>
    <cellWatch r="B18"/>
    <cellWatch r="C18"/>
    <cellWatch r="D18"/>
    <cellWatch r="E18"/>
    <cellWatch r="F18"/>
    <cellWatch r="G18"/>
    <cellWatch r="H18"/>
    <cellWatch r="I18"/>
    <cellWatch r="J18"/>
    <cellWatch r="B19"/>
    <cellWatch r="C19"/>
    <cellWatch r="D19"/>
    <cellWatch r="E19"/>
    <cellWatch r="F19"/>
    <cellWatch r="G19"/>
    <cellWatch r="H19"/>
    <cellWatch r="I19"/>
    <cellWatch r="J19"/>
    <cellWatch r="B20"/>
    <cellWatch r="C20"/>
    <cellWatch r="D20"/>
    <cellWatch r="E20"/>
    <cellWatch r="F20"/>
    <cellWatch r="G20"/>
    <cellWatch r="H20"/>
    <cellWatch r="I20"/>
    <cellWatch r="J20"/>
    <cellWatch r="B21"/>
    <cellWatch r="C21"/>
    <cellWatch r="D21"/>
    <cellWatch r="E21"/>
    <cellWatch r="F21"/>
    <cellWatch r="G21"/>
    <cellWatch r="H21"/>
    <cellWatch r="I21"/>
    <cellWatch r="J21"/>
    <cellWatch r="B22"/>
    <cellWatch r="C22"/>
    <cellWatch r="D22"/>
    <cellWatch r="E22"/>
    <cellWatch r="F22"/>
    <cellWatch r="G22"/>
    <cellWatch r="H22"/>
    <cellWatch r="I22"/>
    <cellWatch r="J22"/>
    <cellWatch r="B23"/>
    <cellWatch r="C23"/>
    <cellWatch r="D23"/>
    <cellWatch r="E23"/>
    <cellWatch r="F23"/>
    <cellWatch r="G23"/>
    <cellWatch r="H23"/>
    <cellWatch r="I23"/>
    <cellWatch r="J23"/>
    <cellWatch r="B24"/>
    <cellWatch r="C24"/>
    <cellWatch r="D24"/>
    <cellWatch r="E24"/>
    <cellWatch r="F24"/>
    <cellWatch r="G24"/>
    <cellWatch r="H24"/>
    <cellWatch r="I24"/>
    <cellWatch r="J24"/>
    <cellWatch r="B25"/>
    <cellWatch r="C25"/>
    <cellWatch r="D25"/>
    <cellWatch r="E25"/>
    <cellWatch r="F25"/>
    <cellWatch r="G25"/>
    <cellWatch r="H25"/>
    <cellWatch r="I25"/>
    <cellWatch r="J25"/>
    <cellWatch r="B26"/>
    <cellWatch r="C26"/>
    <cellWatch r="D26"/>
    <cellWatch r="E26"/>
    <cellWatch r="F26"/>
    <cellWatch r="G26"/>
    <cellWatch r="H26"/>
    <cellWatch r="I26"/>
    <cellWatch r="J26"/>
    <cellWatch r="B27"/>
    <cellWatch r="C27"/>
    <cellWatch r="D27"/>
    <cellWatch r="E27"/>
    <cellWatch r="F27"/>
    <cellWatch r="G27"/>
    <cellWatch r="H27"/>
    <cellWatch r="I27"/>
    <cellWatch r="J27"/>
    <cellWatch r="B28"/>
    <cellWatch r="C28"/>
    <cellWatch r="D28"/>
    <cellWatch r="E28"/>
    <cellWatch r="F28"/>
    <cellWatch r="G28"/>
    <cellWatch r="H28"/>
    <cellWatch r="I28"/>
    <cellWatch r="J28"/>
    <cellWatch r="B29"/>
    <cellWatch r="C29"/>
    <cellWatch r="D29"/>
    <cellWatch r="E29"/>
    <cellWatch r="F29"/>
    <cellWatch r="G29"/>
    <cellWatch r="H29"/>
    <cellWatch r="I29"/>
    <cellWatch r="J29"/>
    <cellWatch r="B30"/>
    <cellWatch r="C30"/>
    <cellWatch r="D30"/>
    <cellWatch r="E30"/>
    <cellWatch r="F30"/>
    <cellWatch r="G30"/>
    <cellWatch r="H30"/>
    <cellWatch r="I30"/>
    <cellWatch r="J30"/>
    <cellWatch r="B31"/>
    <cellWatch r="C31"/>
    <cellWatch r="D31"/>
    <cellWatch r="E31"/>
    <cellWatch r="F31"/>
    <cellWatch r="G31"/>
    <cellWatch r="H31"/>
    <cellWatch r="I31"/>
    <cellWatch r="J31"/>
    <cellWatch r="B32"/>
    <cellWatch r="C32"/>
    <cellWatch r="D32"/>
    <cellWatch r="E32"/>
    <cellWatch r="F32"/>
    <cellWatch r="G32"/>
    <cellWatch r="H32"/>
    <cellWatch r="I32"/>
    <cellWatch r="J32"/>
    <cellWatch r="B33"/>
    <cellWatch r="C33"/>
    <cellWatch r="D33"/>
    <cellWatch r="E33"/>
    <cellWatch r="F33"/>
    <cellWatch r="G33"/>
    <cellWatch r="H33"/>
    <cellWatch r="I33"/>
    <cellWatch r="J33"/>
    <cellWatch r="B34"/>
    <cellWatch r="C34"/>
    <cellWatch r="D34"/>
    <cellWatch r="E34"/>
    <cellWatch r="F34"/>
    <cellWatch r="G34"/>
    <cellWatch r="H34"/>
    <cellWatch r="I34"/>
    <cellWatch r="J34"/>
    <cellWatch r="B35"/>
    <cellWatch r="C35"/>
    <cellWatch r="D35"/>
    <cellWatch r="E35"/>
    <cellWatch r="F35"/>
    <cellWatch r="G35"/>
    <cellWatch r="H35"/>
    <cellWatch r="I35"/>
    <cellWatch r="J35"/>
    <cellWatch r="B36"/>
    <cellWatch r="C36"/>
    <cellWatch r="D36"/>
    <cellWatch r="E36"/>
    <cellWatch r="F36"/>
    <cellWatch r="G36"/>
    <cellWatch r="H36"/>
    <cellWatch r="I36"/>
    <cellWatch r="J36"/>
    <cellWatch r="B37"/>
    <cellWatch r="C37"/>
    <cellWatch r="D37"/>
    <cellWatch r="E37"/>
    <cellWatch r="F37"/>
    <cellWatch r="G37"/>
    <cellWatch r="H37"/>
    <cellWatch r="I37"/>
    <cellWatch r="J37"/>
    <cellWatch r="B38"/>
    <cellWatch r="C38"/>
    <cellWatch r="D38"/>
    <cellWatch r="E38"/>
    <cellWatch r="F38"/>
    <cellWatch r="G38"/>
    <cellWatch r="H38"/>
    <cellWatch r="I38"/>
    <cellWatch r="J38"/>
    <cellWatch r="B39"/>
    <cellWatch r="C39"/>
    <cellWatch r="D39"/>
    <cellWatch r="E39"/>
    <cellWatch r="F39"/>
    <cellWatch r="G39"/>
    <cellWatch r="H39"/>
    <cellWatch r="I39"/>
    <cellWatch r="J39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DF166A57-EC68-47FB-9947-B1B5AA0D65A9}">
          <x14:formula1>
            <xm:f>margins!$W$202:$W$204</xm:f>
          </x14:formula1>
          <xm:sqref>R31</xm:sqref>
        </x14:dataValidation>
        <x14:dataValidation type="list" allowBlank="1" showInputMessage="1" showErrorMessage="1" xr:uid="{8D39B91C-8AF7-4452-A3BF-A342B29A19F5}">
          <x14:formula1>
            <xm:f>margins!$W$199:$W$200</xm:f>
          </x14:formula1>
          <xm:sqref>R30</xm:sqref>
        </x14:dataValidation>
        <x14:dataValidation type="list" allowBlank="1" showInputMessage="1" showErrorMessage="1" xr:uid="{3AB6FC94-700F-4B06-B33A-7A0803334977}">
          <x14:formula1>
            <xm:f>margins!$W$206:$W$212</xm:f>
          </x14:formula1>
          <xm:sqref>R32</xm:sqref>
        </x14:dataValidation>
        <x14:dataValidation type="list" allowBlank="1" showInputMessage="1" showErrorMessage="1" xr:uid="{EE29E41E-C52D-4CD9-AF9F-66F28573BCFB}">
          <x14:formula1>
            <xm:f>margins!$W$217:$W$219</xm:f>
          </x14:formula1>
          <xm:sqref>R35</xm:sqref>
        </x14:dataValidation>
        <x14:dataValidation type="list" allowBlank="1" showInputMessage="1" showErrorMessage="1" xr:uid="{DB2C1636-F220-4561-AD4E-B8796223B4A2}">
          <x14:formula1>
            <xm:f>margins!$W$214:$W$215</xm:f>
          </x14:formula1>
          <xm:sqref>R33</xm:sqref>
        </x14:dataValidation>
        <x14:dataValidation type="list" allowBlank="1" showInputMessage="1" showErrorMessage="1" xr:uid="{286608D1-3F5A-4D0A-9DF7-F663AFEA2CAE}">
          <x14:formula1>
            <xm:f>margins!$W$195:$W$197</xm:f>
          </x14:formula1>
          <xm:sqref>R28</xm:sqref>
        </x14:dataValidation>
        <x14:dataValidation type="list" allowBlank="1" showInputMessage="1" showErrorMessage="1" xr:uid="{93CA06E2-00DC-4A3E-8977-61881D9A5318}">
          <x14:formula1>
            <xm:f>margins!$W$232:$W$233</xm:f>
          </x14:formula1>
          <xm:sqref>R20</xm:sqref>
        </x14:dataValidation>
        <x14:dataValidation type="list" allowBlank="1" showInputMessage="1" showErrorMessage="1" xr:uid="{608C6D05-595D-400C-B29A-69AA9111D741}">
          <x14:formula1>
            <xm:f>margins!$W$229:$W$230</xm:f>
          </x14:formula1>
          <xm:sqref>R19</xm:sqref>
        </x14:dataValidation>
        <x14:dataValidation type="list" allowBlank="1" showInputMessage="1" showErrorMessage="1" xr:uid="{B5D8691F-5AE8-45D1-83F9-6892D691E506}">
          <x14:formula1>
            <xm:f>margins!$W$225:$W$227</xm:f>
          </x14:formula1>
          <xm:sqref>R15</xm:sqref>
        </x14:dataValidation>
        <x14:dataValidation type="list" allowBlank="1" showInputMessage="1" showErrorMessage="1" xr:uid="{130F7298-282B-46A3-BAFE-CA7E8D8ADFFE}">
          <x14:formula1>
            <xm:f>margins!$W$128:$W$138</xm:f>
          </x14:formula1>
          <xm:sqref>R26</xm:sqref>
        </x14:dataValidation>
        <x14:dataValidation type="list" allowBlank="1" showInputMessage="1" showErrorMessage="1" xr:uid="{EA554239-95F1-43F9-9037-3C6155218DEA}">
          <x14:formula1>
            <xm:f>margins!$W$235:$W$237</xm:f>
          </x14:formula1>
          <xm:sqref>R36</xm:sqref>
        </x14:dataValidation>
        <x14:dataValidation type="list" allowBlank="1" showInputMessage="1" showErrorMessage="1" xr:uid="{53104E81-7762-43AE-902D-5638E2723948}">
          <x14:formula1>
            <xm:f>margins!$W$140:$W$142</xm:f>
          </x14:formula1>
          <xm:sqref>R25</xm:sqref>
        </x14:dataValidation>
        <x14:dataValidation type="list" allowBlank="1" showInputMessage="1" showErrorMessage="1" xr:uid="{3F5B8C6A-BBC6-411E-ADB1-9A81E014FAF7}">
          <x14:formula1>
            <xm:f>margins!$W$149:$W$152</xm:f>
          </x14:formula1>
          <xm:sqref>R24</xm:sqref>
        </x14:dataValidation>
        <x14:dataValidation type="list" allowBlank="1" showInputMessage="1" showErrorMessage="1" xr:uid="{F34D372B-B04C-46DF-8AC7-48719EA5BE7F}">
          <x14:formula1>
            <xm:f>margins!$W$144:$W$147</xm:f>
          </x14:formula1>
          <xm:sqref>R23</xm:sqref>
        </x14:dataValidation>
        <x14:dataValidation type="list" allowBlank="1" showInputMessage="1" showErrorMessage="1" xr:uid="{A5F993ED-2CA4-40FA-9DC9-D20E17C1DC1E}">
          <x14:formula1>
            <xm:f>margins!$W$159:$W$162</xm:f>
          </x14:formula1>
          <xm:sqref>R29</xm:sqref>
        </x14:dataValidation>
        <x14:dataValidation type="list" allowBlank="1" showInputMessage="1" showErrorMessage="1" xr:uid="{2CB824A3-04C9-4CAC-AAD5-89480E0BE424}">
          <x14:formula1>
            <xm:f>margins!$W$178:$W$179</xm:f>
          </x14:formula1>
          <xm:sqref>R34</xm:sqref>
        </x14:dataValidation>
        <x14:dataValidation type="list" allowBlank="1" showInputMessage="1" showErrorMessage="1" xr:uid="{BAF7D341-446D-405B-85AD-1919F5D94C5F}">
          <x14:formula1>
            <xm:f>margins!$W$171:$W$176</xm:f>
          </x14:formula1>
          <xm:sqref>R21</xm:sqref>
        </x14:dataValidation>
        <x14:dataValidation type="list" allowBlank="1" showInputMessage="1" showErrorMessage="1" xr:uid="{B64153FE-A284-4354-9FA6-A66956EF5784}">
          <x14:formula1>
            <xm:f>margins!$W$164:$W$169</xm:f>
          </x14:formula1>
          <xm:sqref>R22</xm:sqref>
        </x14:dataValidation>
        <x14:dataValidation type="list" allowBlank="1" showInputMessage="1" showErrorMessage="1" xr:uid="{C0BECFBD-3891-4083-905E-BC12DFB35267}">
          <x14:formula1>
            <xm:f>margins!$W$154:$W$157</xm:f>
          </x14:formula1>
          <xm:sqref>R27</xm:sqref>
        </x14:dataValidation>
        <x14:dataValidation type="list" allowBlank="1" showInputMessage="1" showErrorMessage="1" xr:uid="{333B7887-8A13-4B81-B8E6-B74B3B19F3F4}">
          <x14:formula1>
            <xm:f>margins!$W$184:$W$193</xm:f>
          </x14:formula1>
          <xm:sqref>R18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34</vt:i4>
      </vt:variant>
    </vt:vector>
  </HeadingPairs>
  <TitlesOfParts>
    <vt:vector size="69" baseType="lpstr">
      <vt:lpstr>Cover Noni</vt:lpstr>
      <vt:lpstr>NONI</vt:lpstr>
      <vt:lpstr>FN NONI</vt:lpstr>
      <vt:lpstr>FNNONITest</vt:lpstr>
      <vt:lpstr>Cover Noni58</vt:lpstr>
      <vt:lpstr>NONI58</vt:lpstr>
      <vt:lpstr>theNONI58Test</vt:lpstr>
      <vt:lpstr>Cover NONQM</vt:lpstr>
      <vt:lpstr>NQHEM</vt:lpstr>
      <vt:lpstr>Cover the2nd</vt:lpstr>
      <vt:lpstr>2nd+</vt:lpstr>
      <vt:lpstr>2nd+Test</vt:lpstr>
      <vt:lpstr>2ndOO</vt:lpstr>
      <vt:lpstr>2ndOOTest</vt:lpstr>
      <vt:lpstr>2ndNOO</vt:lpstr>
      <vt:lpstr>2ndNOOTest</vt:lpstr>
      <vt:lpstr>Cover ITIN</vt:lpstr>
      <vt:lpstr>ITIN</vt:lpstr>
      <vt:lpstr>ITINTest</vt:lpstr>
      <vt:lpstr>Cover theBlanket</vt:lpstr>
      <vt:lpstr>theBlanket</vt:lpstr>
      <vt:lpstr>theBlanketTest</vt:lpstr>
      <vt:lpstr>Cover Noni58+</vt:lpstr>
      <vt:lpstr>NONI58+</vt:lpstr>
      <vt:lpstr>NONI58+Test</vt:lpstr>
      <vt:lpstr>Cover theLine</vt:lpstr>
      <vt:lpstr>theLine</vt:lpstr>
      <vt:lpstr>margins</vt:lpstr>
      <vt:lpstr>theLineTest</vt:lpstr>
      <vt:lpstr>CoverTest NONI</vt:lpstr>
      <vt:lpstr>CoverTest NONI58</vt:lpstr>
      <vt:lpstr>NQHEMTest Cover</vt:lpstr>
      <vt:lpstr>CoverTest NONI58+</vt:lpstr>
      <vt:lpstr>Cover ITIN+</vt:lpstr>
      <vt:lpstr>ITIN+</vt:lpstr>
      <vt:lpstr>'2nd+'!Print_Area</vt:lpstr>
      <vt:lpstr>'2nd+Test'!Print_Area</vt:lpstr>
      <vt:lpstr>'2ndNOO'!Print_Area</vt:lpstr>
      <vt:lpstr>'2ndNOOTest'!Print_Area</vt:lpstr>
      <vt:lpstr>'2ndOO'!Print_Area</vt:lpstr>
      <vt:lpstr>'2ndOOTest'!Print_Area</vt:lpstr>
      <vt:lpstr>'Cover ITIN'!Print_Area</vt:lpstr>
      <vt:lpstr>'Cover ITIN+'!Print_Area</vt:lpstr>
      <vt:lpstr>'Cover Noni'!Print_Area</vt:lpstr>
      <vt:lpstr>'Cover Noni58'!Print_Area</vt:lpstr>
      <vt:lpstr>'Cover Noni58+'!Print_Area</vt:lpstr>
      <vt:lpstr>'Cover NONQM'!Print_Area</vt:lpstr>
      <vt:lpstr>'Cover the2nd'!Print_Area</vt:lpstr>
      <vt:lpstr>'Cover theBlanket'!Print_Area</vt:lpstr>
      <vt:lpstr>'Cover theLine'!Print_Area</vt:lpstr>
      <vt:lpstr>'CoverTest NONI'!Print_Area</vt:lpstr>
      <vt:lpstr>'CoverTest NONI58'!Print_Area</vt:lpstr>
      <vt:lpstr>'CoverTest NONI58+'!Print_Area</vt:lpstr>
      <vt:lpstr>'FN NONI'!Print_Area</vt:lpstr>
      <vt:lpstr>FNNONITest!Print_Area</vt:lpstr>
      <vt:lpstr>ITIN!Print_Area</vt:lpstr>
      <vt:lpstr>'ITIN+'!Print_Area</vt:lpstr>
      <vt:lpstr>ITINTest!Print_Area</vt:lpstr>
      <vt:lpstr>NONI!Print_Area</vt:lpstr>
      <vt:lpstr>NONI58!Print_Area</vt:lpstr>
      <vt:lpstr>'NONI58+'!Print_Area</vt:lpstr>
      <vt:lpstr>'NONI58+Test'!Print_Area</vt:lpstr>
      <vt:lpstr>NQHEM!Print_Area</vt:lpstr>
      <vt:lpstr>'NQHEMTest Cover'!Print_Area</vt:lpstr>
      <vt:lpstr>theBlanket!Print_Area</vt:lpstr>
      <vt:lpstr>theBlanketTest!Print_Area</vt:lpstr>
      <vt:lpstr>theLine!Print_Area</vt:lpstr>
      <vt:lpstr>theLineTest!Print_Area</vt:lpstr>
      <vt:lpstr>theNONI58Test!Print_Area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Sarma</dc:creator>
  <cp:lastModifiedBy>Taren Desai</cp:lastModifiedBy>
  <cp:lastPrinted>2026-02-06T16:30:02Z</cp:lastPrinted>
  <dcterms:created xsi:type="dcterms:W3CDTF">2022-07-12T22:36:37Z</dcterms:created>
  <dcterms:modified xsi:type="dcterms:W3CDTF">2026-02-06T16:30:13Z</dcterms:modified>
</cp:coreProperties>
</file>